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8A38F769-1432-4FDD-86B9-776DA0DF06FE}" xr6:coauthVersionLast="41" xr6:coauthVersionMax="41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Materiál Žádanky" sheetId="420" r:id="rId13"/>
    <sheet name="MŽ Detail" sheetId="403" r:id="rId14"/>
    <sheet name="Osobní náklady" sheetId="431" r:id="rId15"/>
    <sheet name="ON Data" sheetId="432" state="hidden" r:id="rId16"/>
    <sheet name="ZV Vykáz.-A" sheetId="344" r:id="rId17"/>
    <sheet name="ZV Vykáz.-A Lékaři" sheetId="429" r:id="rId18"/>
    <sheet name="ZV Vykáz.-A Detail" sheetId="345" r:id="rId19"/>
    <sheet name="ZV Vykáz.-A Det.Lék." sheetId="430" r:id="rId20"/>
    <sheet name="ZV Vykáz.-H" sheetId="410" r:id="rId21"/>
    <sheet name="ZV Vykáz.-H Detail" sheetId="377" r:id="rId22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2" hidden="1">'Materiál Žádanky'!$A$4:$I$4</definedName>
    <definedName name="_xlnm._FilterDatabase" localSheetId="13" hidden="1">'MŽ Detail'!$A$4:$K$4</definedName>
    <definedName name="_xlnm._FilterDatabase" localSheetId="19" hidden="1">'ZV Vykáz.-A Det.Lék.'!$A$5:$S$5</definedName>
    <definedName name="_xlnm._FilterDatabase" localSheetId="18" hidden="1">'ZV Vykáz.-A Detail'!$A$5:$R$5</definedName>
    <definedName name="_xlnm._FilterDatabase" localSheetId="17" hidden="1">'ZV Vykáz.-A Lékaři'!$A$4:$A$5</definedName>
    <definedName name="_xlnm._FilterDatabase" localSheetId="21" hidden="1">'ZV Vykáz.-H Detail'!$A$5:$Q$5</definedName>
    <definedName name="doměsíce">'HI Graf'!$C$11</definedName>
    <definedName name="Obdobi" localSheetId="15">'ON Data'!$B$3:$B$16</definedName>
    <definedName name="Obdobi" localSheetId="14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431" l="1"/>
  <c r="G13" i="431"/>
  <c r="I19" i="431"/>
  <c r="K17" i="431"/>
  <c r="L20" i="431"/>
  <c r="N18" i="431"/>
  <c r="O21" i="431"/>
  <c r="Q19" i="431"/>
  <c r="C18" i="431"/>
  <c r="D21" i="431"/>
  <c r="F11" i="431"/>
  <c r="G14" i="431"/>
  <c r="I12" i="431"/>
  <c r="J15" i="431"/>
  <c r="K18" i="431"/>
  <c r="L21" i="431"/>
  <c r="N11" i="431"/>
  <c r="P9" i="431"/>
  <c r="Q12" i="431"/>
  <c r="D14" i="431"/>
  <c r="F12" i="431"/>
  <c r="H10" i="431"/>
  <c r="I13" i="431"/>
  <c r="J16" i="431"/>
  <c r="L14" i="431"/>
  <c r="N20" i="431"/>
  <c r="P18" i="431"/>
  <c r="N19" i="431"/>
  <c r="K11" i="431"/>
  <c r="N12" i="431"/>
  <c r="P10" i="431"/>
  <c r="C11" i="431"/>
  <c r="C19" i="431"/>
  <c r="E17" i="431"/>
  <c r="F20" i="431"/>
  <c r="I21" i="431"/>
  <c r="M9" i="431"/>
  <c r="Q13" i="431"/>
  <c r="C12" i="431"/>
  <c r="C20" i="431"/>
  <c r="D15" i="431"/>
  <c r="E10" i="431"/>
  <c r="E18" i="431"/>
  <c r="F13" i="431"/>
  <c r="F21" i="431"/>
  <c r="G16" i="431"/>
  <c r="H11" i="431"/>
  <c r="H19" i="431"/>
  <c r="I14" i="431"/>
  <c r="J9" i="431"/>
  <c r="J17" i="431"/>
  <c r="K12" i="431"/>
  <c r="K20" i="431"/>
  <c r="L15" i="431"/>
  <c r="M10" i="431"/>
  <c r="M18" i="431"/>
  <c r="N13" i="431"/>
  <c r="N21" i="431"/>
  <c r="O16" i="431"/>
  <c r="P11" i="431"/>
  <c r="P19" i="431"/>
  <c r="Q14" i="431"/>
  <c r="C21" i="431"/>
  <c r="D16" i="431"/>
  <c r="E11" i="431"/>
  <c r="E19" i="431"/>
  <c r="F14" i="431"/>
  <c r="G17" i="431"/>
  <c r="H12" i="431"/>
  <c r="H20" i="431"/>
  <c r="J10" i="431"/>
  <c r="J18" i="431"/>
  <c r="K21" i="431"/>
  <c r="L16" i="431"/>
  <c r="M19" i="431"/>
  <c r="O9" i="431"/>
  <c r="O17" i="431"/>
  <c r="P20" i="431"/>
  <c r="C14" i="431"/>
  <c r="D17" i="431"/>
  <c r="E12" i="431"/>
  <c r="F15" i="431"/>
  <c r="G18" i="431"/>
  <c r="H21" i="431"/>
  <c r="J11" i="431"/>
  <c r="K14" i="431"/>
  <c r="L17" i="431"/>
  <c r="N15" i="431"/>
  <c r="P13" i="431"/>
  <c r="Q16" i="431"/>
  <c r="D18" i="431"/>
  <c r="F16" i="431"/>
  <c r="G19" i="431"/>
  <c r="I17" i="431"/>
  <c r="J20" i="431"/>
  <c r="M13" i="431"/>
  <c r="N16" i="431"/>
  <c r="Q9" i="431"/>
  <c r="C13" i="431"/>
  <c r="G9" i="431"/>
  <c r="I15" i="431"/>
  <c r="K13" i="431"/>
  <c r="M11" i="431"/>
  <c r="N14" i="431"/>
  <c r="P12" i="431"/>
  <c r="Q15" i="431"/>
  <c r="D9" i="431"/>
  <c r="E20" i="431"/>
  <c r="G10" i="431"/>
  <c r="H13" i="431"/>
  <c r="I16" i="431"/>
  <c r="J19" i="431"/>
  <c r="L9" i="431"/>
  <c r="M12" i="431"/>
  <c r="M20" i="431"/>
  <c r="O18" i="431"/>
  <c r="P21" i="431"/>
  <c r="E13" i="431"/>
  <c r="G11" i="431"/>
  <c r="I9" i="431"/>
  <c r="J12" i="431"/>
  <c r="L18" i="431"/>
  <c r="M21" i="431"/>
  <c r="P14" i="431"/>
  <c r="O10" i="431"/>
  <c r="L10" i="431"/>
  <c r="O19" i="431"/>
  <c r="Q17" i="431"/>
  <c r="C15" i="431"/>
  <c r="D10" i="431"/>
  <c r="E21" i="431"/>
  <c r="H14" i="431"/>
  <c r="K15" i="431"/>
  <c r="O11" i="431"/>
  <c r="C16" i="431"/>
  <c r="D11" i="431"/>
  <c r="D19" i="431"/>
  <c r="E14" i="431"/>
  <c r="F9" i="431"/>
  <c r="F17" i="431"/>
  <c r="G12" i="431"/>
  <c r="G20" i="431"/>
  <c r="H15" i="431"/>
  <c r="I10" i="431"/>
  <c r="I18" i="431"/>
  <c r="J13" i="431"/>
  <c r="J21" i="431"/>
  <c r="K16" i="431"/>
  <c r="L11" i="431"/>
  <c r="L19" i="431"/>
  <c r="M14" i="431"/>
  <c r="N9" i="431"/>
  <c r="N17" i="431"/>
  <c r="O12" i="431"/>
  <c r="O20" i="431"/>
  <c r="P15" i="431"/>
  <c r="Q10" i="431"/>
  <c r="Q18" i="431"/>
  <c r="C17" i="431"/>
  <c r="D12" i="431"/>
  <c r="D20" i="431"/>
  <c r="E15" i="431"/>
  <c r="F10" i="431"/>
  <c r="F18" i="431"/>
  <c r="G21" i="431"/>
  <c r="H16" i="431"/>
  <c r="I11" i="431"/>
  <c r="J14" i="431"/>
  <c r="K9" i="431"/>
  <c r="L12" i="431"/>
  <c r="M15" i="431"/>
  <c r="N10" i="431"/>
  <c r="O13" i="431"/>
  <c r="P16" i="431"/>
  <c r="Q11" i="431"/>
  <c r="C10" i="431"/>
  <c r="D13" i="431"/>
  <c r="E16" i="431"/>
  <c r="F19" i="431"/>
  <c r="H9" i="431"/>
  <c r="H17" i="431"/>
  <c r="I20" i="431"/>
  <c r="K10" i="431"/>
  <c r="L13" i="431"/>
  <c r="M16" i="431"/>
  <c r="O14" i="431"/>
  <c r="P17" i="431"/>
  <c r="Q20" i="431"/>
  <c r="E9" i="431"/>
  <c r="G15" i="431"/>
  <c r="H18" i="431"/>
  <c r="K19" i="431"/>
  <c r="M17" i="431"/>
  <c r="O15" i="431"/>
  <c r="Q21" i="431"/>
  <c r="O8" i="431"/>
  <c r="M8" i="431"/>
  <c r="J8" i="431"/>
  <c r="G8" i="431"/>
  <c r="P8" i="431"/>
  <c r="N8" i="431"/>
  <c r="K8" i="431"/>
  <c r="I8" i="431"/>
  <c r="Q8" i="431"/>
  <c r="L8" i="431"/>
  <c r="E8" i="431"/>
  <c r="D8" i="431"/>
  <c r="H8" i="431"/>
  <c r="C8" i="431"/>
  <c r="F8" i="431"/>
  <c r="S21" i="431" l="1"/>
  <c r="R21" i="431"/>
  <c r="S20" i="431"/>
  <c r="R20" i="431"/>
  <c r="S11" i="431"/>
  <c r="R11" i="431"/>
  <c r="R18" i="431"/>
  <c r="S18" i="431"/>
  <c r="S10" i="431"/>
  <c r="R10" i="431"/>
  <c r="S17" i="431"/>
  <c r="R17" i="431"/>
  <c r="R15" i="431"/>
  <c r="S15" i="431"/>
  <c r="R9" i="431"/>
  <c r="S9" i="431"/>
  <c r="R16" i="431"/>
  <c r="S16" i="431"/>
  <c r="S14" i="431"/>
  <c r="R14" i="431"/>
  <c r="S13" i="431"/>
  <c r="R13" i="431"/>
  <c r="S12" i="431"/>
  <c r="R12" i="431"/>
  <c r="R19" i="431"/>
  <c r="S19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0" i="414" l="1"/>
  <c r="E20" i="414" s="1"/>
  <c r="D19" i="414"/>
  <c r="A25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18" i="414" s="1"/>
  <c r="C11" i="339"/>
  <c r="E19" i="414"/>
  <c r="A20" i="414"/>
  <c r="A19" i="414"/>
  <c r="A18" i="414"/>
  <c r="A10" i="414" l="1"/>
  <c r="A8" i="414"/>
  <c r="A7" i="414"/>
  <c r="A23" i="383" l="1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7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7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G3" i="410" l="1"/>
  <c r="D21" i="414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1" i="414"/>
  <c r="A13" i="414"/>
  <c r="A14" i="414"/>
  <c r="A4" i="414"/>
  <c r="A6" i="339" l="1"/>
  <c r="A5" i="339"/>
  <c r="D4" i="414"/>
  <c r="C14" i="414"/>
  <c r="D17" i="414"/>
  <c r="C17" i="414"/>
  <c r="D14" i="414"/>
  <c r="C13" i="414" l="1"/>
  <c r="C7" i="414"/>
  <c r="D10" i="414" l="1"/>
  <c r="E10" i="414" s="1"/>
  <c r="E21" i="414"/>
  <c r="E18" i="414"/>
  <c r="E13" i="414"/>
  <c r="E7" i="414"/>
  <c r="A15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T3" i="347"/>
  <c r="R3" i="347"/>
  <c r="P3" i="347"/>
  <c r="O3" i="347"/>
  <c r="N3" i="347"/>
  <c r="S3" i="347" s="1"/>
  <c r="M3" i="347"/>
  <c r="N3" i="220"/>
  <c r="L3" i="220" s="1"/>
  <c r="D22" i="414"/>
  <c r="C22" i="414"/>
  <c r="Q3" i="347" l="1"/>
  <c r="U3" i="347"/>
  <c r="I12" i="339"/>
  <c r="I13" i="339" s="1"/>
  <c r="F13" i="339"/>
  <c r="E13" i="339"/>
  <c r="E15" i="339" s="1"/>
  <c r="H12" i="339"/>
  <c r="G12" i="339"/>
  <c r="A4" i="383"/>
  <c r="A27" i="383"/>
  <c r="A26" i="383"/>
  <c r="A24" i="383"/>
  <c r="A22" i="383"/>
  <c r="A19" i="383"/>
  <c r="A18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6" i="414"/>
  <c r="H13" i="339" l="1"/>
  <c r="F15" i="339"/>
  <c r="J13" i="339"/>
  <c r="B15" i="339"/>
  <c r="E14" i="414"/>
  <c r="E4" i="414"/>
  <c r="C6" i="340"/>
  <c r="D6" i="340" s="1"/>
  <c r="B4" i="340"/>
  <c r="G13" i="339"/>
  <c r="B13" i="340" l="1"/>
  <c r="B12" i="340"/>
  <c r="H15" i="339"/>
  <c r="G15" i="339"/>
  <c r="C4" i="340"/>
  <c r="E17" i="414"/>
  <c r="E22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<sst xmlns="http://schemas.openxmlformats.org/spreadsheetml/2006/main" count="9440" uniqueCount="1553">
  <si>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</si>
  <si>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</si>
  <si>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</si>
  <si>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</si>
  <si>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</si>
  <si>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</si>
  <si>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</si>
  <si>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</si>
  <si>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</si>
  <si>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</si>
  <si>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</si>
  <si>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</si>
  <si>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</si>
  <si>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</si>
  <si>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</si>
  <si>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</si>
  <si>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</si>
  <si>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</si>
  <si>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</si>
  <si>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</si>
  <si>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</si>
  <si>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</si>
  <si>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</si>
  <si>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</si>
  <si>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</si>
  <si>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</si>
  <si>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</si>
  <si>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</si>
  <si>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</si>
  <si>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</si>
  <si>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</si>
  <si>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</si>
  <si>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</si>
  <si>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</si>
  <si>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</si>
  <si>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</si>
  <si>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</si>
  <si>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</si>
  <si>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</si>
  <si>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</si>
  <si>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</si>
  <si>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</si>
  <si>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</si>
  <si>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</si>
  <si>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</si>
  <si>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</si>
  <si>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</si>
  <si>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</si>
  <si>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</si>
  <si>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</si>
  <si>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</si>
  <si>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</si>
  <si>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</si>
  <si>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</si>
  <si>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</si>
  <si>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</si>
  <si>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</si>
  <si>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</si>
  <si>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</si>
  <si>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</si>
  <si>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</si>
  <si>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</si>
  <si>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</si>
  <si>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</si>
  <si>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</si>
  <si>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</si>
  <si>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</si>
  <si>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</si>
  <si>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</si>
  <si>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</si>
  <si>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</si>
  <si>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</si>
  <si>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</si>
  <si>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</si>
  <si>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</si>
  <si>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</si>
  <si>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</si>
  <si>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</si>
  <si>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</si>
  <si>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</si>
  <si>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</si>
  <si>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</si>
  <si>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</si>
  <si>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</si>
  <si>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</si>
  <si>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</si>
  <si>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</si>
  <si>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</si>
  <si>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</si>
  <si>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</si>
  <si>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</si>
  <si>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</si>
  <si>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</si>
  <si>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</si>
  <si>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</si>
  <si>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</si>
  <si>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</si>
  <si>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</si>
  <si>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</si>
  <si>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</si>
  <si>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</si>
  <si>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</si>
  <si>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</si>
  <si>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</si>
  <si>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</si>
  <si>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</si>
  <si>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</si>
  <si>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</si>
  <si>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</si>
  <si>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</si>
  <si>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</si>
  <si>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</si>
  <si>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</si>
  <si>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</si>
  <si>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</si>
  <si>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</si>
  <si>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</si>
  <si>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</si>
  <si>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</si>
  <si>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</si>
  <si>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</si>
  <si>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</si>
  <si>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</si>
  <si>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</si>
  <si>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</si>
  <si>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</si>
  <si>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</si>
  <si>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</si>
  <si>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</si>
  <si>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</si>
  <si>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</si>
  <si>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</si>
  <si>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</si>
  <si>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</si>
  <si>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</si>
  <si>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</si>
  <si>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</si>
  <si>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</si>
  <si>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</si>
  <si>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</si>
  <si>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</si>
  <si>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</si>
  <si>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</si>
  <si>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</si>
  <si>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</si>
  <si>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</si>
  <si>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</si>
  <si>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</si>
  <si>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</si>
  <si>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</si>
  <si>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</si>
  <si>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</si>
  <si>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</si>
  <si>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</si>
  <si>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</si>
  <si>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</si>
  <si>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</si>
  <si>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</si>
  <si>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</si>
  <si>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</si>
  <si>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</si>
  <si>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</si>
  <si>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</si>
  <si>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</si>
  <si>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</si>
  <si>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</si>
  <si>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</si>
  <si>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</si>
  <si>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</si>
  <si>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</si>
  <si>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</si>
  <si>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</si>
  <si>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</si>
  <si>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</si>
  <si>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</si>
  <si>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</si>
  <si>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</si>
  <si>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</si>
  <si>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</si>
  <si>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</si>
  <si>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</si>
  <si>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</si>
  <si>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</si>
  <si>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</si>
  <si>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</si>
  <si>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</si>
  <si>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</si>
  <si>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</si>
  <si>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</si>
  <si>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</si>
  <si>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</si>
  <si>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</si>
  <si>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</si>
  <si>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</si>
  <si>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</si>
  <si>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</si>
  <si>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</si>
  <si>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</si>
  <si>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</si>
  <si>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</si>
  <si>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</si>
  <si>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</si>
  <si>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</si>
  <si>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</si>
  <si>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</si>
  <si>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</si>
  <si>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</si>
  <si>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</si>
  <si>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</si>
  <si>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</si>
  <si>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</si>
  <si>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</si>
  <si>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</si>
  <si>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</si>
  <si>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</si>
  <si>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</si>
  <si>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</si>
  <si>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</si>
  <si>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</si>
  <si>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</si>
  <si>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</si>
  <si>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</si>
  <si>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</si>
  <si>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</si>
  <si>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</si>
  <si>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</si>
  <si>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</si>
  <si>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</si>
  <si>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</si>
  <si>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</si>
  <si>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</si>
  <si>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</si>
  <si>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</si>
  <si>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</si>
  <si>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</si>
  <si>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</si>
  <si>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</si>
  <si>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</si>
  <si>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</si>
  <si>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</si>
  <si>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</si>
  <si>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</si>
  <si>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</si>
  <si>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</si>
  <si>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</si>
  <si>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</si>
  <si>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</si>
  <si>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</si>
  <si>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</si>
  <si>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</si>
  <si>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</si>
  <si>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</si>
  <si>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</si>
  <si>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</si>
  <si>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</si>
  <si>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</si>
  <si>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Ústav imunologie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</si>
  <si>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</si>
  <si>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</si>
  <si>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</si>
  <si>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</si>
  <si>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</si>
  <si>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</si>
  <si>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</si>
  <si>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</si>
  <si>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</si>
  <si>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50113009     léky - RTG diagnostika ZUL (LEK)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</si>
  <si>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</si>
  <si>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</si>
  <si>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</si>
  <si>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</si>
  <si>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</si>
  <si>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</si>
  <si>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</si>
  <si>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50117     Všeobecný materiál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</si>
  <si>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</si>
  <si>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</si>
  <si>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</si>
  <si>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</si>
  <si>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</si>
  <si>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</si>
  <si>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50117015     IT - spotřební materiál (sk. P37, 38, 48)</t>
  </si>
  <si>
    <t>50117020     všeob.mat. - nábytek (V30) do 1tis.</t>
  </si>
  <si>
    <t>--</t>
  </si>
  <si>
    <t>50117024     všeob.mat. - ostatní-vyjímky (V44) od 0,01 do 999,99</t>
  </si>
  <si>
    <t>50118     Náhradní díly</t>
  </si>
  <si>
    <t>50118001     ND - ostatní (všeob.sklad) (sk.V38)</t>
  </si>
  <si>
    <t>50118003     ND - ostatní techn.(OSBTK, vč.metrologa)</t>
  </si>
  <si>
    <t>50118004     ND - zdravotní techn. (OSBTK, vč.metrologa)</t>
  </si>
  <si>
    <t>50118006     ND - ZVIT (sk.B63)</t>
  </si>
  <si>
    <t>50118009     ND - ostatní technika (UTZ)</t>
  </si>
  <si>
    <t>50119     DDHM a textil</t>
  </si>
  <si>
    <t>50119077     OOPP a prádlo pro zaměstnance (sk.T14)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</si>
  <si>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</si>
  <si>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</si>
  <si>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</si>
  <si>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50160     Knihy a časopisy</t>
  </si>
  <si>
    <t>50160002     knihy a časopisy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</si>
  <si>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</si>
  <si>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</si>
  <si>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</si>
  <si>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</si>
  <si>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</si>
  <si>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</si>
  <si>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 - OSBTK, vč.metrologa</t>
  </si>
  <si>
    <t>51102022     opravy - Úsek inf.systémů</t>
  </si>
  <si>
    <t>51102023     opravy ostatní techniky - OSBTK, vč.metrologa</t>
  </si>
  <si>
    <t>---</t>
  </si>
  <si>
    <t>51102024     opravy - správa budov</t>
  </si>
  <si>
    <t>51102025     opravy - hl.energetik</t>
  </si>
  <si>
    <t>51102032     opravy zdravotnické techniky - UTZ</t>
  </si>
  <si>
    <t>51102033     opravy ostatní techniky - UTZ</t>
  </si>
  <si>
    <t>51102034     opravy ostatní techniky - ELSYS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</si>
  <si>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</si>
  <si>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</si>
  <si>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</si>
  <si>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</si>
  <si>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51203001     cestovné zahraniční - OUC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</si>
  <si>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</si>
  <si>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</si>
  <si>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</si>
  <si>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</si>
  <si>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</si>
  <si>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</si>
  <si>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</si>
  <si>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51806005     odpad (spalovna)</t>
  </si>
  <si>
    <t>51806007     praní prádla</t>
  </si>
  <si>
    <t>51808     Revize a smluvní servisy majetku</t>
  </si>
  <si>
    <t>51808007     revize, sml.servis - energetik</t>
  </si>
  <si>
    <t>51808008     revize, tech.kontroly, prev.prohl.- OSBTK</t>
  </si>
  <si>
    <t>51808013     revize - kalibrace - metrolog</t>
  </si>
  <si>
    <t>51808018     smluvní servis - OSBTK</t>
  </si>
  <si>
    <t>51874     Ostatní služby</t>
  </si>
  <si>
    <t>51874001     ostatní služby - provozní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</si>
  <si>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</si>
  <si>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</si>
  <si>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</si>
  <si>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</si>
  <si>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</si>
  <si>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</si>
  <si>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</si>
  <si>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</si>
  <si>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</si>
  <si>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</si>
  <si>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</si>
  <si>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</si>
  <si>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</si>
  <si>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</si>
  <si>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</si>
  <si>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</si>
  <si>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</si>
  <si>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</si>
  <si>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</si>
  <si>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</si>
  <si>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</si>
  <si>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</si>
  <si>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</si>
  <si>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</si>
  <si>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</si>
  <si>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53801003     správní poplatky</t>
  </si>
  <si>
    <t>54     Jiné provozní náklady</t>
  </si>
  <si>
    <t>542     Jiné pokuty a penále</t>
  </si>
  <si>
    <t>54201     Jiné pokuty a penále(dle dokladů)</t>
  </si>
  <si>
    <t>54201012     pok.za poruš.léčebných předpisů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</si>
  <si>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</si>
  <si>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</si>
  <si>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</si>
  <si>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</si>
  <si>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</si>
  <si>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</si>
  <si>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54921     Odměny dárcům</t>
  </si>
  <si>
    <t>54921000     odměny dárcům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</si>
  <si>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</si>
  <si>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</si>
  <si>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</si>
  <si>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</si>
  <si>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</si>
  <si>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</si>
  <si>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</si>
  <si>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</si>
  <si>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</si>
  <si>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</si>
  <si>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</si>
  <si>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</si>
  <si>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55120     ZC vyřazeného DM</t>
  </si>
  <si>
    <t>55120005     ZC DHM - ostatní z odpisů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</si>
  <si>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</si>
  <si>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</si>
  <si>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</si>
  <si>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</si>
  <si>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</si>
  <si>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55802002     DDHM - ostatní provozní technika (sk.V_35)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</si>
  <si>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</si>
  <si>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</si>
  <si>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</si>
  <si>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</si>
  <si>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</si>
  <si>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</si>
  <si>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</si>
  <si>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</si>
  <si>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</si>
  <si>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</si>
  <si>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</si>
  <si>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</si>
  <si>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</si>
  <si>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</si>
  <si>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</si>
  <si>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</si>
  <si>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ZP sled.položky  OZPI</t>
  </si>
  <si>
    <t>60229201     výkony + mater. - ZP ma výkon</t>
  </si>
  <si>
    <t>60229202     výkony pojišť.EHS, výkony za cizinci (mimo EHS)</t>
  </si>
  <si>
    <t>60229290     výkony pojištěncům EHS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</si>
  <si>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</si>
  <si>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</si>
  <si>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</si>
  <si>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</si>
  <si>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</si>
  <si>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</si>
  <si>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</si>
  <si>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</si>
  <si>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</si>
  <si>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</si>
  <si>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</si>
  <si>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</si>
  <si>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</si>
  <si>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</si>
  <si>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</si>
  <si>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</si>
  <si>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</si>
  <si>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</si>
  <si>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</si>
  <si>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</si>
  <si>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</si>
  <si>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</si>
  <si>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</si>
  <si>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</si>
  <si>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</si>
  <si>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</si>
  <si>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</si>
  <si>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</si>
  <si>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</si>
  <si>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79905     Distribuce prádle (stř.9412)</t>
  </si>
  <si>
    <t>79905001     režie - distribuce prádle (stř.9412)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</si>
  <si>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</si>
  <si>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</si>
  <si>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</si>
  <si>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</si>
  <si>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</si>
  <si>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</si>
  <si>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</si>
  <si>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</si>
  <si>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</si>
  <si>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</si>
  <si>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</si>
  <si>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89920004     převody - klinické studie</t>
  </si>
  <si>
    <t>41</t>
  </si>
  <si>
    <t>IMUNO: Ústav imunologie</t>
  </si>
  <si>
    <t/>
  </si>
  <si>
    <t>50113001 - léky - paušál (LEK)</t>
  </si>
  <si>
    <t>50113009 - léky - RTG diagnostika ZUL (LEK)</t>
  </si>
  <si>
    <t>IMUNO: Ústav imunologie Celkem</t>
  </si>
  <si>
    <t>SumaKL</t>
  </si>
  <si>
    <t>4141</t>
  </si>
  <si>
    <t>IMUNO: imunologie - laboratoř</t>
  </si>
  <si>
    <t>IMUNO: imunologie - laboratoř Celkem</t>
  </si>
  <si>
    <t>SumaNS</t>
  </si>
  <si>
    <t>mezeraNS</t>
  </si>
  <si>
    <t>léky - paušál (LEK)</t>
  </si>
  <si>
    <t>O</t>
  </si>
  <si>
    <t>CARBOSORB</t>
  </si>
  <si>
    <t>PLV 1X25GM</t>
  </si>
  <si>
    <t>HEPARIN LECIVA</t>
  </si>
  <si>
    <t>INJ 1X10ML/50KU</t>
  </si>
  <si>
    <t>IR  0.9%SOD.CHLOR.FOR IRR. 6X1000 ML</t>
  </si>
  <si>
    <t>Fres. Versylene</t>
  </si>
  <si>
    <t>IR  AQUA STERILE OPLACH.1x1000 ml ECOTAINER</t>
  </si>
  <si>
    <t>IR OPLACH</t>
  </si>
  <si>
    <t>IR AC.BORICI AQ.OPHTAL.50 ML</t>
  </si>
  <si>
    <t>IR OČNI VODA 50 ml</t>
  </si>
  <si>
    <t>KL ETHANOLUM BENZ.DENAT. 4 kg</t>
  </si>
  <si>
    <t>UN 1170</t>
  </si>
  <si>
    <t>KL Paraffinum perliq. 800g  HVLP</t>
  </si>
  <si>
    <t>léky - RTG diagnostika ZUL (LEK)</t>
  </si>
  <si>
    <t>TELEBRIX GASTRO</t>
  </si>
  <si>
    <t>POR+RCT SOL 1X100ML/30GM I</t>
  </si>
  <si>
    <t>41 - IMUNO: Ústav imunologie</t>
  </si>
  <si>
    <t>4141 - IMUNO: imunologie - laboratoř</t>
  </si>
  <si>
    <t>Ústav imunologie</t>
  </si>
  <si>
    <t>HVLP</t>
  </si>
  <si>
    <t>89301415</t>
  </si>
  <si>
    <t>Laboratoř imunologie Celkem</t>
  </si>
  <si>
    <t>Ústav imunologie Celkem</t>
  </si>
  <si>
    <t>* Legenda</t>
  </si>
  <si>
    <t>DIAPZT = Pomůcky pro diabetiky, jejichž název začíná slovem "Pumpa"</t>
  </si>
  <si>
    <t>Heřmanová Zuzana</t>
  </si>
  <si>
    <t>PERINDOPRIL A DIURETIKA</t>
  </si>
  <si>
    <t>122690</t>
  </si>
  <si>
    <t>PRESTARIUM NEO COMBI</t>
  </si>
  <si>
    <t>5MG/1,25MG TBL FLM 90(3X30)</t>
  </si>
  <si>
    <t>PITOFENON A ANALGETIKA</t>
  </si>
  <si>
    <t>176954</t>
  </si>
  <si>
    <t>ALGIFEN NEO</t>
  </si>
  <si>
    <t>500MG/ML+5MG/ML POR GTT SOL 1X50ML</t>
  </si>
  <si>
    <t>Laboratoř imunologie</t>
  </si>
  <si>
    <t>Preskripce a záchyt receptů a poukazů - orientační přehled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</si>
  <si>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</si>
  <si>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</si>
  <si>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</si>
  <si>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</si>
  <si>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</si>
  <si>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</si>
  <si>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50115020</t>
  </si>
  <si>
    <t>laboratorní diagnostika-LEK (Z501)</t>
  </si>
  <si>
    <t>DI290</t>
  </si>
  <si>
    <t>48.48 Access Array Loading Reagent Kit with Control Line Fluid10 IFCs</t>
  </si>
  <si>
    <t>DH539</t>
  </si>
  <si>
    <t>Adsorb out, 50 µl - 25 tests</t>
  </si>
  <si>
    <t>DC965</t>
  </si>
  <si>
    <t>AGAROSE SERVA FOR DNA ELECTROPHORESIS</t>
  </si>
  <si>
    <t>DI509</t>
  </si>
  <si>
    <t>Alex kit</t>
  </si>
  <si>
    <t>DE113</t>
  </si>
  <si>
    <t>AlleleSEQR DQB1 (25 tests)</t>
  </si>
  <si>
    <t>DE017</t>
  </si>
  <si>
    <t>AlleleSEQR DRB-1 (25 tests)</t>
  </si>
  <si>
    <t>DD559</t>
  </si>
  <si>
    <t>AlleleSEQR HLA-A (25 testů)</t>
  </si>
  <si>
    <t>DE018</t>
  </si>
  <si>
    <t>AlleleSEQR HLA-B (25 tests)</t>
  </si>
  <si>
    <t>DE114</t>
  </si>
  <si>
    <t>AlleleSEQR HLA-C (25 tests)</t>
  </si>
  <si>
    <t>DH659</t>
  </si>
  <si>
    <t>Allergen i214. rAPI m 2, Honey bee</t>
  </si>
  <si>
    <t>DH849</t>
  </si>
  <si>
    <t>Allergen i215. rAPI m 3, Honey bee</t>
  </si>
  <si>
    <t>DH660</t>
  </si>
  <si>
    <t>Allergen i216. rAPI m 5, Honey bee</t>
  </si>
  <si>
    <t>DE600</t>
  </si>
  <si>
    <t>Anode Buffer Container (ABC) 3500 Series 4 ks</t>
  </si>
  <si>
    <t>DD752</t>
  </si>
  <si>
    <t>Anti CD42d (anti V)</t>
  </si>
  <si>
    <t>DA635</t>
  </si>
  <si>
    <t>ANTI-dsDNA IgG</t>
  </si>
  <si>
    <t>DB997</t>
  </si>
  <si>
    <t>ANTI-EINZELSTRANG DNA</t>
  </si>
  <si>
    <t>DF247</t>
  </si>
  <si>
    <t>Anti-Hu CD38 Pacific Orange™</t>
  </si>
  <si>
    <t>DC554</t>
  </si>
  <si>
    <t>Anti-IgE ImmunoCAPś f. UNICAP</t>
  </si>
  <si>
    <t>DD618</t>
  </si>
  <si>
    <t>Anti-MPO (P-ANCA)</t>
  </si>
  <si>
    <t>DB382</t>
  </si>
  <si>
    <t>Anti-Nucleosome</t>
  </si>
  <si>
    <t>DD619</t>
  </si>
  <si>
    <t>Anti-PR3 (C-ANCA)</t>
  </si>
  <si>
    <t>DF586</t>
  </si>
  <si>
    <t>Anti-tissue Transglutaminase IgA</t>
  </si>
  <si>
    <t>DA634</t>
  </si>
  <si>
    <t>Anti-tissue Transglutaminase IgG</t>
  </si>
  <si>
    <t>DF772</t>
  </si>
  <si>
    <t>Arrow DNA Blood kit 500, 96preps</t>
  </si>
  <si>
    <t>DD402</t>
  </si>
  <si>
    <t>ASCA - A</t>
  </si>
  <si>
    <t>DA060</t>
  </si>
  <si>
    <t>BAG-HISTO TYPE Celiac Disease</t>
  </si>
  <si>
    <t>DD998</t>
  </si>
  <si>
    <t>BD FACS 7-Color Setup Beads</t>
  </si>
  <si>
    <t>DD271</t>
  </si>
  <si>
    <t>BN II ADITIV 100 ml</t>
  </si>
  <si>
    <t>DF164</t>
  </si>
  <si>
    <t>Brilliant Violet 421™ anti-human CD199 (CCR9) Antibody</t>
  </si>
  <si>
    <t>DF165</t>
  </si>
  <si>
    <t>Brilliant Violet 510™ anti-human IgD Antibody</t>
  </si>
  <si>
    <t>DF246</t>
  </si>
  <si>
    <t>Brilliant Violet 605™ anti-human IgM Antibody</t>
  </si>
  <si>
    <t>DF245</t>
  </si>
  <si>
    <t>Brilliant Violet 711™ anti-human CD138 (Syndecan-1) Antibody</t>
  </si>
  <si>
    <t>DC417</t>
  </si>
  <si>
    <t>BSA 22%</t>
  </si>
  <si>
    <t>DI515</t>
  </si>
  <si>
    <t>BV650 Mouse Anti-Human IgG</t>
  </si>
  <si>
    <t>DB890</t>
  </si>
  <si>
    <t>C1 PENICILLOYL G</t>
  </si>
  <si>
    <t>DB891</t>
  </si>
  <si>
    <t>C2 PENICILLOYL V</t>
  </si>
  <si>
    <t>DB892</t>
  </si>
  <si>
    <t>C5 AMPICILLOYL</t>
  </si>
  <si>
    <t>DC494</t>
  </si>
  <si>
    <t>C6 AMOXICILLOYL</t>
  </si>
  <si>
    <t>DB613</t>
  </si>
  <si>
    <t>CD19 APC</t>
  </si>
  <si>
    <t>DB441</t>
  </si>
  <si>
    <t>CD19 Monoclonal Antibody (HIB19), eFluor 506</t>
  </si>
  <si>
    <t>DB963</t>
  </si>
  <si>
    <t>CD19 Monoclonal Antibody (SJ25-C1), PE-Alexa Fluor 610</t>
  </si>
  <si>
    <t>DC228</t>
  </si>
  <si>
    <t>CD197 (CCR7) Monoclonal Antibody (3D12), Super Bright 780, eBioscience</t>
  </si>
  <si>
    <t>DB723</t>
  </si>
  <si>
    <t>CD2 APC</t>
  </si>
  <si>
    <t>DB448</t>
  </si>
  <si>
    <t>CD29 (Integrin beta 1) Monoclonal Antibody (TS2/16), PE-eFluor 610, eBioscience™</t>
  </si>
  <si>
    <t>DB215</t>
  </si>
  <si>
    <t>CD3/CD16+CD56</t>
  </si>
  <si>
    <t>DI325</t>
  </si>
  <si>
    <t>CD3-APC</t>
  </si>
  <si>
    <t>DI324</t>
  </si>
  <si>
    <t>CD3-FITC/CD19-PE</t>
  </si>
  <si>
    <t>DI320</t>
  </si>
  <si>
    <t>CD3FITC/HLA-DR PE, 50 testů, CE-IVD</t>
  </si>
  <si>
    <t>DC101</t>
  </si>
  <si>
    <t>CD4/CD8</t>
  </si>
  <si>
    <t>DC913</t>
  </si>
  <si>
    <t>CD49B VLA2 PURIF.</t>
  </si>
  <si>
    <t>DI323</t>
  </si>
  <si>
    <t>CD4-FITC/CD8-PE</t>
  </si>
  <si>
    <t>DG813</t>
  </si>
  <si>
    <t>Cleaner SCS</t>
  </si>
  <si>
    <t>DB871</t>
  </si>
  <si>
    <t>D1 DERMATOPHAGOIDES PTERONYSSI</t>
  </si>
  <si>
    <t>DB872</t>
  </si>
  <si>
    <t>D2 DERMATOPHAGOIDES FARINAE</t>
  </si>
  <si>
    <t>DB873</t>
  </si>
  <si>
    <t>D70 ACARUS SIRO</t>
  </si>
  <si>
    <t>DE425</t>
  </si>
  <si>
    <t>Development Soln. (6x100 Det.)</t>
  </si>
  <si>
    <t>804536</t>
  </si>
  <si>
    <t xml:space="preserve">-Diagnostikum připr. </t>
  </si>
  <si>
    <t>DB971</t>
  </si>
  <si>
    <t>DILUENS 5000 ML</t>
  </si>
  <si>
    <t>DF535</t>
  </si>
  <si>
    <t>DMSO 50 ml</t>
  </si>
  <si>
    <t>DA770</t>
  </si>
  <si>
    <t>DNase I roztok (1 mg / ml)</t>
  </si>
  <si>
    <t>DG381</t>
  </si>
  <si>
    <t>Doprava 0%</t>
  </si>
  <si>
    <t>DG379</t>
  </si>
  <si>
    <t>Doprava 21%</t>
  </si>
  <si>
    <t>DB876</t>
  </si>
  <si>
    <t>E1 CAT DANDER</t>
  </si>
  <si>
    <t>DB881</t>
  </si>
  <si>
    <t>E213 PARROT FEATHERS</t>
  </si>
  <si>
    <t>DB879</t>
  </si>
  <si>
    <t>E5 DOG DANDER</t>
  </si>
  <si>
    <t>DD437</t>
  </si>
  <si>
    <t>E81 SHEEP EPITHELIUM</t>
  </si>
  <si>
    <t>DC232</t>
  </si>
  <si>
    <t>e82 Rabbit epithelium</t>
  </si>
  <si>
    <t>DB882</t>
  </si>
  <si>
    <t>E84 HAMSTER EPITHELIUM</t>
  </si>
  <si>
    <t>DC654</t>
  </si>
  <si>
    <t>e85 Chicken feathers</t>
  </si>
  <si>
    <t>DH152</t>
  </si>
  <si>
    <t>EASY Sep Negative selection HLA B Cell Enrichement kit</t>
  </si>
  <si>
    <t>DC457</t>
  </si>
  <si>
    <t>EDTA MOLECULAR BIOLOGY REAG2NA</t>
  </si>
  <si>
    <t>DG097</t>
  </si>
  <si>
    <t>EDTA, 100g</t>
  </si>
  <si>
    <t>DF821</t>
  </si>
  <si>
    <t>EIA Gliadin DA IgA</t>
  </si>
  <si>
    <t>DF822</t>
  </si>
  <si>
    <t>EIA Gliadin DA IgG</t>
  </si>
  <si>
    <t>DG008</t>
  </si>
  <si>
    <t>EIA Milk IgA</t>
  </si>
  <si>
    <t>DG009</t>
  </si>
  <si>
    <t>EIA Milk IgG</t>
  </si>
  <si>
    <t>DG393</t>
  </si>
  <si>
    <t>Ethanol 96%</t>
  </si>
  <si>
    <t>DC166</t>
  </si>
  <si>
    <t>ETHANOL 99,5%,  P.A.</t>
  </si>
  <si>
    <t>DC678</t>
  </si>
  <si>
    <t>ETHIDIUM BROMID, 5x1 ml</t>
  </si>
  <si>
    <t>DH126</t>
  </si>
  <si>
    <t>EXOSAP-IT for PCR Product Cleanup 100r</t>
  </si>
  <si>
    <t>DB895</t>
  </si>
  <si>
    <t>F1 EGG WHITE</t>
  </si>
  <si>
    <t>DD450</t>
  </si>
  <si>
    <t>F12 PEA</t>
  </si>
  <si>
    <t>DB910</t>
  </si>
  <si>
    <t>F13 PEANUT</t>
  </si>
  <si>
    <t>DB908</t>
  </si>
  <si>
    <t>F14 SOYA BEAN</t>
  </si>
  <si>
    <t>DD439</t>
  </si>
  <si>
    <t>F15 WHITE BEAN</t>
  </si>
  <si>
    <t>DB909</t>
  </si>
  <si>
    <t>F17 HAZEL NUT</t>
  </si>
  <si>
    <t>DB896</t>
  </si>
  <si>
    <t>F2 MILK</t>
  </si>
  <si>
    <t>DD446</t>
  </si>
  <si>
    <t>F20 ALMOND</t>
  </si>
  <si>
    <t>DC187</t>
  </si>
  <si>
    <t>F218 PAPRIKA/SWEET PEPPER</t>
  </si>
  <si>
    <t>DC290</t>
  </si>
  <si>
    <t>F224 POPPY SEED</t>
  </si>
  <si>
    <t>DC288</t>
  </si>
  <si>
    <t>F235*LENTIL/LENS ESCULATA/</t>
  </si>
  <si>
    <t>DD441</t>
  </si>
  <si>
    <t>F237*APRICOT/PRUNUS ARMENIACA/</t>
  </si>
  <si>
    <t>DD438</t>
  </si>
  <si>
    <t>F244*CUCUMBER</t>
  </si>
  <si>
    <t>DC183</t>
  </si>
  <si>
    <t>F25 TOMATO</t>
  </si>
  <si>
    <t>DD442</t>
  </si>
  <si>
    <t>F255*PLUM</t>
  </si>
  <si>
    <t>DA340</t>
  </si>
  <si>
    <t>F256*WALNUT/JUGLANS SPP./16CAP</t>
  </si>
  <si>
    <t>DB905</t>
  </si>
  <si>
    <t>F259 GRAPE /VITIS VINIFERA/</t>
  </si>
  <si>
    <t>DC497</t>
  </si>
  <si>
    <t>F26 PORK</t>
  </si>
  <si>
    <t>DD593</t>
  </si>
  <si>
    <t>F27 BEEF</t>
  </si>
  <si>
    <t>DC186</t>
  </si>
  <si>
    <t>F280 BLACK PEPPER</t>
  </si>
  <si>
    <t>DC182</t>
  </si>
  <si>
    <t>F3 FISH /COD/</t>
  </si>
  <si>
    <t>DB902</t>
  </si>
  <si>
    <t>F31 CARROT</t>
  </si>
  <si>
    <t>DB903</t>
  </si>
  <si>
    <t>F33 ORANGE</t>
  </si>
  <si>
    <t>DD444</t>
  </si>
  <si>
    <t>F35 POTATO</t>
  </si>
  <si>
    <t>DB898</t>
  </si>
  <si>
    <t>F4 WHEAT</t>
  </si>
  <si>
    <t>DC184</t>
  </si>
  <si>
    <t>F47 GARLIC</t>
  </si>
  <si>
    <t>DC287</t>
  </si>
  <si>
    <t>F48 ONION</t>
  </si>
  <si>
    <t>DB907</t>
  </si>
  <si>
    <t>F49 APPLE</t>
  </si>
  <si>
    <t>DB899</t>
  </si>
  <si>
    <t>F5 RYE</t>
  </si>
  <si>
    <t>DB900</t>
  </si>
  <si>
    <t>F7 OAT</t>
  </si>
  <si>
    <t>DC181</t>
  </si>
  <si>
    <t>F75 EGG YOLK</t>
  </si>
  <si>
    <t>DC702</t>
  </si>
  <si>
    <t>F76 ALPHA-LACTALBUMIN</t>
  </si>
  <si>
    <t>DC495</t>
  </si>
  <si>
    <t>F77 BETA-LACTOGLOBULIN</t>
  </si>
  <si>
    <t>DC496</t>
  </si>
  <si>
    <t>F78 CASEIN</t>
  </si>
  <si>
    <t>DC286</t>
  </si>
  <si>
    <t>F79 GLUTEN</t>
  </si>
  <si>
    <t>DB897</t>
  </si>
  <si>
    <t>F81 CHEDDAR CHEESE</t>
  </si>
  <si>
    <t>DD230</t>
  </si>
  <si>
    <t>F83 CHICKEN MEAT</t>
  </si>
  <si>
    <t>DB906</t>
  </si>
  <si>
    <t>F84 KIWI FRUIT</t>
  </si>
  <si>
    <t>DB904</t>
  </si>
  <si>
    <t>F85 CELERY</t>
  </si>
  <si>
    <t>DD935</t>
  </si>
  <si>
    <t>F92* BANANA</t>
  </si>
  <si>
    <t>DB911</t>
  </si>
  <si>
    <t>F93 COCOA</t>
  </si>
  <si>
    <t>DD440</t>
  </si>
  <si>
    <t>F95*PEACH</t>
  </si>
  <si>
    <t>DE510</t>
  </si>
  <si>
    <t>FACS clean solution</t>
  </si>
  <si>
    <t>DC085</t>
  </si>
  <si>
    <t>FACS Flow sheath fluid</t>
  </si>
  <si>
    <t>DF145</t>
  </si>
  <si>
    <t>FBS 500 ml</t>
  </si>
  <si>
    <t>DE573</t>
  </si>
  <si>
    <t>Fetal Cell Count Kit</t>
  </si>
  <si>
    <t>DG018</t>
  </si>
  <si>
    <t>FITC Hi Sens IgG conj with EB</t>
  </si>
  <si>
    <t>DG091</t>
  </si>
  <si>
    <t>FITC IgA Conjugate no EB</t>
  </si>
  <si>
    <t>DA031</t>
  </si>
  <si>
    <t>FITC IgG (H+L) Monkey Adsorbed Conjugate no EB</t>
  </si>
  <si>
    <t>DH537</t>
  </si>
  <si>
    <t>FLEXMAP 3D Calibration Kit - 5 Doses</t>
  </si>
  <si>
    <t>DH538</t>
  </si>
  <si>
    <t>FLEXMAP 3D Verification Kit - 5 Doses</t>
  </si>
  <si>
    <t>DB893</t>
  </si>
  <si>
    <t>FX5E /F1,2,3,4,13,14/</t>
  </si>
  <si>
    <t>DC176</t>
  </si>
  <si>
    <t>G12 SECALE CEREALE</t>
  </si>
  <si>
    <t>DF475</t>
  </si>
  <si>
    <t>Gastritis (Parietal Cell Ab/Intrinsic factor AB)</t>
  </si>
  <si>
    <t>DB292</t>
  </si>
  <si>
    <t>GENOVISION A*02</t>
  </si>
  <si>
    <t>DD885</t>
  </si>
  <si>
    <t>GENOVISION A*24</t>
  </si>
  <si>
    <t>DD487</t>
  </si>
  <si>
    <t>GENOVISION A*25</t>
  </si>
  <si>
    <t>DD488</t>
  </si>
  <si>
    <t>GENOVISION A*26</t>
  </si>
  <si>
    <t>DC550</t>
  </si>
  <si>
    <t>GENOVISION B*08</t>
  </si>
  <si>
    <t>DE884</t>
  </si>
  <si>
    <t>GENOVISION B*37</t>
  </si>
  <si>
    <t>DD486</t>
  </si>
  <si>
    <t>GENOVISION DNA Size Marker</t>
  </si>
  <si>
    <t>DB778</t>
  </si>
  <si>
    <t>GENOVISION DQ LOW</t>
  </si>
  <si>
    <t>DC238</t>
  </si>
  <si>
    <t>GENOVISION DQB1*02</t>
  </si>
  <si>
    <t>DB780</t>
  </si>
  <si>
    <t>GENOVISION DQB1*03</t>
  </si>
  <si>
    <t>DC239</t>
  </si>
  <si>
    <t>GENOVISION DQB1*05</t>
  </si>
  <si>
    <t>DF122</t>
  </si>
  <si>
    <t>GENOVISION DRB1*01</t>
  </si>
  <si>
    <t>DA681</t>
  </si>
  <si>
    <t>GENOVISION DRB1*11</t>
  </si>
  <si>
    <t>DB995</t>
  </si>
  <si>
    <t>GENOVISION HLA DR /LOW/</t>
  </si>
  <si>
    <t>DC414</t>
  </si>
  <si>
    <t>GENOVISION HLA DR*15</t>
  </si>
  <si>
    <t>DD201</t>
  </si>
  <si>
    <t>GENOVISION HLA DR*16</t>
  </si>
  <si>
    <t>DB777</t>
  </si>
  <si>
    <t>GENOVISION HLA DRB1*11</t>
  </si>
  <si>
    <t>DC276</t>
  </si>
  <si>
    <t>GENOVISION HLA-A LOW</t>
  </si>
  <si>
    <t>DB795</t>
  </si>
  <si>
    <t>GENOVISION HLA-A11</t>
  </si>
  <si>
    <t>DB792</t>
  </si>
  <si>
    <t>GENOVISION HLA-A3</t>
  </si>
  <si>
    <t>DB797</t>
  </si>
  <si>
    <t>GENOVISION HLA-A68</t>
  </si>
  <si>
    <t>DC277</t>
  </si>
  <si>
    <t>GENOVISION HLA-B LOW</t>
  </si>
  <si>
    <t>DB819</t>
  </si>
  <si>
    <t>GENOVISION HLA-b*39</t>
  </si>
  <si>
    <t>DB801</t>
  </si>
  <si>
    <t>GENOVISION HLA-B13</t>
  </si>
  <si>
    <t>DB806</t>
  </si>
  <si>
    <t>GENOVISION HLA-B18</t>
  </si>
  <si>
    <t>DE581</t>
  </si>
  <si>
    <t>GENOVISION HLA-B27</t>
  </si>
  <si>
    <t>DB793</t>
  </si>
  <si>
    <t>GENOVISION HLA-B38</t>
  </si>
  <si>
    <t>DB798</t>
  </si>
  <si>
    <t>GENOVISION HLA-B51</t>
  </si>
  <si>
    <t>DB807</t>
  </si>
  <si>
    <t>GENOVISION HLA-B55</t>
  </si>
  <si>
    <t>DB774</t>
  </si>
  <si>
    <t>GENOVISION HLA-Cw LOW</t>
  </si>
  <si>
    <t>DD635</t>
  </si>
  <si>
    <t>Genovision HLA-Cw*01</t>
  </si>
  <si>
    <t>DC415</t>
  </si>
  <si>
    <t>GENOVISION HLA-CW*02</t>
  </si>
  <si>
    <t>DB784</t>
  </si>
  <si>
    <t>GENOVISION HLA-CW*03</t>
  </si>
  <si>
    <t>DC570</t>
  </si>
  <si>
    <t>GENOVISION HLA-CW*04</t>
  </si>
  <si>
    <t>DB786</t>
  </si>
  <si>
    <t>GENOVISION HLA-CW*05</t>
  </si>
  <si>
    <t>DB787</t>
  </si>
  <si>
    <t>GENOVISION HLA-CW*06</t>
  </si>
  <si>
    <t>DB788</t>
  </si>
  <si>
    <t>GENOVISION HLA-CW*07</t>
  </si>
  <si>
    <t>DD388</t>
  </si>
  <si>
    <t>GENOVISION HLA-CW*12</t>
  </si>
  <si>
    <t>DE110</t>
  </si>
  <si>
    <t>GENOVISION HLA-CW*15</t>
  </si>
  <si>
    <t>DD858</t>
  </si>
  <si>
    <t>GENOVISION HLA-CW*17</t>
  </si>
  <si>
    <t>DG208</t>
  </si>
  <si>
    <t>GIEMSA-ROMANOWSKI</t>
  </si>
  <si>
    <t>DE486</t>
  </si>
  <si>
    <t>GOAT ANTI HUMAN  IgG 1,0 ml</t>
  </si>
  <si>
    <t>DD522</t>
  </si>
  <si>
    <t>GOAT ANTI MOUSE IgG</t>
  </si>
  <si>
    <t>GTX Blood 500 Extraction Kit, 96 extrakcí DNA</t>
  </si>
  <si>
    <t>DB869</t>
  </si>
  <si>
    <t>GX1 /G3,4,5,6,8/</t>
  </si>
  <si>
    <t>DB875</t>
  </si>
  <si>
    <t>H1 GREER LABS.INC.</t>
  </si>
  <si>
    <t>DA233</t>
  </si>
  <si>
    <t>HighFidelity PCR system</t>
  </si>
  <si>
    <t>DG870</t>
  </si>
  <si>
    <t>HISTOPAQUE-1077 HYBRI-MAX, 6x100 ml</t>
  </si>
  <si>
    <t>DF592</t>
  </si>
  <si>
    <t>HLA C*14</t>
  </si>
  <si>
    <t>DB357</t>
  </si>
  <si>
    <t>HLA-A*01 excl. Taq (24)</t>
  </si>
  <si>
    <t>DB675</t>
  </si>
  <si>
    <t>HLA-A*24 excl. Taq (24)</t>
  </si>
  <si>
    <t>DB779</t>
  </si>
  <si>
    <t>HLA-B*07 excl. Taq (24)</t>
  </si>
  <si>
    <t>DB794</t>
  </si>
  <si>
    <t>HLA-B*35 excl. Taq (24)</t>
  </si>
  <si>
    <t>DB804</t>
  </si>
  <si>
    <t>HLA-B*44 excl. Taq (24)</t>
  </si>
  <si>
    <t>DH893</t>
  </si>
  <si>
    <t>HLA-DPB1 AlleleSEQR PCR/SEQUENCING KIT CE (25 testů)</t>
  </si>
  <si>
    <t>DA742</t>
  </si>
  <si>
    <t>HLA-DPB1 excl. Taq</t>
  </si>
  <si>
    <t>DB808</t>
  </si>
  <si>
    <t>HLA-DRB1*04 excl. Taq (24)</t>
  </si>
  <si>
    <t>DH654</t>
  </si>
  <si>
    <t>HLA-Ready Gene DQ Low</t>
  </si>
  <si>
    <t>DH653</t>
  </si>
  <si>
    <t>HLA-Ready Gene DR Low</t>
  </si>
  <si>
    <t>DC114</t>
  </si>
  <si>
    <t>HUMAN C1 INACTIVATOR-NL-RID</t>
  </si>
  <si>
    <t>DB885</t>
  </si>
  <si>
    <t>I1 APIS MELLIFERA,HONEY BEEN</t>
  </si>
  <si>
    <t>DA739</t>
  </si>
  <si>
    <t>i209 rVes v 5 Common Wasp</t>
  </si>
  <si>
    <t>DB886</t>
  </si>
  <si>
    <t>I3 VESPULA SPP.,COMMON WASP</t>
  </si>
  <si>
    <t>DC285</t>
  </si>
  <si>
    <t>I75 VESPA CRABRO</t>
  </si>
  <si>
    <t>DF150</t>
  </si>
  <si>
    <t>IgA/IgG Calibrator ImmunoCAP´s</t>
  </si>
  <si>
    <t>DE455</t>
  </si>
  <si>
    <t>IgG1 FITC/IgG1 PE Isotypic control</t>
  </si>
  <si>
    <t>DI469</t>
  </si>
  <si>
    <t>ImmuGlo anti GBM IFA</t>
  </si>
  <si>
    <t>DH111</t>
  </si>
  <si>
    <t>ImmunoCap Allergen f232</t>
  </si>
  <si>
    <t>DH110</t>
  </si>
  <si>
    <t>ImmunoCap Allergen f233</t>
  </si>
  <si>
    <t>DH112</t>
  </si>
  <si>
    <t>ImmunoCap Allergen f323</t>
  </si>
  <si>
    <t>DH098</t>
  </si>
  <si>
    <t>ImmunoCap Allergen f352</t>
  </si>
  <si>
    <t>DH096</t>
  </si>
  <si>
    <t>ImmunoCap Allergen f416</t>
  </si>
  <si>
    <t>DH100</t>
  </si>
  <si>
    <t>ImmunoCap Allergen f422</t>
  </si>
  <si>
    <t>DH101</t>
  </si>
  <si>
    <t>ImmunoCap Allergen f423</t>
  </si>
  <si>
    <t>DH102</t>
  </si>
  <si>
    <t>ImmunoCap Allergen f424</t>
  </si>
  <si>
    <t>DH107</t>
  </si>
  <si>
    <t>ImmunoCap Allergen f425</t>
  </si>
  <si>
    <t>DH103</t>
  </si>
  <si>
    <t>ImmunoCap Allergen f427</t>
  </si>
  <si>
    <t>DH106</t>
  </si>
  <si>
    <t>ImmunoCap Allergen f428</t>
  </si>
  <si>
    <t>DH114</t>
  </si>
  <si>
    <t>ImmunoCap Allergen f431</t>
  </si>
  <si>
    <t>DH115</t>
  </si>
  <si>
    <t>ImmunoCap Allergen f432</t>
  </si>
  <si>
    <t>DH113</t>
  </si>
  <si>
    <t>ImmunoCap Allergen f433</t>
  </si>
  <si>
    <t>DH104</t>
  </si>
  <si>
    <t>ImmunoCap Allergen f434</t>
  </si>
  <si>
    <t>DH105</t>
  </si>
  <si>
    <t>ImmunoCap Allergen f435</t>
  </si>
  <si>
    <t>DH109</t>
  </si>
  <si>
    <t>ImmunoCap Allergen f439</t>
  </si>
  <si>
    <t>DH108</t>
  </si>
  <si>
    <t>ImmunoCap Allergen f440</t>
  </si>
  <si>
    <t>DH116</t>
  </si>
  <si>
    <t>ImmunoCap Allergen f441</t>
  </si>
  <si>
    <t>DH117</t>
  </si>
  <si>
    <t>ImmunoCap Allergen f442</t>
  </si>
  <si>
    <t>DH432</t>
  </si>
  <si>
    <t>ImmunoCAP Allergen o215</t>
  </si>
  <si>
    <t>DA918</t>
  </si>
  <si>
    <t>ImmunoCAP Allergen w203</t>
  </si>
  <si>
    <t>DE463</t>
  </si>
  <si>
    <t>ImmunoCAP Development Solution</t>
  </si>
  <si>
    <t>DH548</t>
  </si>
  <si>
    <t>ImmunoCAP ECP</t>
  </si>
  <si>
    <t>DH547</t>
  </si>
  <si>
    <t>ImmunoCAP ECP Anti-ECP</t>
  </si>
  <si>
    <t>DG579</t>
  </si>
  <si>
    <t>ImmunoCAP ISAC sIgE 112</t>
  </si>
  <si>
    <t>DE464</t>
  </si>
  <si>
    <t>ImmunoCAP Maint.Solut.Kit</t>
  </si>
  <si>
    <t>DA641</t>
  </si>
  <si>
    <t>ImmunoCAP Spec. IgE Calibrator Strip 0-100</t>
  </si>
  <si>
    <t>DE458</t>
  </si>
  <si>
    <t>ImmunoCAP Spec. IgE Conjugate,400</t>
  </si>
  <si>
    <t>DE460</t>
  </si>
  <si>
    <t>ImmunoCAP Spec.IgE Curve Control</t>
  </si>
  <si>
    <t>DI214</t>
  </si>
  <si>
    <t>ImmunoCAP Specific IgE Calibrators (UniCAP100)</t>
  </si>
  <si>
    <t>DI212</t>
  </si>
  <si>
    <t>ImmunoCAP Specific IgE Control L</t>
  </si>
  <si>
    <t>DE462</t>
  </si>
  <si>
    <t>ImmunoCAP Stop Solution</t>
  </si>
  <si>
    <t>DA857</t>
  </si>
  <si>
    <t>Immunoscan CCPlus</t>
  </si>
  <si>
    <t>DE737</t>
  </si>
  <si>
    <t>Immuno-Trol Control</t>
  </si>
  <si>
    <t>DF012</t>
  </si>
  <si>
    <t>IMTEC-RA33-Antibodies</t>
  </si>
  <si>
    <t>DB676</t>
  </si>
  <si>
    <t>Integrin beta 7 Monoclonal Antibody (FIB504), FITC, eBioscience</t>
  </si>
  <si>
    <t>DC573</t>
  </si>
  <si>
    <t>K80 FORMALDEHYDE/FORMALIN</t>
  </si>
  <si>
    <t>DD026</t>
  </si>
  <si>
    <t>K82*LATEX,HEVEA BRAZILIENSIS</t>
  </si>
  <si>
    <t>DF160</t>
  </si>
  <si>
    <t>LabScreen Mixed Class I+II 100 test</t>
  </si>
  <si>
    <t>DF501</t>
  </si>
  <si>
    <t>LABScreen Negative Control Serum</t>
  </si>
  <si>
    <t>DF438</t>
  </si>
  <si>
    <t>LABScreen Single antigen HLA Class I</t>
  </si>
  <si>
    <t>DF162</t>
  </si>
  <si>
    <t>LabScreen Single Antigen HLA II 25 test</t>
  </si>
  <si>
    <t>DH560</t>
  </si>
  <si>
    <t>LABType SSO Class I A Locus Typing Test</t>
  </si>
  <si>
    <t>DH561</t>
  </si>
  <si>
    <t>LABType SSO Class I B Locus Typing Test</t>
  </si>
  <si>
    <t>DH562</t>
  </si>
  <si>
    <t>LABType SSO DRB1 Typing Test</t>
  </si>
  <si>
    <t>DD552</t>
  </si>
  <si>
    <t>Liver7 dot</t>
  </si>
  <si>
    <t>DI291</t>
  </si>
  <si>
    <t>LP - 48.48 IFC, 10-Pack</t>
  </si>
  <si>
    <t>DA816</t>
  </si>
  <si>
    <t>Luminex Sheath Fluid 20l</t>
  </si>
  <si>
    <t>801696</t>
  </si>
  <si>
    <t>-Lyzační roztok (HEM) pH=7,29 1000 ml</t>
  </si>
  <si>
    <t>DC115</t>
  </si>
  <si>
    <t>M1 Penicillium notatum</t>
  </si>
  <si>
    <t>DB888</t>
  </si>
  <si>
    <t>M2 CLADOSPORIUM HERBARUM</t>
  </si>
  <si>
    <t>DC178</t>
  </si>
  <si>
    <t>M3 ASPERGILLUS FUMIGATUS</t>
  </si>
  <si>
    <t>DB889</t>
  </si>
  <si>
    <t>M6 ALTERNARIA ALTERNATA</t>
  </si>
  <si>
    <t>DC179</t>
  </si>
  <si>
    <t>M7 BOTRYTIS CINEREA</t>
  </si>
  <si>
    <t>DA351</t>
  </si>
  <si>
    <t>MASTAZYME ANA Profile HJS</t>
  </si>
  <si>
    <t>DA350</t>
  </si>
  <si>
    <t>MASTAZYME ENA Screen 7</t>
  </si>
  <si>
    <t>DG209</t>
  </si>
  <si>
    <t>MAY-GRUNWALD</t>
  </si>
  <si>
    <t>DG229</t>
  </si>
  <si>
    <t>METHANOL P.A.</t>
  </si>
  <si>
    <t>DG069</t>
  </si>
  <si>
    <t>MicroVue C1 Inhibitor Plus EIA Kit Microvue Compl</t>
  </si>
  <si>
    <t>DG636</t>
  </si>
  <si>
    <t>MiSeq reagent kit v2 (300cycles)</t>
  </si>
  <si>
    <t>DB003</t>
  </si>
  <si>
    <t>Monkey Endomysium 12 slides x 8 wells</t>
  </si>
  <si>
    <t>DG871</t>
  </si>
  <si>
    <t>Monoclonal antibody CD41a (klon 6C9) 1 ml</t>
  </si>
  <si>
    <t>DA382</t>
  </si>
  <si>
    <t>Myositis Profile</t>
  </si>
  <si>
    <t>DG809</t>
  </si>
  <si>
    <t>N AS IgG1</t>
  </si>
  <si>
    <t>DG810</t>
  </si>
  <si>
    <t>N AS IgG2</t>
  </si>
  <si>
    <t>DB564</t>
  </si>
  <si>
    <t>N LATEX IGE MONO REAGENT</t>
  </si>
  <si>
    <t>DF339</t>
  </si>
  <si>
    <t>N Latex RF Kit 4x75</t>
  </si>
  <si>
    <t>DH023</t>
  </si>
  <si>
    <t>N Latex SAA</t>
  </si>
  <si>
    <t>DB970</t>
  </si>
  <si>
    <t>N REAKTION BUFFER 5000 ML</t>
  </si>
  <si>
    <t>DB563</t>
  </si>
  <si>
    <t>N RHEUMA STANDARD SL</t>
  </si>
  <si>
    <t>DB565</t>
  </si>
  <si>
    <t>N SUPPLEMENTARY REAGENT</t>
  </si>
  <si>
    <t>DB562</t>
  </si>
  <si>
    <t>N Supplementary Reagent / Precipitation 5ML</t>
  </si>
  <si>
    <t>DG003</t>
  </si>
  <si>
    <t>N/T Rheumatology Control SL/1</t>
  </si>
  <si>
    <t>DC192</t>
  </si>
  <si>
    <t>N/T RHEUMATOLOGY CONTROL. SL/2 3X1 ML</t>
  </si>
  <si>
    <t>DB158</t>
  </si>
  <si>
    <t>N/T-PROT.KTR.SL/H</t>
  </si>
  <si>
    <t>DC405</t>
  </si>
  <si>
    <t>N-ALPHA1-ANTITRYPS</t>
  </si>
  <si>
    <t>DG942</t>
  </si>
  <si>
    <t>N-C3c 1x5 ml</t>
  </si>
  <si>
    <t>DG943</t>
  </si>
  <si>
    <t>N-C4 1x5 ml</t>
  </si>
  <si>
    <t>DE862</t>
  </si>
  <si>
    <t>Newborn calf serum 100 ml</t>
  </si>
  <si>
    <t>DB561</t>
  </si>
  <si>
    <t>N-HIGH SENSITIVITY-CRP</t>
  </si>
  <si>
    <t>DD057</t>
  </si>
  <si>
    <t>N-IGA 5 ML</t>
  </si>
  <si>
    <t>DD310</t>
  </si>
  <si>
    <t>N-IgG 5 ML</t>
  </si>
  <si>
    <t>DD235</t>
  </si>
  <si>
    <t>N-IgM 5 ml</t>
  </si>
  <si>
    <t>DG811</t>
  </si>
  <si>
    <t>N-latex IgG3</t>
  </si>
  <si>
    <t>DG812</t>
  </si>
  <si>
    <t>N-latex IgG4</t>
  </si>
  <si>
    <t>DG016</t>
  </si>
  <si>
    <t>NOVA Lite ANCA(Ethanol FHN) 20x12wells</t>
  </si>
  <si>
    <t>DG017</t>
  </si>
  <si>
    <t>NOVA Lite HEp-2 ANA 20x12 wells</t>
  </si>
  <si>
    <t>DC191</t>
  </si>
  <si>
    <t>N-PROTEIN-STAND-SL</t>
  </si>
  <si>
    <t>DG142</t>
  </si>
  <si>
    <t>Olerup SBT HLA-DQB1</t>
  </si>
  <si>
    <t>DG807</t>
  </si>
  <si>
    <t>Olerup SSP DQB1*06</t>
  </si>
  <si>
    <t>DC870</t>
  </si>
  <si>
    <t>O-PHENYLENEDIAMINE FREE BASE 50 TBL</t>
  </si>
  <si>
    <t>DF241</t>
  </si>
  <si>
    <t>PE-Conj Goat anti Human, 1ml</t>
  </si>
  <si>
    <t>DI514</t>
  </si>
  <si>
    <t>PE-Cy™5 Mouse Anti-Human CD49d a4 integrin</t>
  </si>
  <si>
    <t>DI516</t>
  </si>
  <si>
    <t>PerCP-Cy™5.5 Mouse Anti-Human CCR10</t>
  </si>
  <si>
    <t>DH934</t>
  </si>
  <si>
    <t>POP-6™ Polymer for 3500/3500xL Genetic Analyzers</t>
  </si>
  <si>
    <t>DE770</t>
  </si>
  <si>
    <t>POP-6™ Polymer for 3500/3500xL Genetic Analyzers, 96 samples</t>
  </si>
  <si>
    <t>DA510</t>
  </si>
  <si>
    <t>Proteinase K - 100 mg (Macherey-Nagel)</t>
  </si>
  <si>
    <t>DA213</t>
  </si>
  <si>
    <t>Pufr DURACAL pH 4,01/7,00/10,01 3 x 500 ml</t>
  </si>
  <si>
    <t>DH832</t>
  </si>
  <si>
    <t>Puregene Proteinase K (5ml)</t>
  </si>
  <si>
    <t>DD251</t>
  </si>
  <si>
    <t>QIAAMP DNA BLOOD MINI KIT /50/</t>
  </si>
  <si>
    <t>DE557</t>
  </si>
  <si>
    <t>QuantiFERON-TB GOLD Plus ELISA</t>
  </si>
  <si>
    <t>DE558</t>
  </si>
  <si>
    <t>QuantiFERON-TB GOLD Plus zkumavky (50xTB1/TB2/Nil/Mit)</t>
  </si>
  <si>
    <t>DD447</t>
  </si>
  <si>
    <t>RF220 CINNAMON</t>
  </si>
  <si>
    <t>DC242</t>
  </si>
  <si>
    <t>RF-AGM</t>
  </si>
  <si>
    <t>DF594</t>
  </si>
  <si>
    <t>Rosette Sep HLA T cell Enrichment Cocktail</t>
  </si>
  <si>
    <t>DE371</t>
  </si>
  <si>
    <t>RPMI-1640 medium,w glutamine and sodium bicarbonate 100 ml</t>
  </si>
  <si>
    <t>DE244</t>
  </si>
  <si>
    <t>RPMI-1640 medium,w glutamine and sodium bicarbonate 500ml</t>
  </si>
  <si>
    <t>DC086</t>
  </si>
  <si>
    <t>SEROTEC antiCD42a (MCA594,cloneFMC-25) 0,25MG</t>
  </si>
  <si>
    <t>DE973</t>
  </si>
  <si>
    <t>Sheath Fluid (2x1)</t>
  </si>
  <si>
    <t>DB955</t>
  </si>
  <si>
    <t>sklíčka Anti-Phospholipase A2 receptor</t>
  </si>
  <si>
    <t>DF148</t>
  </si>
  <si>
    <t>Specific IgG4 Calibrators 1 curve</t>
  </si>
  <si>
    <t>DF147</t>
  </si>
  <si>
    <t>Specific IgG4 Conjugate 48 determi</t>
  </si>
  <si>
    <t>DF149</t>
  </si>
  <si>
    <t>Specific IgG4 Curve Controls</t>
  </si>
  <si>
    <t>DC189</t>
  </si>
  <si>
    <t>S-PHADIATOP</t>
  </si>
  <si>
    <t>DH288</t>
  </si>
  <si>
    <t>Sterile water 1000 ml PP</t>
  </si>
  <si>
    <t>DE426</t>
  </si>
  <si>
    <t>Stop Soln. (6x100 Det.)</t>
  </si>
  <si>
    <t>DC112</t>
  </si>
  <si>
    <t>Streptavidin, Alexa Fluor™ 532 conjugate</t>
  </si>
  <si>
    <t>DA972</t>
  </si>
  <si>
    <t>Sucrose - mol. biol. grade</t>
  </si>
  <si>
    <t>DF179</t>
  </si>
  <si>
    <t>Supra Rainbow Fluorescent Particles for Calibration Mindray Flow</t>
  </si>
  <si>
    <t>DC175</t>
  </si>
  <si>
    <t>T12 SALIX CAPREA</t>
  </si>
  <si>
    <t>DB864</t>
  </si>
  <si>
    <t>T2 ALNUS INCANA</t>
  </si>
  <si>
    <t>DB863</t>
  </si>
  <si>
    <t>T3 BETULA VERRUCOSA</t>
  </si>
  <si>
    <t>DC174</t>
  </si>
  <si>
    <t>T4 CORYLUS AVELLANA</t>
  </si>
  <si>
    <t>DC213</t>
  </si>
  <si>
    <t>TAQ DNA POLYMERAZA 1,1 10X500U</t>
  </si>
  <si>
    <t>DE809</t>
  </si>
  <si>
    <t>Transcriptor First Strand cDNA Synthesis Kit</t>
  </si>
  <si>
    <t>DH080</t>
  </si>
  <si>
    <t>TRI Reagent</t>
  </si>
  <si>
    <t>DF703</t>
  </si>
  <si>
    <t>Triton X-100, molecular biology grade, Serva, 250 ml</t>
  </si>
  <si>
    <t>DC366</t>
  </si>
  <si>
    <t>TRIZMA BASE Biotech.Performance Certified 1kg</t>
  </si>
  <si>
    <t>DI428</t>
  </si>
  <si>
    <t>Tryptase</t>
  </si>
  <si>
    <t>DI430</t>
  </si>
  <si>
    <t>Tryptase Anti-Tryptase</t>
  </si>
  <si>
    <t>DI429</t>
  </si>
  <si>
    <t>Tryptase Calibrators</t>
  </si>
  <si>
    <t>DI427</t>
  </si>
  <si>
    <t>Tryptase Control</t>
  </si>
  <si>
    <t>DC253</t>
  </si>
  <si>
    <t>UltraComp eBeads™ Compensation  Beads</t>
  </si>
  <si>
    <t>DD700</t>
  </si>
  <si>
    <t>UniCAP ECP Calibrators</t>
  </si>
  <si>
    <t>DE179</t>
  </si>
  <si>
    <t>W1 AMBROSIA ELATIOR</t>
  </si>
  <si>
    <t>DB865</t>
  </si>
  <si>
    <t>W6 ARTEMISIA VULGARIS</t>
  </si>
  <si>
    <t>DB866</t>
  </si>
  <si>
    <t>W8 TARAXACUM VULGARE</t>
  </si>
  <si>
    <t>DD469</t>
  </si>
  <si>
    <t>W9 Plantago lanceolata</t>
  </si>
  <si>
    <t>DC498</t>
  </si>
  <si>
    <t>WASHING SOLUTION UNICAP</t>
  </si>
  <si>
    <t>DH413</t>
  </si>
  <si>
    <t>Zymo Research Quick-gDNA MiniPrep (50 preps.)</t>
  </si>
  <si>
    <t>50115040</t>
  </si>
  <si>
    <t>laboratorní materiál (Z505)</t>
  </si>
  <si>
    <t>ZI002</t>
  </si>
  <si>
    <t>ABgene R Adhesive PCR Foil 100 sheets AB-0626</t>
  </si>
  <si>
    <t>ZO336</t>
  </si>
  <si>
    <t>Destička 96 jamek k analyzátoru ABI3500 MicroAmp Optical 96 well Reaction Plate bal. á 20 ks 4306737</t>
  </si>
  <si>
    <t>ZF243</t>
  </si>
  <si>
    <t>Destička ABgene 96-wel PCR plate non skirted AB-0600</t>
  </si>
  <si>
    <t>ZC852</t>
  </si>
  <si>
    <t>Mikrozkumavka eppendorf 1,5 ml bal. á 1000 ks 72.690.001</t>
  </si>
  <si>
    <t>ZD868</t>
  </si>
  <si>
    <t>Mikrozkumavka eppendorf 1,5 ml FLME23053</t>
  </si>
  <si>
    <t>ZC080</t>
  </si>
  <si>
    <t>Sklo krycí 24 x 24 mm, á 1000 ks BD2424</t>
  </si>
  <si>
    <t>ZE179</t>
  </si>
  <si>
    <t>Špička eppendorf 50-1250 ul bal. á 1000 ks 0030000935</t>
  </si>
  <si>
    <t>ZP122</t>
  </si>
  <si>
    <t>Špička Eppendorf Tips Standard objem 0,1 - 20 ul bal. á 1000 ks 613-3501</t>
  </si>
  <si>
    <t>ZB605</t>
  </si>
  <si>
    <t>Špička modrá krátká manžeta 1108</t>
  </si>
  <si>
    <t>ZP443</t>
  </si>
  <si>
    <t>Špička pipetovací SARSTEDT 10 µl bezbarvá typ E bal. á 1000 ks 70.1130</t>
  </si>
  <si>
    <t>ZH749</t>
  </si>
  <si>
    <t>Špička pipetovací SARSTEDT 1000 µl; modrá typ B bal. á 250 ks 70.762.010</t>
  </si>
  <si>
    <t>ZB290</t>
  </si>
  <si>
    <t>Špička pipetovací SARSTEDT 200 µl bezbarvá typ A bal. á 500 ks 70.760.002</t>
  </si>
  <si>
    <t>ZB861</t>
  </si>
  <si>
    <t>Špička pipetovací standard Tips 0,1-10 ul 0030000811</t>
  </si>
  <si>
    <t>ZE262</t>
  </si>
  <si>
    <t>Špička žlutá 1-200ul bal. á 1000 ks FLME28052</t>
  </si>
  <si>
    <t>ZJ071</t>
  </si>
  <si>
    <t>Vialka 10 ml SNAPCAP 50 x 22 mm bal. á 200 ks (548-0621) VWRI548-0621</t>
  </si>
  <si>
    <t>ZJ070</t>
  </si>
  <si>
    <t>Vialka s krimplovacím víčkem 5 ml 40 x 20 mm bal. á 200 ks (548-0555) VWRI548-0555</t>
  </si>
  <si>
    <t>ZG971</t>
  </si>
  <si>
    <t>Zkumavka 0,2 ml PCR 12 x 8 stripů bal. á 960 ks AB-1112</t>
  </si>
  <si>
    <t>ZF178</t>
  </si>
  <si>
    <t>Zkumavka 2 ml bal.á 500 ks U346500.N</t>
  </si>
  <si>
    <t>ZD093</t>
  </si>
  <si>
    <t>Zkumavka falcon 5 ml nesterilní 12 x 75 mm bal. á 1000 ks 352008</t>
  </si>
  <si>
    <t>ZI675</t>
  </si>
  <si>
    <t>Zkumavka odběrová se šroubovacím víčkem 12 ml sterilní á 500 ks K005601</t>
  </si>
  <si>
    <t>ZB366</t>
  </si>
  <si>
    <t>Zkumavka PS 10 ml nesterilní á 2000 ks 400912</t>
  </si>
  <si>
    <t>ZA815</t>
  </si>
  <si>
    <t>Zkumavka PS 15 ml nesterilní bal. á 1200 ks 400913</t>
  </si>
  <si>
    <t>ZI765</t>
  </si>
  <si>
    <t>Zkumavka PS 15 ml sterilní se zátkou s kulatým dnem bal. á 20 ks Z1331000020115</t>
  </si>
  <si>
    <t>ZC796</t>
  </si>
  <si>
    <t>Zkumavka zamražovací 2 ml stoj. vnější á 100 ks R529231</t>
  </si>
  <si>
    <t>50115050</t>
  </si>
  <si>
    <t>obvazový materiál (Z502)</t>
  </si>
  <si>
    <t>ZA413</t>
  </si>
  <si>
    <t>Kompresa gáza 10 x 10 cm/100 ks nesterilní 06003</t>
  </si>
  <si>
    <t>ZA314</t>
  </si>
  <si>
    <t>Obinadlo idealast-haft 8 cm x   4 m 9311113</t>
  </si>
  <si>
    <t>ZA446</t>
  </si>
  <si>
    <t>Vata buničitá přířezy 20 x 30 cm 1230200129</t>
  </si>
  <si>
    <t>50115060</t>
  </si>
  <si>
    <t>ZPr - ostatní (Z503)</t>
  </si>
  <si>
    <t>ZH997</t>
  </si>
  <si>
    <t>Destička PCR-TWIN. tec. PCR Plate 96 skirted bezbarvé á 25 ks 0030128648</t>
  </si>
  <si>
    <t>ZB455</t>
  </si>
  <si>
    <t>Destička terasakiho  bal. á 200 ks 400919</t>
  </si>
  <si>
    <t>ZB351</t>
  </si>
  <si>
    <t>Miska petri UH pr. 60 mm á 20 ks 400927</t>
  </si>
  <si>
    <t>ZF192</t>
  </si>
  <si>
    <t>Nádoba na kontaminovaný odpad 4 l 15-0004</t>
  </si>
  <si>
    <t>ZK726</t>
  </si>
  <si>
    <t>Nádoba na kontaminovaný odpad PBS 12 l 2041300431302 (I003501400)</t>
  </si>
  <si>
    <t>ZE837</t>
  </si>
  <si>
    <t>Pipeta pasteurova 3 ml nesterilní bal. á 500 ks 331690270550</t>
  </si>
  <si>
    <t>ZG222</t>
  </si>
  <si>
    <t>Stojan na mikrozkumavky blokové R377522</t>
  </si>
  <si>
    <t>ZG234</t>
  </si>
  <si>
    <t>Stojan na zkumavky typ Z zelený B3 184084</t>
  </si>
  <si>
    <t>ZB789</t>
  </si>
  <si>
    <t>Víčko k mikrotitr.destičce 400921</t>
  </si>
  <si>
    <t>ZF091</t>
  </si>
  <si>
    <t>Zátka k plastovým zkumavkám FLME21301</t>
  </si>
  <si>
    <t>ZE091</t>
  </si>
  <si>
    <t>Zátka k plastovým zkumavkám FLME21341</t>
  </si>
  <si>
    <t>ZC915</t>
  </si>
  <si>
    <t>Zkumavka 9 ml LI-H 02.1065</t>
  </si>
  <si>
    <t>ZB759</t>
  </si>
  <si>
    <t>Zkumavka červená 8 ml gel 455071</t>
  </si>
  <si>
    <t>ZB763</t>
  </si>
  <si>
    <t>Zkumavka červená 9 ml 455092</t>
  </si>
  <si>
    <t>ZK695</t>
  </si>
  <si>
    <t>Zkumavka jednorázová PP 5 ml bal. á 250 ks bez uzávěru FLME21010</t>
  </si>
  <si>
    <t>ZK696</t>
  </si>
  <si>
    <t>Zkumavka jednorázová PS 5 ml 13 x 75 mm nesterilní bal. á 500 ks bez uzávěru FLME21057</t>
  </si>
  <si>
    <t>ZO939</t>
  </si>
  <si>
    <t>Zkumavka liquor PP 10 ml 15,3 x 92 ml šroubovací víčko sterilní s popisem bal.á 100 ks 62.610.018</t>
  </si>
  <si>
    <t>ZI720</t>
  </si>
  <si>
    <t>Zkumavka PS 15 ml sterilní á 1200 ks 400915 S</t>
  </si>
  <si>
    <t>ZB764</t>
  </si>
  <si>
    <t>Zkumavka zelená 4 ml 454051</t>
  </si>
  <si>
    <t>ZB766</t>
  </si>
  <si>
    <t>Zkumavka zelená 9 ml Lith.-hepar. 455084</t>
  </si>
  <si>
    <t>50115067</t>
  </si>
  <si>
    <t>ZPr - rukavice (Z532)</t>
  </si>
  <si>
    <t>ZP948</t>
  </si>
  <si>
    <t>Rukavice vyšetřovací nitril basic bez pudru modré L bal. á 200 ks 44752</t>
  </si>
  <si>
    <t>ZP947</t>
  </si>
  <si>
    <t>Rukavice vyšetřovací nitril basic bez pudru modré M bal. á 200 ks 44751</t>
  </si>
  <si>
    <t>ZP946</t>
  </si>
  <si>
    <t>Rukavice vyšetřovací nitril basic bez pudru modré S bal. á 200 ks 44750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</si>
  <si>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</si>
  <si>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</si>
  <si>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</si>
  <si>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</si>
  <si>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</si>
  <si>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</si>
  <si>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</si>
  <si>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</si>
  <si>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</si>
  <si>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</si>
  <si>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ON Data</t>
  </si>
  <si>
    <t>lékaři pod odborným dozorem</t>
  </si>
  <si>
    <t>lékaři specialisté</t>
  </si>
  <si>
    <t>biomedicínští technici</t>
  </si>
  <si>
    <t>odborní pracovníci v lab. metodách</t>
  </si>
  <si>
    <t>abs. stud. oboru přirodověd. zaměření</t>
  </si>
  <si>
    <t>všeobecné sestry bez dohl.</t>
  </si>
  <si>
    <t>zdravotní laboranti</t>
  </si>
  <si>
    <t>laboratorní asistenti</t>
  </si>
  <si>
    <t>sanitáři</t>
  </si>
  <si>
    <t>THP</t>
  </si>
  <si>
    <t>Specializovaná ambulantní péče</t>
  </si>
  <si>
    <t>816 - Laboratoř lékařské genetiky</t>
  </si>
  <si>
    <t>Ambulantní péče ve vyjmenovaných odbornostech (§9) *</t>
  </si>
  <si>
    <t>813 - Laboratoř alergologická a imunologická</t>
  </si>
  <si>
    <t>Zdravotní výkony vykázané na pracovišti v rámci ambulantní péče *</t>
  </si>
  <si>
    <t>beze jména</t>
  </si>
  <si>
    <t>4143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</si>
  <si>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</si>
  <si>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</si>
  <si>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</si>
  <si>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Petřek Martin</t>
  </si>
  <si>
    <t>Zdravotní výkony vykázané na pracovišti v rámci ambulantní péče dle lékařů *</t>
  </si>
  <si>
    <t>09</t>
  </si>
  <si>
    <t>813</t>
  </si>
  <si>
    <t>V</t>
  </si>
  <si>
    <t>82241</t>
  </si>
  <si>
    <t>DETEKCE IN VITRO STIMULACE T LYMFOCYTŮ SPECIFICKÝM</t>
  </si>
  <si>
    <t>86213</t>
  </si>
  <si>
    <t>URČOVÁNÍ HLA ANTIGENŮ I. TŘÍDY - KOMBINOVANÝ SET</t>
  </si>
  <si>
    <t>86217</t>
  </si>
  <si>
    <t>URČOVÁNÍ HLA-B 27</t>
  </si>
  <si>
    <t>86323</t>
  </si>
  <si>
    <t>CROSS - MATCH DÁRCŮ JEDNODUCHÝ A PRODLOUŽENÝ</t>
  </si>
  <si>
    <t>86327</t>
  </si>
  <si>
    <t>CROSS MATCH S DTT</t>
  </si>
  <si>
    <t>86413</t>
  </si>
  <si>
    <t>SCREENING PROTILÁTEK NA PANELU 30TI DÁRCŮ</t>
  </si>
  <si>
    <t>86421</t>
  </si>
  <si>
    <t>ROZMRAZOVÁNÍ LYMFOCYTŮ</t>
  </si>
  <si>
    <t>91111</t>
  </si>
  <si>
    <t>STANOVENÍ IgG1</t>
  </si>
  <si>
    <t>91116</t>
  </si>
  <si>
    <t>STANOVENÍ IgG4</t>
  </si>
  <si>
    <t>91131</t>
  </si>
  <si>
    <t>STANOVENÍ IgA</t>
  </si>
  <si>
    <t>91161</t>
  </si>
  <si>
    <t>STANOVENÍ C4 SLOŽKY KOMPLEMENTU</t>
  </si>
  <si>
    <t>91171</t>
  </si>
  <si>
    <t>STANOVENÍ IgG ELISA</t>
  </si>
  <si>
    <t>91211</t>
  </si>
  <si>
    <t>STANOVENÍ IGG PROTI GLIADINU/DEAMIDOVANÝM GLIADINO</t>
  </si>
  <si>
    <t>91237</t>
  </si>
  <si>
    <t>STANOVENÍ SPECIFICKÉHO IMUNOGLOBULINU E (IgE) PROT</t>
  </si>
  <si>
    <t>91241</t>
  </si>
  <si>
    <t>STANOVENÍ SPECIFICKÉHO IgG4 PROTI JEDNOTLIVÝM ALER</t>
  </si>
  <si>
    <t>91261</t>
  </si>
  <si>
    <t>STANOVENÍ ANTI ENA Ab ELISA</t>
  </si>
  <si>
    <t>91267</t>
  </si>
  <si>
    <t>STANOVENÍ ANTI Sm Ab ELISA</t>
  </si>
  <si>
    <t>91271</t>
  </si>
  <si>
    <t>STANOVENÍ ANTI Scl-70 Ab ELISA</t>
  </si>
  <si>
    <t>91277</t>
  </si>
  <si>
    <t>STANOVENÍ ANTI-MPO ELISA</t>
  </si>
  <si>
    <t>91285</t>
  </si>
  <si>
    <t>STANOVENÍ REVMATOIDNÍHO FAKTORU IgM ELISA</t>
  </si>
  <si>
    <t>91287</t>
  </si>
  <si>
    <t>STANOVENÍ REVMATOIDNÍHO FAKTORU IgG ELISA</t>
  </si>
  <si>
    <t>91317</t>
  </si>
  <si>
    <t>PRŮKAZ ANTINUKLEÁRNÍCH PROTILÁTEK IF</t>
  </si>
  <si>
    <t>91427</t>
  </si>
  <si>
    <t>IZOLACE MONONUKLEÁRŮ Z PERIFERNÍ KRVE GRADIENTOVOU</t>
  </si>
  <si>
    <t>91431</t>
  </si>
  <si>
    <t>ZVLÁŠTĚ NÁROČNÉ IZOLACE BUNĚK GRADIENTOVOU CENTRIF</t>
  </si>
  <si>
    <t>91451</t>
  </si>
  <si>
    <t>STANOVENÍ OPSONOFAGOCYTÁRNÍHO INDEXU INGESCÍ MIKRO</t>
  </si>
  <si>
    <t>91487</t>
  </si>
  <si>
    <t>DETEKCE AUTOPROTILÁTEK METODOU NEPŘÍMÉ IMUNOFLUORE</t>
  </si>
  <si>
    <t>91501</t>
  </si>
  <si>
    <t>STANOVENÍ HLADIN REVMATOIDNÍHO FAKTORU (RF) NEFELO</t>
  </si>
  <si>
    <t>91557</t>
  </si>
  <si>
    <t>URČENÍ SPECIFICITY ANTI-HLA PROTILÁTEK V SÉRU METO</t>
  </si>
  <si>
    <t>91567</t>
  </si>
  <si>
    <t>IMUNOANALYTICKÉ STANOVENÍ AUTOPROTILÁTEK</t>
  </si>
  <si>
    <t>94191</t>
  </si>
  <si>
    <t>FOTOGRAFIE GELU</t>
  </si>
  <si>
    <t>97111</t>
  </si>
  <si>
    <t>SEPARACE SÉRA NEBO PLAZMY</t>
  </si>
  <si>
    <t>86123</t>
  </si>
  <si>
    <t>STATIM - CROSS MATCH NEPŘÍBUZNÝCH DÁRCŮ JEDNODUCHÝ</t>
  </si>
  <si>
    <t>91439</t>
  </si>
  <si>
    <t>IMUNOFENOTYPIZACE BUNĚČNÝCH SUBPOPULACÍ DLE POVRCH</t>
  </si>
  <si>
    <t>94119</t>
  </si>
  <si>
    <t>91153</t>
  </si>
  <si>
    <t>STANOVENÍ  C - REAKTIVNÍHO PROTEINU</t>
  </si>
  <si>
    <t>09119</t>
  </si>
  <si>
    <t xml:space="preserve">ODBĚR KRVE ZE ŽÍLY U DOSPĚLÉHO NEBO DÍTĚTE NAD 10 </t>
  </si>
  <si>
    <t>91565</t>
  </si>
  <si>
    <t>IMUNOANALYTICKÉ STANOVENÍ AUTOPROTILÁTEK PROTI TKÁ</t>
  </si>
  <si>
    <t>91323</t>
  </si>
  <si>
    <t>PRŮKAZ ANCA IF</t>
  </si>
  <si>
    <t>91355</t>
  </si>
  <si>
    <t>STANOVENÍ CIK METODOU PEG-IKEM</t>
  </si>
  <si>
    <t>22321</t>
  </si>
  <si>
    <t>URČENÍ SPECIFITY TROMBOCYTÁRNÍ PROTILÁTKY</t>
  </si>
  <si>
    <t>91129</t>
  </si>
  <si>
    <t>STANOVENÍ IgG</t>
  </si>
  <si>
    <t>91173</t>
  </si>
  <si>
    <t>STANOVENÍ IgA ELISA</t>
  </si>
  <si>
    <t>91259</t>
  </si>
  <si>
    <t>STANOVENÍ ANTI NUKLEOHISTON Ab ELISA</t>
  </si>
  <si>
    <t>91189</t>
  </si>
  <si>
    <t>STANOVENÍ IgE</t>
  </si>
  <si>
    <t>91133</t>
  </si>
  <si>
    <t>STANOVENÍ IgM</t>
  </si>
  <si>
    <t>91493</t>
  </si>
  <si>
    <t>IMUNOANALYTICKÉ STANOVENÍ AUTOPROTILÁTEK PROTI SPE</t>
  </si>
  <si>
    <t>91265</t>
  </si>
  <si>
    <t>STANOVENÍ ANTI SS-B/La Ab ELISA</t>
  </si>
  <si>
    <t>91263</t>
  </si>
  <si>
    <t>STANOVENÍ ANTI SS-A/Ro Ab ELISA</t>
  </si>
  <si>
    <t>94193</t>
  </si>
  <si>
    <t>ELEKTROFORÉZA NUKLEOVÝCH KYSELIN</t>
  </si>
  <si>
    <t>91255</t>
  </si>
  <si>
    <t>STANOVENÍ ANTI ss-DNA Ab ELISA</t>
  </si>
  <si>
    <t>91279</t>
  </si>
  <si>
    <t>STANOVENÍ ANTI-PR3 ELISA</t>
  </si>
  <si>
    <t>91253</t>
  </si>
  <si>
    <t>STANOVENÍ ANTI ds-DNA Ab ELISA</t>
  </si>
  <si>
    <t>91289</t>
  </si>
  <si>
    <t>STANOVENÍ REVMATOIDNÍHO FAKTORU IgA ELISA</t>
  </si>
  <si>
    <t>91115</t>
  </si>
  <si>
    <t>STANOVENÍ IgG3</t>
  </si>
  <si>
    <t>94199</t>
  </si>
  <si>
    <t>91159</t>
  </si>
  <si>
    <t>STANOVENÍ C3 SLOŽKY KOMPLEMENTU</t>
  </si>
  <si>
    <t>91239</t>
  </si>
  <si>
    <t>STANOVENÍ EOSINOFILNÍHO KATIONICKÉHO PROTEINU (ECP</t>
  </si>
  <si>
    <t>91489</t>
  </si>
  <si>
    <t>IMUNOANALYTICKÉ STANOVENÍ AUTOPROTILÁTEK PROTI LKM</t>
  </si>
  <si>
    <t>94123</t>
  </si>
  <si>
    <t>91199</t>
  </si>
  <si>
    <t>STANOVENÍ IGA PROTI GLIADINU/DEAMIDOVANÝM GLIADINO</t>
  </si>
  <si>
    <t>91235</t>
  </si>
  <si>
    <t>STANOVENÍ SPECIFICKÉHO IgE PROTI JEDNOTLIVÝM ALERG</t>
  </si>
  <si>
    <t>94215</t>
  </si>
  <si>
    <t>DOT BLOTTING DNA</t>
  </si>
  <si>
    <t>91269</t>
  </si>
  <si>
    <t>STANOVENÍ ANTI U1-RNP Ab ELISA</t>
  </si>
  <si>
    <t>22217</t>
  </si>
  <si>
    <t xml:space="preserve">SCREENINGOVÉ VYŠETŘENÍ TROMBOCYTÁRNÍCH PROTILÁTEK </t>
  </si>
  <si>
    <t>91149</t>
  </si>
  <si>
    <t>STANOVENÍ A1 - ANTITRYPSINU</t>
  </si>
  <si>
    <t>91113</t>
  </si>
  <si>
    <t>STANOVENÍ IgG2</t>
  </si>
  <si>
    <t>86419</t>
  </si>
  <si>
    <t>ZMRAŽOVÁNÍ A UCHOVÁVÁNÍ LYMFOCYTŮ STUPŇOVITĚ</t>
  </si>
  <si>
    <t>91273</t>
  </si>
  <si>
    <t>STANOVENÍ ANTI GBM Ab ELISA</t>
  </si>
  <si>
    <t>91559</t>
  </si>
  <si>
    <t>86415</t>
  </si>
  <si>
    <t>SCREENING PROTILÁTEK NA PANELU 100 DÁRCŮ POMOCÍ DT</t>
  </si>
  <si>
    <t>86425</t>
  </si>
  <si>
    <t>URČENÍ SPECIFICITY PROTILÁTKY V SÉRU</t>
  </si>
  <si>
    <t>91125</t>
  </si>
  <si>
    <t>STANOVENÍ INHIBITORU C1 ESTERÁZY</t>
  </si>
  <si>
    <t>91363</t>
  </si>
  <si>
    <t>STANOVENÍ AKTIVITY INHIBITORU C1 ESTERÁZY</t>
  </si>
  <si>
    <t>91579</t>
  </si>
  <si>
    <t>MOLEKULÁRNĚ GENETICKÁ TYPIZACE JEDNOHO HLA GENU (L</t>
  </si>
  <si>
    <t>91581</t>
  </si>
  <si>
    <t>MOLEKULÁRNE GENETICKÁ TYPIZACE JEDNOHO HLA GENU (L</t>
  </si>
  <si>
    <t>91583</t>
  </si>
  <si>
    <t>STANOVENÍ PROTILÁTEK PROTI HLA ANTIGENŮM XMAP TECH</t>
  </si>
  <si>
    <t>91584</t>
  </si>
  <si>
    <t>STANOVENÍ SPECIFITY ANTI-HLA PROTILÁTEK XMAP TECHN</t>
  </si>
  <si>
    <t>91575</t>
  </si>
  <si>
    <t>STANOVENÍ TRYPTÁZY METODOU ENZYMOVÉ ANALÝZY EIA</t>
  </si>
  <si>
    <t>91197</t>
  </si>
  <si>
    <t>STANOVENÍ CYTOKINU ELISA</t>
  </si>
  <si>
    <t>816</t>
  </si>
  <si>
    <t>94235</t>
  </si>
  <si>
    <t>IZOLACE NUKLEOVÝCH KYSELIN (DNA, RNA) Z MALÉHO MNO</t>
  </si>
  <si>
    <t>94223</t>
  </si>
  <si>
    <t>PŘÍMÁ SEKVENACE DNA LIDSKÉHO SOMATICKÉHO GENOMU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</si>
  <si>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</si>
  <si>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</si>
  <si>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</si>
  <si>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</si>
  <si>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</si>
  <si>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</si>
  <si>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</si>
  <si>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</si>
  <si>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</si>
  <si>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</si>
  <si>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</si>
  <si>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</si>
  <si>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</si>
  <si>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</si>
  <si>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</si>
  <si>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</si>
  <si>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</si>
  <si>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</si>
  <si>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</si>
  <si>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</si>
  <si>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</si>
  <si>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</si>
  <si>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</si>
  <si>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</si>
  <si>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</si>
  <si>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</si>
  <si>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</si>
  <si>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</si>
  <si>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</si>
  <si>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</si>
  <si>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03</t>
  </si>
  <si>
    <t>04</t>
  </si>
  <si>
    <t>05</t>
  </si>
  <si>
    <t>06</t>
  </si>
  <si>
    <t>07</t>
  </si>
  <si>
    <t>08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</si>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</sst>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03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69" xfId="53" applyNumberFormat="1" applyFont="1" applyFill="1" applyBorder="1"/>
    <xf numFmtId="9" fontId="3" fillId="0" borderId="69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1" xfId="0" applyFont="1" applyFill="1" applyBorder="1" applyAlignment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7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32" fillId="2" borderId="52" xfId="0" applyFont="1" applyFill="1" applyBorder="1" applyAlignment="1">
      <alignment horizontal="center"/>
    </xf>
    <xf numFmtId="3" fontId="3" fillId="0" borderId="68" xfId="53" applyNumberFormat="1" applyFont="1" applyFill="1" applyBorder="1"/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59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6" xfId="0" applyNumberFormat="1" applyFont="1" applyFill="1" applyBorder="1"/>
    <xf numFmtId="9" fontId="40" fillId="2" borderId="60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58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58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6" xfId="74" applyFont="1" applyFill="1" applyBorder="1" applyAlignment="1">
      <alignment horizontal="center"/>
    </xf>
    <xf numFmtId="0" fontId="32" fillId="2" borderId="78" xfId="81" applyFont="1" applyFill="1" applyBorder="1" applyAlignment="1">
      <alignment horizontal="center"/>
    </xf>
    <xf numFmtId="0" fontId="32" fillId="2" borderId="79" xfId="81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6" xfId="0" applyFont="1" applyFill="1" applyBorder="1"/>
    <xf numFmtId="0" fontId="33" fillId="0" borderId="87" xfId="0" applyFont="1" applyBorder="1" applyAlignment="1"/>
    <xf numFmtId="9" fontId="33" fillId="0" borderId="85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5" xfId="0" quotePrefix="1" applyNumberFormat="1" applyFont="1" applyFill="1" applyBorder="1" applyAlignment="1">
      <alignment horizontal="center" vertical="center"/>
    </xf>
    <xf numFmtId="0" fontId="26" fillId="4" borderId="83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4" xfId="0" applyFont="1" applyBorder="1"/>
    <xf numFmtId="0" fontId="32" fillId="2" borderId="74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6" xfId="0" applyNumberFormat="1" applyFont="1" applyBorder="1" applyAlignment="1">
      <alignment horizontal="right" vertical="center"/>
    </xf>
    <xf numFmtId="9" fontId="40" fillId="0" borderId="103" xfId="0" applyNumberFormat="1" applyFont="1" applyBorder="1" applyAlignment="1">
      <alignment horizontal="right" vertical="center"/>
    </xf>
    <xf numFmtId="173" fontId="40" fillId="0" borderId="103" xfId="0" applyNumberFormat="1" applyFont="1" applyBorder="1" applyAlignment="1">
      <alignment horizontal="right" vertical="center"/>
    </xf>
    <xf numFmtId="173" fontId="40" fillId="0" borderId="72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vertical="center"/>
    </xf>
    <xf numFmtId="173" fontId="40" fillId="0" borderId="104" xfId="0" applyNumberFormat="1" applyFont="1" applyBorder="1" applyAlignment="1">
      <alignment vertical="center"/>
    </xf>
    <xf numFmtId="173" fontId="40" fillId="0" borderId="103" xfId="0" applyNumberFormat="1" applyFont="1" applyBorder="1" applyAlignment="1">
      <alignment vertical="center"/>
    </xf>
    <xf numFmtId="173" fontId="40" fillId="0" borderId="72" xfId="0" applyNumberFormat="1" applyFont="1" applyBorder="1" applyAlignment="1">
      <alignment vertical="center"/>
    </xf>
    <xf numFmtId="173" fontId="40" fillId="0" borderId="105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103" xfId="0" applyNumberFormat="1" applyFont="1" applyBorder="1" applyAlignment="1">
      <alignment vertical="center"/>
    </xf>
    <xf numFmtId="174" fontId="40" fillId="0" borderId="72" xfId="0" applyNumberFormat="1" applyFont="1" applyBorder="1" applyAlignment="1">
      <alignment vertical="center"/>
    </xf>
    <xf numFmtId="168" fontId="40" fillId="0" borderId="97" xfId="0" applyNumberFormat="1" applyFont="1" applyBorder="1" applyAlignment="1">
      <alignment vertical="center"/>
    </xf>
    <xf numFmtId="0" fontId="33" fillId="0" borderId="104" xfId="0" applyFont="1" applyBorder="1" applyAlignment="1">
      <alignment horizontal="center" vertical="center"/>
    </xf>
    <xf numFmtId="166" fontId="40" fillId="2" borderId="72" xfId="0" applyNumberFormat="1" applyFont="1" applyFill="1" applyBorder="1" applyAlignment="1">
      <alignment horizontal="center" vertical="center"/>
    </xf>
    <xf numFmtId="173" fontId="40" fillId="0" borderId="81" xfId="0" applyNumberFormat="1" applyFont="1" applyBorder="1" applyAlignment="1">
      <alignment horizontal="right" vertical="center"/>
    </xf>
    <xf numFmtId="175" fontId="40" fillId="0" borderId="80" xfId="0" applyNumberFormat="1" applyFont="1" applyBorder="1" applyAlignment="1">
      <alignment horizontal="right" vertical="center"/>
    </xf>
    <xf numFmtId="173" fontId="40" fillId="0" borderId="80" xfId="0" applyNumberFormat="1" applyFont="1" applyBorder="1" applyAlignment="1">
      <alignment horizontal="right" vertical="center"/>
    </xf>
    <xf numFmtId="173" fontId="40" fillId="0" borderId="81" xfId="0" applyNumberFormat="1" applyFont="1" applyBorder="1" applyAlignment="1">
      <alignment vertical="center"/>
    </xf>
    <xf numFmtId="173" fontId="40" fillId="0" borderId="80" xfId="0" applyNumberFormat="1" applyFont="1" applyBorder="1" applyAlignment="1">
      <alignment vertical="center"/>
    </xf>
    <xf numFmtId="173" fontId="40" fillId="0" borderId="79" xfId="0" applyNumberFormat="1" applyFont="1" applyBorder="1" applyAlignment="1">
      <alignment vertical="center"/>
    </xf>
    <xf numFmtId="176" fontId="40" fillId="0" borderId="79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5" xfId="0" quotePrefix="1" applyFont="1" applyFill="1" applyBorder="1" applyAlignment="1">
      <alignment horizontal="center" vertical="center" wrapText="1"/>
    </xf>
    <xf numFmtId="0" fontId="41" fillId="9" borderId="85" xfId="0" quotePrefix="1" applyFont="1" applyFill="1" applyBorder="1" applyAlignment="1">
      <alignment horizontal="center" vertical="center" wrapText="1"/>
    </xf>
    <xf numFmtId="0" fontId="41" fillId="9" borderId="84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2" xfId="0" applyNumberFormat="1" applyFont="1" applyFill="1" applyBorder="1"/>
    <xf numFmtId="3" fontId="0" fillId="7" borderId="73" xfId="0" applyNumberFormat="1" applyFont="1" applyFill="1" applyBorder="1"/>
    <xf numFmtId="0" fontId="0" fillId="0" borderId="113" xfId="0" applyNumberFormat="1" applyFont="1" applyBorder="1"/>
    <xf numFmtId="3" fontId="0" fillId="0" borderId="114" xfId="0" applyNumberFormat="1" applyFont="1" applyBorder="1"/>
    <xf numFmtId="0" fontId="0" fillId="7" borderId="113" xfId="0" applyNumberFormat="1" applyFont="1" applyFill="1" applyBorder="1"/>
    <xf numFmtId="3" fontId="0" fillId="7" borderId="114" xfId="0" applyNumberFormat="1" applyFont="1" applyFill="1" applyBorder="1"/>
    <xf numFmtId="0" fontId="54" fillId="8" borderId="113" xfId="0" applyNumberFormat="1" applyFont="1" applyFill="1" applyBorder="1"/>
    <xf numFmtId="3" fontId="54" fillId="8" borderId="114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1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6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4" xfId="81" applyFont="1" applyFill="1" applyBorder="1" applyAlignment="1">
      <alignment horizontal="center"/>
    </xf>
    <xf numFmtId="0" fontId="32" fillId="2" borderId="95" xfId="81" applyFont="1" applyFill="1" applyBorder="1" applyAlignment="1">
      <alignment horizontal="center"/>
    </xf>
    <xf numFmtId="0" fontId="32" fillId="2" borderId="90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/>
    <xf numFmtId="9" fontId="3" fillId="2" borderId="99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98" xfId="80" applyNumberFormat="1" applyFont="1" applyFill="1" applyBorder="1" applyAlignment="1">
      <alignment horizontal="left"/>
    </xf>
    <xf numFmtId="3" fontId="3" fillId="2" borderId="92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7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5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3" xfId="53" applyFont="1" applyFill="1" applyBorder="1" applyAlignment="1">
      <alignment horizontal="right"/>
    </xf>
    <xf numFmtId="0" fontId="5" fillId="2" borderId="64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5" xfId="79" applyFont="1" applyFill="1" applyBorder="1" applyAlignment="1">
      <alignment horizontal="left"/>
    </xf>
    <xf numFmtId="166" fontId="40" fillId="2" borderId="79" xfId="0" applyNumberFormat="1" applyFont="1" applyFill="1" applyBorder="1" applyAlignment="1">
      <alignment horizontal="center" vertical="center"/>
    </xf>
    <xf numFmtId="0" fontId="33" fillId="0" borderId="107" xfId="0" applyFont="1" applyBorder="1" applyAlignment="1">
      <alignment horizontal="center" vertical="center"/>
    </xf>
    <xf numFmtId="0" fontId="56" fillId="4" borderId="100" xfId="0" applyFont="1" applyFill="1" applyBorder="1" applyAlignment="1">
      <alignment horizontal="center" vertical="center" wrapText="1"/>
    </xf>
    <xf numFmtId="0" fontId="56" fillId="4" borderId="108" xfId="0" applyFont="1" applyFill="1" applyBorder="1" applyAlignment="1">
      <alignment horizontal="center" vertical="center" wrapText="1"/>
    </xf>
    <xf numFmtId="0" fontId="56" fillId="4" borderId="88" xfId="0" applyFont="1" applyFill="1" applyBorder="1" applyAlignment="1">
      <alignment horizontal="center" vertical="center" wrapText="1"/>
    </xf>
    <xf numFmtId="0" fontId="56" fillId="4" borderId="101" xfId="0" applyFont="1" applyFill="1" applyBorder="1" applyAlignment="1">
      <alignment horizontal="center" vertical="center" wrapText="1"/>
    </xf>
    <xf numFmtId="0" fontId="56" fillId="4" borderId="89" xfId="0" applyFont="1" applyFill="1" applyBorder="1" applyAlignment="1">
      <alignment horizontal="center" vertical="center" wrapText="1"/>
    </xf>
    <xf numFmtId="0" fontId="56" fillId="4" borderId="102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0" xfId="0" applyNumberFormat="1" applyFont="1" applyFill="1" applyBorder="1" applyAlignment="1">
      <alignment horizontal="center" vertical="center" wrapText="1"/>
    </xf>
    <xf numFmtId="168" fontId="56" fillId="2" borderId="108" xfId="0" applyNumberFormat="1" applyFont="1" applyFill="1" applyBorder="1" applyAlignment="1">
      <alignment horizontal="center" vertical="center" wrapText="1"/>
    </xf>
    <xf numFmtId="0" fontId="56" fillId="2" borderId="88" xfId="0" applyFont="1" applyFill="1" applyBorder="1" applyAlignment="1">
      <alignment horizontal="center" vertical="center" wrapText="1"/>
    </xf>
    <xf numFmtId="0" fontId="56" fillId="2" borderId="101" xfId="0" applyFont="1" applyFill="1" applyBorder="1" applyAlignment="1">
      <alignment horizontal="center" vertical="center" wrapText="1"/>
    </xf>
    <xf numFmtId="0" fontId="56" fillId="2" borderId="89" xfId="0" applyFont="1" applyFill="1" applyBorder="1" applyAlignment="1">
      <alignment horizontal="center" vertical="center" wrapText="1"/>
    </xf>
    <xf numFmtId="0" fontId="56" fillId="2" borderId="102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6" fillId="4" borderId="88" xfId="0" applyNumberFormat="1" applyFont="1" applyFill="1" applyBorder="1" applyAlignment="1">
      <alignment horizontal="center" vertical="center"/>
    </xf>
    <xf numFmtId="3" fontId="56" fillId="4" borderId="101" xfId="0" applyNumberFormat="1" applyFont="1" applyFill="1" applyBorder="1" applyAlignment="1">
      <alignment horizontal="center" vertical="center"/>
    </xf>
    <xf numFmtId="9" fontId="56" fillId="4" borderId="88" xfId="0" applyNumberFormat="1" applyFont="1" applyFill="1" applyBorder="1" applyAlignment="1">
      <alignment horizontal="center" vertical="center"/>
    </xf>
    <xf numFmtId="9" fontId="56" fillId="4" borderId="101" xfId="0" applyNumberFormat="1" applyFont="1" applyFill="1" applyBorder="1" applyAlignment="1">
      <alignment horizontal="center" vertical="center"/>
    </xf>
    <xf numFmtId="3" fontId="56" fillId="4" borderId="89" xfId="0" applyNumberFormat="1" applyFont="1" applyFill="1" applyBorder="1" applyAlignment="1">
      <alignment horizontal="center" vertical="center" wrapText="1"/>
    </xf>
    <xf numFmtId="3" fontId="56" fillId="4" borderId="102" xfId="0" applyNumberFormat="1" applyFont="1" applyFill="1" applyBorder="1" applyAlignment="1">
      <alignment horizontal="center" vertical="center" wrapText="1"/>
    </xf>
    <xf numFmtId="0" fontId="40" fillId="2" borderId="109" xfId="0" applyFont="1" applyFill="1" applyBorder="1" applyAlignment="1">
      <alignment horizontal="center" vertical="center" wrapText="1"/>
    </xf>
    <xf numFmtId="0" fontId="40" fillId="2" borderId="92" xfId="0" applyFont="1" applyFill="1" applyBorder="1" applyAlignment="1">
      <alignment horizontal="center" vertical="center" wrapText="1"/>
    </xf>
    <xf numFmtId="0" fontId="56" fillId="9" borderId="111" xfId="0" applyFont="1" applyFill="1" applyBorder="1" applyAlignment="1">
      <alignment horizontal="center"/>
    </xf>
    <xf numFmtId="0" fontId="56" fillId="9" borderId="110" xfId="0" applyFont="1" applyFill="1" applyBorder="1" applyAlignment="1">
      <alignment horizontal="center"/>
    </xf>
    <xf numFmtId="0" fontId="56" fillId="9" borderId="87" xfId="0" applyFont="1" applyFill="1" applyBorder="1" applyAlignment="1">
      <alignment horizontal="center"/>
    </xf>
    <xf numFmtId="0" fontId="40" fillId="4" borderId="97" xfId="0" applyFont="1" applyFill="1" applyBorder="1" applyAlignment="1">
      <alignment horizontal="center" vertical="center" wrapText="1"/>
    </xf>
    <xf numFmtId="0" fontId="40" fillId="4" borderId="75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4" xfId="0" applyFont="1" applyFill="1" applyBorder="1" applyAlignment="1">
      <alignment horizontal="center"/>
    </xf>
    <xf numFmtId="0" fontId="60" fillId="2" borderId="82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7" xfId="0" applyFont="1" applyFill="1" applyBorder="1" applyAlignment="1">
      <alignment horizontal="center"/>
    </xf>
    <xf numFmtId="0" fontId="60" fillId="4" borderId="78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7" xfId="0" applyFont="1" applyFill="1" applyBorder="1" applyAlignment="1">
      <alignment horizontal="center"/>
    </xf>
    <xf numFmtId="0" fontId="60" fillId="2" borderId="78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60" xfId="0" applyFont="1" applyFill="1" applyBorder="1" applyAlignment="1">
      <alignment vertical="center"/>
    </xf>
    <xf numFmtId="3" fontId="32" fillId="2" borderId="62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3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97" xfId="26" applyNumberFormat="1" applyFont="1" applyFill="1" applyBorder="1" applyAlignment="1">
      <alignment horizontal="center"/>
    </xf>
    <xf numFmtId="3" fontId="32" fillId="2" borderId="75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2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4" xfId="0" applyNumberFormat="1" applyFont="1" applyFill="1" applyBorder="1" applyAlignment="1">
      <alignment horizontal="center" vertical="top"/>
    </xf>
    <xf numFmtId="0" fontId="32" fillId="2" borderId="74" xfId="0" applyFont="1" applyFill="1" applyBorder="1" applyAlignment="1">
      <alignment horizontal="center" vertical="top" wrapText="1"/>
    </xf>
    <xf numFmtId="0" fontId="32" fillId="2" borderId="62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3" fontId="34" fillId="10" borderId="116" xfId="0" applyNumberFormat="1" applyFont="1" applyFill="1" applyBorder="1" applyAlignment="1">
      <alignment horizontal="right" vertical="top"/>
    </xf>
    <xf numFmtId="3" fontId="34" fillId="10" borderId="117" xfId="0" applyNumberFormat="1" applyFont="1" applyFill="1" applyBorder="1" applyAlignment="1">
      <alignment horizontal="right" vertical="top"/>
    </xf>
    <xf numFmtId="177" fontId="34" fillId="10" borderId="118" xfId="0" applyNumberFormat="1" applyFont="1" applyFill="1" applyBorder="1" applyAlignment="1">
      <alignment horizontal="right" vertical="top"/>
    </xf>
    <xf numFmtId="3" fontId="34" fillId="0" borderId="116" xfId="0" applyNumberFormat="1" applyFont="1" applyBorder="1" applyAlignment="1">
      <alignment horizontal="right" vertical="top"/>
    </xf>
    <xf numFmtId="177" fontId="34" fillId="10" borderId="119" xfId="0" applyNumberFormat="1" applyFont="1" applyFill="1" applyBorder="1" applyAlignment="1">
      <alignment horizontal="right" vertical="top"/>
    </xf>
    <xf numFmtId="3" fontId="36" fillId="10" borderId="121" xfId="0" applyNumberFormat="1" applyFont="1" applyFill="1" applyBorder="1" applyAlignment="1">
      <alignment horizontal="right" vertical="top"/>
    </xf>
    <xf numFmtId="3" fontId="36" fillId="10" borderId="122" xfId="0" applyNumberFormat="1" applyFont="1" applyFill="1" applyBorder="1" applyAlignment="1">
      <alignment horizontal="right" vertical="top"/>
    </xf>
    <xf numFmtId="0" fontId="36" fillId="10" borderId="123" xfId="0" applyFont="1" applyFill="1" applyBorder="1" applyAlignment="1">
      <alignment horizontal="right" vertical="top"/>
    </xf>
    <xf numFmtId="3" fontId="36" fillId="0" borderId="121" xfId="0" applyNumberFormat="1" applyFont="1" applyBorder="1" applyAlignment="1">
      <alignment horizontal="right" vertical="top"/>
    </xf>
    <xf numFmtId="0" fontId="36" fillId="10" borderId="124" xfId="0" applyFont="1" applyFill="1" applyBorder="1" applyAlignment="1">
      <alignment horizontal="right" vertical="top"/>
    </xf>
    <xf numFmtId="0" fontId="34" fillId="10" borderId="118" xfId="0" applyFont="1" applyFill="1" applyBorder="1" applyAlignment="1">
      <alignment horizontal="right" vertical="top"/>
    </xf>
    <xf numFmtId="0" fontId="34" fillId="10" borderId="119" xfId="0" applyFont="1" applyFill="1" applyBorder="1" applyAlignment="1">
      <alignment horizontal="right" vertical="top"/>
    </xf>
    <xf numFmtId="177" fontId="36" fillId="10" borderId="123" xfId="0" applyNumberFormat="1" applyFont="1" applyFill="1" applyBorder="1" applyAlignment="1">
      <alignment horizontal="right" vertical="top"/>
    </xf>
    <xf numFmtId="177" fontId="36" fillId="10" borderId="124" xfId="0" applyNumberFormat="1" applyFont="1" applyFill="1" applyBorder="1" applyAlignment="1">
      <alignment horizontal="right" vertical="top"/>
    </xf>
    <xf numFmtId="177" fontId="36" fillId="10" borderId="124" xfId="0" quotePrefix="1" applyNumberFormat="1" applyFont="1" applyFill="1" applyBorder="1" applyAlignment="1">
      <alignment horizontal="right" vertical="top"/>
    </xf>
    <xf numFmtId="177" fontId="34" fillId="10" borderId="119" xfId="0" quotePrefix="1" applyNumberFormat="1" applyFont="1" applyFill="1" applyBorder="1" applyAlignment="1">
      <alignment horizontal="right" vertical="top"/>
    </xf>
    <xf numFmtId="3" fontId="36" fillId="0" borderId="125" xfId="0" applyNumberFormat="1" applyFont="1" applyBorder="1" applyAlignment="1">
      <alignment horizontal="right" vertical="top"/>
    </xf>
    <xf numFmtId="3" fontId="36" fillId="0" borderId="126" xfId="0" applyNumberFormat="1" applyFont="1" applyBorder="1" applyAlignment="1">
      <alignment horizontal="right" vertical="top"/>
    </xf>
    <xf numFmtId="0" fontId="36" fillId="0" borderId="127" xfId="0" applyFont="1" applyBorder="1" applyAlignment="1">
      <alignment horizontal="right" vertical="top"/>
    </xf>
    <xf numFmtId="177" fontId="36" fillId="10" borderId="128" xfId="0" applyNumberFormat="1" applyFont="1" applyFill="1" applyBorder="1" applyAlignment="1">
      <alignment horizontal="right" vertical="top"/>
    </xf>
    <xf numFmtId="0" fontId="38" fillId="11" borderId="115" xfId="0" applyFont="1" applyFill="1" applyBorder="1" applyAlignment="1">
      <alignment vertical="top"/>
    </xf>
    <xf numFmtId="0" fontId="38" fillId="11" borderId="115" xfId="0" applyFont="1" applyFill="1" applyBorder="1" applyAlignment="1">
      <alignment vertical="top" indent="2"/>
    </xf>
    <xf numFmtId="0" fontId="38" fillId="11" borderId="115" xfId="0" applyFont="1" applyFill="1" applyBorder="1" applyAlignment="1">
      <alignment vertical="top" indent="4"/>
    </xf>
    <xf numFmtId="0" fontId="39" fillId="11" borderId="120" xfId="0" applyFont="1" applyFill="1" applyBorder="1" applyAlignment="1">
      <alignment vertical="top" indent="6"/>
    </xf>
    <xf numFmtId="0" fontId="38" fillId="11" borderId="115" xfId="0" applyFont="1" applyFill="1" applyBorder="1" applyAlignment="1">
      <alignment vertical="top" indent="8"/>
    </xf>
    <xf numFmtId="0" fontId="39" fillId="11" borderId="120" xfId="0" applyFont="1" applyFill="1" applyBorder="1" applyAlignment="1">
      <alignment vertical="top" indent="2"/>
    </xf>
    <xf numFmtId="0" fontId="38" fillId="11" borderId="115" xfId="0" applyFont="1" applyFill="1" applyBorder="1" applyAlignment="1">
      <alignment vertical="top" indent="6"/>
    </xf>
    <xf numFmtId="0" fontId="39" fillId="11" borderId="120" xfId="0" applyFont="1" applyFill="1" applyBorder="1" applyAlignment="1">
      <alignment vertical="top" indent="4"/>
    </xf>
    <xf numFmtId="0" fontId="33" fillId="11" borderId="115" xfId="0" applyFont="1" applyFill="1" applyBorder="1"/>
    <xf numFmtId="0" fontId="39" fillId="11" borderId="19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05" xfId="53" applyNumberFormat="1" applyFont="1" applyFill="1" applyBorder="1" applyAlignment="1">
      <alignment horizontal="left"/>
    </xf>
    <xf numFmtId="164" fontId="32" fillId="2" borderId="129" xfId="53" applyNumberFormat="1" applyFont="1" applyFill="1" applyBorder="1" applyAlignment="1">
      <alignment horizontal="left"/>
    </xf>
    <xf numFmtId="0" fontId="32" fillId="2" borderId="129" xfId="53" applyNumberFormat="1" applyFont="1" applyFill="1" applyBorder="1" applyAlignment="1">
      <alignment horizontal="left"/>
    </xf>
    <xf numFmtId="164" fontId="32" fillId="2" borderId="103" xfId="53" applyNumberFormat="1" applyFont="1" applyFill="1" applyBorder="1" applyAlignment="1">
      <alignment horizontal="left"/>
    </xf>
    <xf numFmtId="3" fontId="32" fillId="2" borderId="103" xfId="53" applyNumberFormat="1" applyFont="1" applyFill="1" applyBorder="1" applyAlignment="1">
      <alignment horizontal="left"/>
    </xf>
    <xf numFmtId="3" fontId="32" fillId="2" borderId="66" xfId="53" applyNumberFormat="1" applyFont="1" applyFill="1" applyBorder="1" applyAlignment="1">
      <alignment horizontal="left"/>
    </xf>
    <xf numFmtId="0" fontId="33" fillId="0" borderId="76" xfId="0" applyFont="1" applyFill="1" applyBorder="1"/>
    <xf numFmtId="0" fontId="33" fillId="0" borderId="77" xfId="0" applyFont="1" applyFill="1" applyBorder="1"/>
    <xf numFmtId="164" fontId="33" fillId="0" borderId="77" xfId="0" applyNumberFormat="1" applyFont="1" applyFill="1" applyBorder="1"/>
    <xf numFmtId="164" fontId="33" fillId="0" borderId="77" xfId="0" applyNumberFormat="1" applyFont="1" applyFill="1" applyBorder="1" applyAlignment="1">
      <alignment horizontal="right"/>
    </xf>
    <xf numFmtId="0" fontId="33" fillId="0" borderId="77" xfId="0" applyNumberFormat="1" applyFont="1" applyFill="1" applyBorder="1"/>
    <xf numFmtId="3" fontId="33" fillId="0" borderId="77" xfId="0" applyNumberFormat="1" applyFont="1" applyFill="1" applyBorder="1"/>
    <xf numFmtId="3" fontId="33" fillId="0" borderId="78" xfId="0" applyNumberFormat="1" applyFont="1" applyFill="1" applyBorder="1"/>
    <xf numFmtId="0" fontId="33" fillId="0" borderId="84" xfId="0" applyFont="1" applyFill="1" applyBorder="1"/>
    <xf numFmtId="0" fontId="33" fillId="0" borderId="85" xfId="0" applyFont="1" applyFill="1" applyBorder="1"/>
    <xf numFmtId="164" fontId="33" fillId="0" borderId="85" xfId="0" applyNumberFormat="1" applyFont="1" applyFill="1" applyBorder="1"/>
    <xf numFmtId="164" fontId="33" fillId="0" borderId="85" xfId="0" applyNumberFormat="1" applyFont="1" applyFill="1" applyBorder="1" applyAlignment="1">
      <alignment horizontal="right"/>
    </xf>
    <xf numFmtId="0" fontId="33" fillId="0" borderId="85" xfId="0" applyNumberFormat="1" applyFont="1" applyFill="1" applyBorder="1"/>
    <xf numFmtId="3" fontId="33" fillId="0" borderId="85" xfId="0" applyNumberFormat="1" applyFont="1" applyFill="1" applyBorder="1"/>
    <xf numFmtId="3" fontId="33" fillId="0" borderId="86" xfId="0" applyNumberFormat="1" applyFont="1" applyFill="1" applyBorder="1"/>
    <xf numFmtId="0" fontId="33" fillId="0" borderId="79" xfId="0" applyFont="1" applyFill="1" applyBorder="1"/>
    <xf numFmtId="0" fontId="33" fillId="0" borderId="80" xfId="0" applyFont="1" applyFill="1" applyBorder="1"/>
    <xf numFmtId="164" fontId="33" fillId="0" borderId="80" xfId="0" applyNumberFormat="1" applyFont="1" applyFill="1" applyBorder="1"/>
    <xf numFmtId="164" fontId="33" fillId="0" borderId="80" xfId="0" applyNumberFormat="1" applyFont="1" applyFill="1" applyBorder="1" applyAlignment="1">
      <alignment horizontal="right"/>
    </xf>
    <xf numFmtId="0" fontId="33" fillId="0" borderId="80" xfId="0" applyNumberFormat="1" applyFont="1" applyFill="1" applyBorder="1"/>
    <xf numFmtId="3" fontId="33" fillId="0" borderId="80" xfId="0" applyNumberFormat="1" applyFont="1" applyFill="1" applyBorder="1"/>
    <xf numFmtId="3" fontId="33" fillId="0" borderId="81" xfId="0" applyNumberFormat="1" applyFont="1" applyFill="1" applyBorder="1"/>
    <xf numFmtId="0" fontId="3" fillId="2" borderId="105" xfId="79" applyFont="1" applyFill="1" applyBorder="1" applyAlignment="1">
      <alignment horizontal="left"/>
    </xf>
    <xf numFmtId="3" fontId="3" fillId="2" borderId="88" xfId="80" applyNumberFormat="1" applyFont="1" applyFill="1" applyBorder="1"/>
    <xf numFmtId="3" fontId="3" fillId="2" borderId="89" xfId="80" applyNumberFormat="1" applyFont="1" applyFill="1" applyBorder="1"/>
    <xf numFmtId="9" fontId="3" fillId="2" borderId="130" xfId="80" applyNumberFormat="1" applyFont="1" applyFill="1" applyBorder="1"/>
    <xf numFmtId="9" fontId="3" fillId="2" borderId="88" xfId="80" applyNumberFormat="1" applyFont="1" applyFill="1" applyBorder="1"/>
    <xf numFmtId="9" fontId="3" fillId="2" borderId="89" xfId="80" applyNumberFormat="1" applyFont="1" applyFill="1" applyBorder="1"/>
    <xf numFmtId="0" fontId="40" fillId="0" borderId="76" xfId="0" applyFont="1" applyFill="1" applyBorder="1"/>
    <xf numFmtId="9" fontId="33" fillId="0" borderId="77" xfId="0" applyNumberFormat="1" applyFont="1" applyFill="1" applyBorder="1"/>
    <xf numFmtId="9" fontId="33" fillId="0" borderId="78" xfId="0" applyNumberFormat="1" applyFont="1" applyFill="1" applyBorder="1"/>
    <xf numFmtId="9" fontId="33" fillId="0" borderId="80" xfId="0" applyNumberFormat="1" applyFont="1" applyFill="1" applyBorder="1"/>
    <xf numFmtId="9" fontId="33" fillId="0" borderId="81" xfId="0" applyNumberFormat="1" applyFont="1" applyFill="1" applyBorder="1"/>
    <xf numFmtId="0" fontId="40" fillId="0" borderId="96" xfId="0" applyFont="1" applyFill="1" applyBorder="1"/>
    <xf numFmtId="0" fontId="40" fillId="0" borderId="95" xfId="0" applyFont="1" applyFill="1" applyBorder="1" applyAlignment="1">
      <alignment horizontal="left" indent="1"/>
    </xf>
    <xf numFmtId="9" fontId="33" fillId="0" borderId="131" xfId="0" applyNumberFormat="1" applyFont="1" applyFill="1" applyBorder="1"/>
    <xf numFmtId="9" fontId="33" fillId="0" borderId="91" xfId="0" applyNumberFormat="1" applyFont="1" applyFill="1" applyBorder="1"/>
    <xf numFmtId="3" fontId="33" fillId="0" borderId="76" xfId="0" applyNumberFormat="1" applyFont="1" applyFill="1" applyBorder="1"/>
    <xf numFmtId="3" fontId="33" fillId="0" borderId="79" xfId="0" applyNumberFormat="1" applyFont="1" applyFill="1" applyBorder="1"/>
    <xf numFmtId="9" fontId="33" fillId="0" borderId="132" xfId="0" applyNumberFormat="1" applyFont="1" applyFill="1" applyBorder="1"/>
    <xf numFmtId="9" fontId="33" fillId="0" borderId="107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33" fillId="0" borderId="27" xfId="0" applyFont="1" applyFill="1" applyBorder="1"/>
    <xf numFmtId="0" fontId="40" fillId="11" borderId="27" xfId="0" applyFont="1" applyFill="1" applyBorder="1"/>
    <xf numFmtId="0" fontId="3" fillId="2" borderId="88" xfId="80" applyFont="1" applyFill="1" applyBorder="1"/>
    <xf numFmtId="3" fontId="33" fillId="0" borderId="20" xfId="0" applyNumberFormat="1" applyFont="1" applyFill="1" applyBorder="1"/>
    <xf numFmtId="0" fontId="33" fillId="0" borderId="28" xfId="0" applyFont="1" applyFill="1" applyBorder="1"/>
    <xf numFmtId="3" fontId="33" fillId="0" borderId="28" xfId="0" applyNumberFormat="1" applyFont="1" applyFill="1" applyBorder="1"/>
    <xf numFmtId="3" fontId="33" fillId="0" borderId="54" xfId="0" applyNumberFormat="1" applyFont="1" applyFill="1" applyBorder="1"/>
    <xf numFmtId="3" fontId="33" fillId="0" borderId="29" xfId="0" applyNumberFormat="1" applyFont="1" applyFill="1" applyBorder="1"/>
    <xf numFmtId="0" fontId="3" fillId="2" borderId="133" xfId="79" applyFont="1" applyFill="1" applyBorder="1" applyAlignment="1">
      <alignment horizontal="left"/>
    </xf>
    <xf numFmtId="0" fontId="3" fillId="2" borderId="134" xfId="79" applyFont="1" applyFill="1" applyBorder="1" applyAlignment="1">
      <alignment horizontal="left"/>
    </xf>
    <xf numFmtId="0" fontId="3" fillId="2" borderId="135" xfId="80" applyFont="1" applyFill="1" applyBorder="1" applyAlignment="1">
      <alignment horizontal="left"/>
    </xf>
    <xf numFmtId="0" fontId="3" fillId="2" borderId="135" xfId="79" applyFont="1" applyFill="1" applyBorder="1" applyAlignment="1">
      <alignment horizontal="left"/>
    </xf>
    <xf numFmtId="0" fontId="3" fillId="2" borderId="136" xfId="79" applyFont="1" applyFill="1" applyBorder="1" applyAlignment="1">
      <alignment horizontal="left"/>
    </xf>
    <xf numFmtId="0" fontId="33" fillId="0" borderId="77" xfId="0" applyFont="1" applyFill="1" applyBorder="1" applyAlignment="1">
      <alignment horizontal="right"/>
    </xf>
    <xf numFmtId="0" fontId="33" fillId="0" borderId="77" xfId="0" applyFont="1" applyFill="1" applyBorder="1" applyAlignment="1">
      <alignment horizontal="left"/>
    </xf>
    <xf numFmtId="165" fontId="33" fillId="0" borderId="77" xfId="0" applyNumberFormat="1" applyFont="1" applyFill="1" applyBorder="1"/>
    <xf numFmtId="0" fontId="33" fillId="0" borderId="137" xfId="0" applyFont="1" applyFill="1" applyBorder="1"/>
    <xf numFmtId="0" fontId="33" fillId="0" borderId="138" xfId="0" applyFont="1" applyFill="1" applyBorder="1"/>
    <xf numFmtId="0" fontId="33" fillId="0" borderId="138" xfId="0" applyFont="1" applyFill="1" applyBorder="1" applyAlignment="1">
      <alignment horizontal="right"/>
    </xf>
    <xf numFmtId="0" fontId="33" fillId="0" borderId="138" xfId="0" applyFont="1" applyFill="1" applyBorder="1" applyAlignment="1">
      <alignment horizontal="left"/>
    </xf>
    <xf numFmtId="164" fontId="33" fillId="0" borderId="138" xfId="0" applyNumberFormat="1" applyFont="1" applyFill="1" applyBorder="1"/>
    <xf numFmtId="165" fontId="33" fillId="0" borderId="138" xfId="0" applyNumberFormat="1" applyFont="1" applyFill="1" applyBorder="1"/>
    <xf numFmtId="9" fontId="33" fillId="0" borderId="138" xfId="0" applyNumberFormat="1" applyFont="1" applyFill="1" applyBorder="1"/>
    <xf numFmtId="9" fontId="33" fillId="0" borderId="139" xfId="0" applyNumberFormat="1" applyFont="1" applyFill="1" applyBorder="1"/>
    <xf numFmtId="0" fontId="33" fillId="0" borderId="140" xfId="0" applyFont="1" applyFill="1" applyBorder="1"/>
    <xf numFmtId="0" fontId="33" fillId="0" borderId="141" xfId="0" applyFont="1" applyFill="1" applyBorder="1"/>
    <xf numFmtId="164" fontId="33" fillId="0" borderId="141" xfId="0" applyNumberFormat="1" applyFont="1" applyFill="1" applyBorder="1"/>
    <xf numFmtId="164" fontId="33" fillId="0" borderId="141" xfId="0" applyNumberFormat="1" applyFont="1" applyFill="1" applyBorder="1" applyAlignment="1">
      <alignment horizontal="right"/>
    </xf>
    <xf numFmtId="3" fontId="33" fillId="0" borderId="141" xfId="0" applyNumberFormat="1" applyFont="1" applyFill="1" applyBorder="1"/>
    <xf numFmtId="3" fontId="33" fillId="0" borderId="142" xfId="0" applyNumberFormat="1" applyFont="1" applyFill="1" applyBorder="1"/>
    <xf numFmtId="164" fontId="33" fillId="0" borderId="138" xfId="0" applyNumberFormat="1" applyFont="1" applyFill="1" applyBorder="1" applyAlignment="1">
      <alignment horizontal="right"/>
    </xf>
    <xf numFmtId="3" fontId="33" fillId="0" borderId="138" xfId="0" applyNumberFormat="1" applyFont="1" applyFill="1" applyBorder="1"/>
    <xf numFmtId="3" fontId="33" fillId="0" borderId="139" xfId="0" applyNumberFormat="1" applyFont="1" applyFill="1" applyBorder="1"/>
    <xf numFmtId="0" fontId="33" fillId="2" borderId="66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76" xfId="0" applyFont="1" applyFill="1" applyBorder="1" applyAlignment="1">
      <alignment horizontal="left"/>
    </xf>
    <xf numFmtId="169" fontId="60" fillId="4" borderId="77" xfId="0" applyNumberFormat="1" applyFont="1" applyFill="1" applyBorder="1"/>
    <xf numFmtId="9" fontId="60" fillId="4" borderId="77" xfId="0" applyNumberFormat="1" applyFont="1" applyFill="1" applyBorder="1"/>
    <xf numFmtId="9" fontId="60" fillId="4" borderId="78" xfId="0" applyNumberFormat="1" applyFont="1" applyFill="1" applyBorder="1"/>
    <xf numFmtId="169" fontId="0" fillId="0" borderId="141" xfId="0" applyNumberFormat="1" applyBorder="1"/>
    <xf numFmtId="9" fontId="0" fillId="0" borderId="141" xfId="0" applyNumberFormat="1" applyBorder="1"/>
    <xf numFmtId="9" fontId="0" fillId="0" borderId="142" xfId="0" applyNumberFormat="1" applyBorder="1"/>
    <xf numFmtId="0" fontId="60" fillId="4" borderId="140" xfId="0" applyFont="1" applyFill="1" applyBorder="1" applyAlignment="1">
      <alignment horizontal="left"/>
    </xf>
    <xf numFmtId="169" fontId="60" fillId="4" borderId="141" xfId="0" applyNumberFormat="1" applyFont="1" applyFill="1" applyBorder="1"/>
    <xf numFmtId="9" fontId="60" fillId="4" borderId="141" xfId="0" applyNumberFormat="1" applyFont="1" applyFill="1" applyBorder="1"/>
    <xf numFmtId="9" fontId="60" fillId="4" borderId="142" xfId="0" applyNumberFormat="1" applyFont="1" applyFill="1" applyBorder="1"/>
    <xf numFmtId="169" fontId="0" fillId="0" borderId="138" xfId="0" applyNumberFormat="1" applyBorder="1"/>
    <xf numFmtId="9" fontId="0" fillId="0" borderId="138" xfId="0" applyNumberFormat="1" applyBorder="1"/>
    <xf numFmtId="9" fontId="0" fillId="0" borderId="139" xfId="0" applyNumberFormat="1" applyBorder="1"/>
    <xf numFmtId="0" fontId="60" fillId="0" borderId="140" xfId="0" applyFont="1" applyBorder="1" applyAlignment="1">
      <alignment horizontal="left" indent="1"/>
    </xf>
    <xf numFmtId="0" fontId="60" fillId="0" borderId="137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77" xfId="0" applyNumberFormat="1" applyFont="1" applyFill="1" applyBorder="1"/>
    <xf numFmtId="169" fontId="33" fillId="0" borderId="78" xfId="0" applyNumberFormat="1" applyFont="1" applyFill="1" applyBorder="1"/>
    <xf numFmtId="169" fontId="33" fillId="0" borderId="138" xfId="0" applyNumberFormat="1" applyFont="1" applyFill="1" applyBorder="1"/>
    <xf numFmtId="169" fontId="33" fillId="0" borderId="139" xfId="0" applyNumberFormat="1" applyFont="1" applyFill="1" applyBorder="1"/>
    <xf numFmtId="0" fontId="40" fillId="0" borderId="137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9" fontId="33" fillId="0" borderId="141" xfId="0" applyNumberFormat="1" applyFont="1" applyFill="1" applyBorder="1"/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169" fontId="33" fillId="0" borderId="141" xfId="0" applyNumberFormat="1" applyFont="1" applyFill="1" applyBorder="1"/>
    <xf numFmtId="9" fontId="33" fillId="0" borderId="142" xfId="0" applyNumberFormat="1" applyFont="1" applyFill="1" applyBorder="1"/>
    <xf numFmtId="0" fontId="40" fillId="0" borderId="140" xfId="0" applyFont="1" applyFill="1" applyBorder="1"/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7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 10" xfId="83" xr:uid="{00000000-0005-0000-0000-000055000000}"/>
    <cellStyle name="Procenta 11" xfId="84" xr:uid="{00000000-0005-0000-0000-000056000000}"/>
    <cellStyle name="Procenta 2" xfId="85" xr:uid="{00000000-0005-0000-0000-000057000000}"/>
    <cellStyle name="Procenta 2 2" xfId="86" xr:uid="{00000000-0005-0000-0000-000058000000}"/>
    <cellStyle name="Procenta 2 2 2" xfId="87" xr:uid="{00000000-0005-0000-0000-000059000000}"/>
    <cellStyle name="Procenta 2 3" xfId="88" xr:uid="{00000000-0005-0000-0000-00005A000000}"/>
    <cellStyle name="Procenta 3" xfId="89" xr:uid="{00000000-0005-0000-0000-00005B000000}"/>
    <cellStyle name="Procenta 3 2" xfId="90" xr:uid="{00000000-0005-0000-0000-00005C000000}"/>
    <cellStyle name="Procenta 4" xfId="91" xr:uid="{00000000-0005-0000-0000-00005D000000}"/>
    <cellStyle name="Procenta 5" xfId="92" xr:uid="{00000000-0005-0000-0000-00005E000000}"/>
    <cellStyle name="Procenta 6" xfId="93" xr:uid="{00000000-0005-0000-0000-00005F000000}"/>
    <cellStyle name="Procenta 7" xfId="94" xr:uid="{00000000-0005-0000-0000-000060000000}"/>
    <cellStyle name="Procenta 8" xfId="95" xr:uid="{00000000-0005-0000-0000-000061000000}"/>
    <cellStyle name="Procenta 9" xfId="96" xr:uid="{00000000-0005-0000-0000-000062000000}"/>
  </cellStyles>
  <dxfs count="102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01"/>
      <tableStyleElement type="headerRow" dxfId="100"/>
      <tableStyleElement type="totalRow" dxfId="99"/>
      <tableStyleElement type="firstColumn" dxfId="98"/>
      <tableStyleElement type="lastColumn" dxfId="97"/>
      <tableStyleElement type="firstRowStripe" dxfId="96"/>
      <tableStyleElement type="firstColumnStripe" dxfId="95"/>
    </tableStyle>
    <tableStyle name="TableStyleMedium2 2" pivot="0" count="7" xr9:uid="{00000000-0011-0000-FFFF-FFFF01000000}">
      <tableStyleElement type="wholeTable" dxfId="94"/>
      <tableStyleElement type="headerRow" dxfId="93"/>
      <tableStyleElement type="totalRow" dxfId="92"/>
      <tableStyleElement type="firstColumn" dxfId="91"/>
      <tableStyleElement type="lastColumn" dxfId="90"/>
      <tableStyleElement type="firstRowStripe" dxfId="89"/>
      <tableStyleElement type="firstColumnStripe" dxfId="88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Graf'!$B$4:$G$4</c:f>
              <c:numCache>
                <c:formatCode>General</c:formatCode>
                <c:ptCount val="6"/>
                <c:pt idx="0">
                  <c:v>1.753715602910989</c:v>
                </c:pt>
                <c:pt idx="1">
                  <c:v>1.5125288104881007</c:v>
                </c:pt>
                <c:pt idx="2">
                  <c:v>1.4754745804037364</c:v>
                </c:pt>
                <c:pt idx="3">
                  <c:v>1.7667879637106783</c:v>
                </c:pt>
                <c:pt idx="4">
                  <c:v>1.6681057830392552</c:v>
                </c:pt>
                <c:pt idx="5">
                  <c:v>1.5499204708163006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1.4051687512413695</c:v>
                </c:pt>
                <c:pt idx="1">
                  <c:v>1.4051687512413695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1" totalsRowShown="0" headerRowDxfId="87" tableBorderDxfId="86">
  <autoFilter ref="A7:S21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85"/>
    <tableColumn id="2" xr3:uid="{00000000-0010-0000-0000-000002000000}" name="popis" dataDxfId="84"/>
    <tableColumn id="3" xr3:uid="{00000000-0010-0000-0000-000003000000}" name="01 uv_sk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68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67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93" totalsRowShown="0">
  <autoFilter ref="C3:S93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7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18" bestFit="1" customWidth="1"/>
    <col min="2" max="2" width="102.28515625" style="118" bestFit="1" customWidth="1"/>
    <col min="3" max="3" width="16.140625" style="42" hidden="1" customWidth="1"/>
    <col min="4" max="16384" width="8.85546875" style="118"/>
  </cols>
  <sheetData>
    <row r="1" spans="1:3" ht="18.600000000000001" customHeight="1" thickBot="1" x14ac:dyDescent="0.35">
      <c r="A1" s="318" t="s">
        <v>107</v>
      </c>
      <c r="B1" s="318"/>
    </row>
    <row r="2" spans="1:3" ht="14.45" customHeight="1" thickBot="1" x14ac:dyDescent="0.25">
      <c r="A2" s="221" t="s">
        <v>256</v>
      </c>
      <c r="B2" s="41"/>
    </row>
    <row r="3" spans="1:3" ht="14.45" customHeight="1" thickBot="1" x14ac:dyDescent="0.25">
      <c r="A3" s="314" t="s">
        <v>133</v>
      </c>
      <c r="B3" s="315"/>
    </row>
    <row r="4" spans="1:3" ht="14.45" customHeight="1" x14ac:dyDescent="0.2">
      <c r="A4" s="133" t="str">
        <f t="shared" ref="A4:A8" si="0">HYPERLINK("#'"&amp;C4&amp;"'!A1",C4)</f>
        <v>Motivace</v>
      </c>
      <c r="B4" s="78" t="s">
        <v>120</v>
      </c>
      <c r="C4" s="42" t="s">
        <v>121</v>
      </c>
    </row>
    <row r="5" spans="1:3" ht="14.45" customHeight="1" x14ac:dyDescent="0.2">
      <c r="A5" s="134" t="str">
        <f t="shared" si="0"/>
        <v>HI</v>
      </c>
      <c r="B5" s="79" t="s">
        <v>129</v>
      </c>
      <c r="C5" s="42" t="s">
        <v>110</v>
      </c>
    </row>
    <row r="6" spans="1:3" ht="14.45" customHeight="1" x14ac:dyDescent="0.2">
      <c r="A6" s="135" t="str">
        <f t="shared" si="0"/>
        <v>HI Graf</v>
      </c>
      <c r="B6" s="80" t="s">
        <v>103</v>
      </c>
      <c r="C6" s="42" t="s">
        <v>111</v>
      </c>
    </row>
    <row r="7" spans="1:3" ht="14.45" customHeight="1" x14ac:dyDescent="0.2">
      <c r="A7" s="135" t="str">
        <f t="shared" si="0"/>
        <v>Man Tab</v>
      </c>
      <c r="B7" s="80" t="s">
        <v>258</v>
      </c>
      <c r="C7" s="42" t="s">
        <v>112</v>
      </c>
    </row>
    <row r="8" spans="1:3" ht="14.45" customHeight="1" thickBot="1" x14ac:dyDescent="0.25">
      <c r="A8" s="136" t="str">
        <f t="shared" si="0"/>
        <v>HV</v>
      </c>
      <c r="B8" s="81" t="s">
        <v>61</v>
      </c>
      <c r="C8" s="42" t="s">
        <v>66</v>
      </c>
    </row>
    <row r="9" spans="1:3" ht="14.45" customHeight="1" thickBot="1" x14ac:dyDescent="0.25">
      <c r="A9" s="82"/>
      <c r="B9" s="82"/>
    </row>
    <row r="10" spans="1:3" ht="14.45" customHeight="1" thickBot="1" x14ac:dyDescent="0.25">
      <c r="A10" s="316" t="s">
        <v>108</v>
      </c>
      <c r="B10" s="315"/>
    </row>
    <row r="11" spans="1:3" ht="14.45" customHeight="1" x14ac:dyDescent="0.2">
      <c r="A11" s="137" t="str">
        <f t="shared" ref="A11" si="1">HYPERLINK("#'"&amp;C11&amp;"'!A1",C11)</f>
        <v>Léky Žádanky</v>
      </c>
      <c r="B11" s="79" t="s">
        <v>130</v>
      </c>
      <c r="C11" s="42" t="s">
        <v>113</v>
      </c>
    </row>
    <row r="12" spans="1:3" ht="14.45" customHeight="1" x14ac:dyDescent="0.2">
      <c r="A12" s="135" t="str">
        <f t="shared" ref="A12:A19" si="2">HYPERLINK("#'"&amp;C12&amp;"'!A1",C12)</f>
        <v>LŽ Detail</v>
      </c>
      <c r="B12" s="80" t="s">
        <v>151</v>
      </c>
      <c r="C12" s="42" t="s">
        <v>114</v>
      </c>
    </row>
    <row r="13" spans="1:3" ht="14.45" customHeight="1" x14ac:dyDescent="0.2">
      <c r="A13" s="135" t="str">
        <f t="shared" si="2"/>
        <v>LŽ Statim</v>
      </c>
      <c r="B13" s="243" t="s">
        <v>182</v>
      </c>
      <c r="C13" s="42" t="s">
        <v>192</v>
      </c>
    </row>
    <row r="14" spans="1:3" ht="14.45" customHeight="1" x14ac:dyDescent="0.2">
      <c r="A14" s="135" t="str">
        <f t="shared" si="2"/>
        <v>Léky Recepty</v>
      </c>
      <c r="B14" s="80" t="s">
        <v>131</v>
      </c>
      <c r="C14" s="42" t="s">
        <v>115</v>
      </c>
    </row>
    <row r="15" spans="1:3" ht="14.45" customHeight="1" x14ac:dyDescent="0.2">
      <c r="A15" s="135" t="str">
        <f t="shared" si="2"/>
        <v>LRp Lékaři</v>
      </c>
      <c r="B15" s="80" t="s">
        <v>137</v>
      </c>
      <c r="C15" s="42" t="s">
        <v>138</v>
      </c>
    </row>
    <row r="16" spans="1:3" ht="14.45" customHeight="1" x14ac:dyDescent="0.2">
      <c r="A16" s="135" t="str">
        <f t="shared" si="2"/>
        <v>LRp Detail</v>
      </c>
      <c r="B16" s="80" t="s">
        <v>504</v>
      </c>
      <c r="C16" s="42" t="s">
        <v>116</v>
      </c>
    </row>
    <row r="17" spans="1:3" ht="14.45" customHeight="1" x14ac:dyDescent="0.2">
      <c r="A17" s="137" t="str">
        <f t="shared" ref="A17" si="3">HYPERLINK("#'"&amp;C17&amp;"'!A1",C17)</f>
        <v>Materiál Žádanky</v>
      </c>
      <c r="B17" s="80" t="s">
        <v>132</v>
      </c>
      <c r="C17" s="42" t="s">
        <v>117</v>
      </c>
    </row>
    <row r="18" spans="1:3" ht="14.45" customHeight="1" x14ac:dyDescent="0.2">
      <c r="A18" s="135" t="str">
        <f t="shared" si="2"/>
        <v>MŽ Detail</v>
      </c>
      <c r="B18" s="80" t="s">
        <v>1304</v>
      </c>
      <c r="C18" s="42" t="s">
        <v>118</v>
      </c>
    </row>
    <row r="19" spans="1:3" ht="14.45" customHeight="1" thickBot="1" x14ac:dyDescent="0.25">
      <c r="A19" s="137" t="str">
        <f t="shared" si="2"/>
        <v>Osobní náklady</v>
      </c>
      <c r="B19" s="80" t="s">
        <v>105</v>
      </c>
      <c r="C19" s="42" t="s">
        <v>119</v>
      </c>
    </row>
    <row r="20" spans="1:3" ht="14.45" customHeight="1" thickBot="1" x14ac:dyDescent="0.25">
      <c r="A20" s="83"/>
      <c r="B20" s="83"/>
    </row>
    <row r="21" spans="1:3" ht="14.45" customHeight="1" thickBot="1" x14ac:dyDescent="0.25">
      <c r="A21" s="317" t="s">
        <v>109</v>
      </c>
      <c r="B21" s="315"/>
    </row>
    <row r="22" spans="1:3" ht="14.45" customHeight="1" x14ac:dyDescent="0.2">
      <c r="A22" s="138" t="str">
        <f t="shared" ref="A22:A27" si="4">HYPERLINK("#'"&amp;C22&amp;"'!A1",C22)</f>
        <v>ZV Vykáz.-A</v>
      </c>
      <c r="B22" s="79" t="s">
        <v>1329</v>
      </c>
      <c r="C22" s="42" t="s">
        <v>122</v>
      </c>
    </row>
    <row r="23" spans="1:3" ht="14.45" customHeight="1" x14ac:dyDescent="0.2">
      <c r="A23" s="135" t="str">
        <f t="shared" ref="A23" si="5">HYPERLINK("#'"&amp;C23&amp;"'!A1",C23)</f>
        <v>ZV Vykáz.-A Lékaři</v>
      </c>
      <c r="B23" s="80" t="s">
        <v>1336</v>
      </c>
      <c r="C23" s="42" t="s">
        <v>195</v>
      </c>
    </row>
    <row r="24" spans="1:3" ht="14.45" customHeight="1" x14ac:dyDescent="0.2">
      <c r="A24" s="135" t="str">
        <f t="shared" si="4"/>
        <v>ZV Vykáz.-A Detail</v>
      </c>
      <c r="B24" s="80" t="s">
        <v>1499</v>
      </c>
      <c r="C24" s="42" t="s">
        <v>123</v>
      </c>
    </row>
    <row r="25" spans="1:3" ht="14.45" customHeight="1" x14ac:dyDescent="0.25">
      <c r="A25" s="256" t="str">
        <f>HYPERLINK("#'"&amp;C25&amp;"'!A1",C25)</f>
        <v>ZV Vykáz.-A Det.Lék.</v>
      </c>
      <c r="B25" s="80" t="s">
        <v>1500</v>
      </c>
      <c r="C25" s="42" t="s">
        <v>199</v>
      </c>
    </row>
    <row r="26" spans="1:3" ht="14.45" customHeight="1" x14ac:dyDescent="0.2">
      <c r="A26" s="135" t="str">
        <f t="shared" si="4"/>
        <v>ZV Vykáz.-H</v>
      </c>
      <c r="B26" s="80" t="s">
        <v>126</v>
      </c>
      <c r="C26" s="42" t="s">
        <v>124</v>
      </c>
    </row>
    <row r="27" spans="1:3" ht="14.45" customHeight="1" x14ac:dyDescent="0.2">
      <c r="A27" s="135" t="str">
        <f t="shared" si="4"/>
        <v>ZV Vykáz.-H Detail</v>
      </c>
      <c r="B27" s="80" t="s">
        <v>1552</v>
      </c>
      <c r="C27" s="42" t="s">
        <v>125</v>
      </c>
    </row>
  </sheetData>
  <mergeCells count="4">
    <mergeCell ref="A3:B3"/>
    <mergeCell ref="A10:B10"/>
    <mergeCell ref="A21:B21"/>
    <mergeCell ref="A1:B1"/>
  </mergeCells>
  <hyperlinks>
    <hyperlink ref="A2" location="Obsah!A1" display="Zpět na Obsah  KL 01  1.-4.měsíc" xr:uid="{2ABAD043-88A1-4453-8A01-7B3266A21F93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18" customWidth="1"/>
    <col min="2" max="2" width="34.28515625" style="118" customWidth="1"/>
    <col min="3" max="3" width="11.140625" style="118" bestFit="1" customWidth="1"/>
    <col min="4" max="4" width="7.28515625" style="118" bestFit="1" customWidth="1"/>
    <col min="5" max="5" width="11.140625" style="118" bestFit="1" customWidth="1"/>
    <col min="6" max="6" width="5.28515625" style="118" customWidth="1"/>
    <col min="7" max="7" width="7.28515625" style="118" bestFit="1" customWidth="1"/>
    <col min="8" max="8" width="5.28515625" style="118" customWidth="1"/>
    <col min="9" max="9" width="11.140625" style="118" customWidth="1"/>
    <col min="10" max="10" width="5.28515625" style="118" customWidth="1"/>
    <col min="11" max="11" width="7.28515625" style="118" customWidth="1"/>
    <col min="12" max="12" width="5.28515625" style="118" customWidth="1"/>
    <col min="13" max="13" width="0" style="118" hidden="1" customWidth="1"/>
    <col min="14" max="16384" width="8.85546875" style="118"/>
  </cols>
  <sheetData>
    <row r="1" spans="1:14" ht="18.600000000000001" customHeight="1" thickBot="1" x14ac:dyDescent="0.35">
      <c r="A1" s="356" t="s">
        <v>131</v>
      </c>
      <c r="B1" s="356"/>
      <c r="C1" s="356"/>
      <c r="D1" s="356"/>
      <c r="E1" s="356"/>
      <c r="F1" s="356"/>
      <c r="G1" s="356"/>
      <c r="H1" s="356"/>
      <c r="I1" s="319"/>
      <c r="J1" s="319"/>
      <c r="K1" s="319"/>
      <c r="L1" s="319"/>
    </row>
    <row r="2" spans="1:14" ht="14.45" customHeight="1" thickBot="1" x14ac:dyDescent="0.25">
      <c r="A2" s="221" t="s">
        <v>256</v>
      </c>
      <c r="B2" s="195"/>
      <c r="C2" s="195"/>
      <c r="D2" s="195"/>
      <c r="E2" s="195"/>
      <c r="F2" s="195"/>
      <c r="G2" s="195"/>
      <c r="H2" s="195"/>
    </row>
    <row r="3" spans="1:14" ht="14.45" customHeight="1" thickBot="1" x14ac:dyDescent="0.25">
      <c r="A3" s="132"/>
      <c r="B3" s="132"/>
      <c r="C3" s="364" t="s">
        <v>15</v>
      </c>
      <c r="D3" s="363"/>
      <c r="E3" s="363" t="s">
        <v>16</v>
      </c>
      <c r="F3" s="363"/>
      <c r="G3" s="363"/>
      <c r="H3" s="363"/>
      <c r="I3" s="363" t="s">
        <v>136</v>
      </c>
      <c r="J3" s="363"/>
      <c r="K3" s="363"/>
      <c r="L3" s="365"/>
    </row>
    <row r="4" spans="1:14" ht="14.45" customHeight="1" thickBot="1" x14ac:dyDescent="0.25">
      <c r="A4" s="71" t="s">
        <v>17</v>
      </c>
      <c r="B4" s="72" t="s">
        <v>18</v>
      </c>
      <c r="C4" s="73" t="s">
        <v>19</v>
      </c>
      <c r="D4" s="73" t="s">
        <v>20</v>
      </c>
      <c r="E4" s="73" t="s">
        <v>19</v>
      </c>
      <c r="F4" s="73" t="s">
        <v>2</v>
      </c>
      <c r="G4" s="73" t="s">
        <v>20</v>
      </c>
      <c r="H4" s="73" t="s">
        <v>2</v>
      </c>
      <c r="I4" s="73" t="s">
        <v>19</v>
      </c>
      <c r="J4" s="73" t="s">
        <v>2</v>
      </c>
      <c r="K4" s="73" t="s">
        <v>20</v>
      </c>
      <c r="L4" s="74" t="s">
        <v>2</v>
      </c>
    </row>
    <row r="5" spans="1:14" ht="14.45" customHeight="1" x14ac:dyDescent="0.2">
      <c r="A5" s="468">
        <v>41</v>
      </c>
      <c r="B5" s="469" t="s">
        <v>487</v>
      </c>
      <c r="C5" s="472">
        <v>346.53</v>
      </c>
      <c r="D5" s="472">
        <v>2</v>
      </c>
      <c r="E5" s="472">
        <v>218.62</v>
      </c>
      <c r="F5" s="519">
        <v>0.63088332900470379</v>
      </c>
      <c r="G5" s="472">
        <v>1</v>
      </c>
      <c r="H5" s="519">
        <v>0.5</v>
      </c>
      <c r="I5" s="472">
        <v>127.91</v>
      </c>
      <c r="J5" s="519">
        <v>0.36911667099529621</v>
      </c>
      <c r="K5" s="472">
        <v>1</v>
      </c>
      <c r="L5" s="519">
        <v>0.5</v>
      </c>
      <c r="M5" s="472" t="s">
        <v>68</v>
      </c>
      <c r="N5" s="139"/>
    </row>
    <row r="6" spans="1:14" ht="14.45" customHeight="1" x14ac:dyDescent="0.2">
      <c r="A6" s="468">
        <v>41</v>
      </c>
      <c r="B6" s="469" t="s">
        <v>488</v>
      </c>
      <c r="C6" s="472">
        <v>346.53</v>
      </c>
      <c r="D6" s="472">
        <v>2</v>
      </c>
      <c r="E6" s="472">
        <v>218.62</v>
      </c>
      <c r="F6" s="519">
        <v>0.63088332900470379</v>
      </c>
      <c r="G6" s="472">
        <v>1</v>
      </c>
      <c r="H6" s="519">
        <v>0.5</v>
      </c>
      <c r="I6" s="472">
        <v>127.91</v>
      </c>
      <c r="J6" s="519">
        <v>0.36911667099529621</v>
      </c>
      <c r="K6" s="472">
        <v>1</v>
      </c>
      <c r="L6" s="519">
        <v>0.5</v>
      </c>
      <c r="M6" s="472" t="s">
        <v>1</v>
      </c>
      <c r="N6" s="139"/>
    </row>
    <row r="7" spans="1:14" ht="14.45" customHeight="1" x14ac:dyDescent="0.2">
      <c r="A7" s="468" t="s">
        <v>455</v>
      </c>
      <c r="B7" s="469" t="s">
        <v>3</v>
      </c>
      <c r="C7" s="472">
        <v>346.53</v>
      </c>
      <c r="D7" s="472">
        <v>2</v>
      </c>
      <c r="E7" s="472">
        <v>218.62</v>
      </c>
      <c r="F7" s="519">
        <v>0.63088332900470379</v>
      </c>
      <c r="G7" s="472">
        <v>1</v>
      </c>
      <c r="H7" s="519">
        <v>0.5</v>
      </c>
      <c r="I7" s="472">
        <v>127.91</v>
      </c>
      <c r="J7" s="519">
        <v>0.36911667099529621</v>
      </c>
      <c r="K7" s="472">
        <v>1</v>
      </c>
      <c r="L7" s="519">
        <v>0.5</v>
      </c>
      <c r="M7" s="472" t="s">
        <v>461</v>
      </c>
      <c r="N7" s="139"/>
    </row>
    <row r="9" spans="1:14" ht="14.45" customHeight="1" x14ac:dyDescent="0.2">
      <c r="A9" s="468">
        <v>41</v>
      </c>
      <c r="B9" s="469" t="s">
        <v>487</v>
      </c>
      <c r="C9" s="472" t="s">
        <v>457</v>
      </c>
      <c r="D9" s="472" t="s">
        <v>457</v>
      </c>
      <c r="E9" s="472" t="s">
        <v>457</v>
      </c>
      <c r="F9" s="519" t="s">
        <v>457</v>
      </c>
      <c r="G9" s="472" t="s">
        <v>457</v>
      </c>
      <c r="H9" s="519" t="s">
        <v>457</v>
      </c>
      <c r="I9" s="472" t="s">
        <v>457</v>
      </c>
      <c r="J9" s="519" t="s">
        <v>457</v>
      </c>
      <c r="K9" s="472" t="s">
        <v>457</v>
      </c>
      <c r="L9" s="519" t="s">
        <v>457</v>
      </c>
      <c r="M9" s="472" t="s">
        <v>68</v>
      </c>
      <c r="N9" s="139"/>
    </row>
    <row r="10" spans="1:14" ht="14.45" customHeight="1" x14ac:dyDescent="0.2">
      <c r="A10" s="468" t="s">
        <v>489</v>
      </c>
      <c r="B10" s="469" t="s">
        <v>488</v>
      </c>
      <c r="C10" s="472">
        <v>346.53</v>
      </c>
      <c r="D10" s="472">
        <v>2</v>
      </c>
      <c r="E10" s="472">
        <v>218.62</v>
      </c>
      <c r="F10" s="519">
        <v>0.63088332900470379</v>
      </c>
      <c r="G10" s="472">
        <v>1</v>
      </c>
      <c r="H10" s="519">
        <v>0.5</v>
      </c>
      <c r="I10" s="472">
        <v>127.91</v>
      </c>
      <c r="J10" s="519">
        <v>0.36911667099529621</v>
      </c>
      <c r="K10" s="472">
        <v>1</v>
      </c>
      <c r="L10" s="519">
        <v>0.5</v>
      </c>
      <c r="M10" s="472" t="s">
        <v>1</v>
      </c>
      <c r="N10" s="139"/>
    </row>
    <row r="11" spans="1:14" ht="14.45" customHeight="1" x14ac:dyDescent="0.2">
      <c r="A11" s="468" t="s">
        <v>489</v>
      </c>
      <c r="B11" s="469" t="s">
        <v>490</v>
      </c>
      <c r="C11" s="472">
        <v>346.53</v>
      </c>
      <c r="D11" s="472">
        <v>2</v>
      </c>
      <c r="E11" s="472">
        <v>218.62</v>
      </c>
      <c r="F11" s="519">
        <v>0.63088332900470379</v>
      </c>
      <c r="G11" s="472">
        <v>1</v>
      </c>
      <c r="H11" s="519">
        <v>0.5</v>
      </c>
      <c r="I11" s="472">
        <v>127.91</v>
      </c>
      <c r="J11" s="519">
        <v>0.36911667099529621</v>
      </c>
      <c r="K11" s="472">
        <v>1</v>
      </c>
      <c r="L11" s="519">
        <v>0.5</v>
      </c>
      <c r="M11" s="472" t="s">
        <v>465</v>
      </c>
      <c r="N11" s="139"/>
    </row>
    <row r="12" spans="1:14" ht="14.45" customHeight="1" x14ac:dyDescent="0.2">
      <c r="A12" s="468" t="s">
        <v>457</v>
      </c>
      <c r="B12" s="469" t="s">
        <v>457</v>
      </c>
      <c r="C12" s="472" t="s">
        <v>457</v>
      </c>
      <c r="D12" s="472" t="s">
        <v>457</v>
      </c>
      <c r="E12" s="472" t="s">
        <v>457</v>
      </c>
      <c r="F12" s="519" t="s">
        <v>457</v>
      </c>
      <c r="G12" s="472" t="s">
        <v>457</v>
      </c>
      <c r="H12" s="519" t="s">
        <v>457</v>
      </c>
      <c r="I12" s="472" t="s">
        <v>457</v>
      </c>
      <c r="J12" s="519" t="s">
        <v>457</v>
      </c>
      <c r="K12" s="472" t="s">
        <v>457</v>
      </c>
      <c r="L12" s="519" t="s">
        <v>457</v>
      </c>
      <c r="M12" s="472" t="s">
        <v>466</v>
      </c>
      <c r="N12" s="139"/>
    </row>
    <row r="13" spans="1:14" ht="14.45" customHeight="1" x14ac:dyDescent="0.2">
      <c r="A13" s="468" t="s">
        <v>455</v>
      </c>
      <c r="B13" s="469" t="s">
        <v>491</v>
      </c>
      <c r="C13" s="472">
        <v>346.53</v>
      </c>
      <c r="D13" s="472">
        <v>2</v>
      </c>
      <c r="E13" s="472">
        <v>218.62</v>
      </c>
      <c r="F13" s="519">
        <v>0.63088332900470379</v>
      </c>
      <c r="G13" s="472">
        <v>1</v>
      </c>
      <c r="H13" s="519">
        <v>0.5</v>
      </c>
      <c r="I13" s="472">
        <v>127.91</v>
      </c>
      <c r="J13" s="519">
        <v>0.36911667099529621</v>
      </c>
      <c r="K13" s="472">
        <v>1</v>
      </c>
      <c r="L13" s="519">
        <v>0.5</v>
      </c>
      <c r="M13" s="472" t="s">
        <v>461</v>
      </c>
      <c r="N13" s="139"/>
    </row>
    <row r="14" spans="1:14" ht="14.45" customHeight="1" x14ac:dyDescent="0.2">
      <c r="A14" s="520" t="s">
        <v>233</v>
      </c>
    </row>
    <row r="15" spans="1:14" ht="14.45" customHeight="1" x14ac:dyDescent="0.2">
      <c r="A15" s="521" t="s">
        <v>492</v>
      </c>
    </row>
    <row r="16" spans="1:14" ht="14.45" customHeight="1" x14ac:dyDescent="0.2">
      <c r="A16" s="520" t="s">
        <v>493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8 F14:F1048576">
    <cfRule type="cellIs" dxfId="34" priority="15" stopIfTrue="1" operator="lessThan">
      <formula>0.6</formula>
    </cfRule>
  </conditionalFormatting>
  <conditionalFormatting sqref="B5:B7">
    <cfRule type="expression" dxfId="33" priority="10">
      <formula>AND(LEFT(M5,6)&lt;&gt;"mezera",M5&lt;&gt;"")</formula>
    </cfRule>
  </conditionalFormatting>
  <conditionalFormatting sqref="A5:A7">
    <cfRule type="expression" dxfId="32" priority="8">
      <formula>AND(M5&lt;&gt;"",M5&lt;&gt;"mezeraKL")</formula>
    </cfRule>
  </conditionalFormatting>
  <conditionalFormatting sqref="F5:F7">
    <cfRule type="cellIs" dxfId="31" priority="7" operator="lessThan">
      <formula>0.6</formula>
    </cfRule>
  </conditionalFormatting>
  <conditionalFormatting sqref="B5:L7">
    <cfRule type="expression" dxfId="30" priority="9">
      <formula>OR($M5="KL",$M5="SumaKL")</formula>
    </cfRule>
    <cfRule type="expression" dxfId="29" priority="11">
      <formula>$M5="SumaNS"</formula>
    </cfRule>
  </conditionalFormatting>
  <conditionalFormatting sqref="A5:L7">
    <cfRule type="expression" dxfId="28" priority="12">
      <formula>$M5&lt;&gt;""</formula>
    </cfRule>
  </conditionalFormatting>
  <conditionalFormatting sqref="B9:B13">
    <cfRule type="expression" dxfId="27" priority="4">
      <formula>AND(LEFT(M9,6)&lt;&gt;"mezera",M9&lt;&gt;"")</formula>
    </cfRule>
  </conditionalFormatting>
  <conditionalFormatting sqref="A9:A13">
    <cfRule type="expression" dxfId="26" priority="2">
      <formula>AND(M9&lt;&gt;"",M9&lt;&gt;"mezeraKL")</formula>
    </cfRule>
  </conditionalFormatting>
  <conditionalFormatting sqref="F9:F13">
    <cfRule type="cellIs" dxfId="25" priority="1" operator="lessThan">
      <formula>0.6</formula>
    </cfRule>
  </conditionalFormatting>
  <conditionalFormatting sqref="B9:L13">
    <cfRule type="expression" dxfId="24" priority="3">
      <formula>OR($M9="KL",$M9="SumaKL")</formula>
    </cfRule>
    <cfRule type="expression" dxfId="23" priority="5">
      <formula>$M9="SumaNS"</formula>
    </cfRule>
  </conditionalFormatting>
  <conditionalFormatting sqref="A9:L13">
    <cfRule type="expression" dxfId="22" priority="6">
      <formula>$M9&lt;&gt;""</formula>
    </cfRule>
  </conditionalFormatting>
  <hyperlinks>
    <hyperlink ref="A2" location="Obsah!A1" display="Zpět na Obsah  KL 01  1.-4.měsíc" xr:uid="{C59DDC0F-BB09-4DF4-938B-434DACCF6A54}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5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18" customWidth="1"/>
    <col min="2" max="2" width="11.140625" style="196" bestFit="1" customWidth="1"/>
    <col min="3" max="3" width="11.140625" style="118" hidden="1" customWidth="1"/>
    <col min="4" max="4" width="7.28515625" style="196" bestFit="1" customWidth="1"/>
    <col min="5" max="5" width="7.28515625" style="118" hidden="1" customWidth="1"/>
    <col min="6" max="6" width="11.140625" style="196" bestFit="1" customWidth="1"/>
    <col min="7" max="7" width="5.28515625" style="199" customWidth="1"/>
    <col min="8" max="8" width="7.28515625" style="196" bestFit="1" customWidth="1"/>
    <col min="9" max="9" width="5.28515625" style="199" customWidth="1"/>
    <col min="10" max="10" width="11.140625" style="196" customWidth="1"/>
    <col min="11" max="11" width="5.28515625" style="199" customWidth="1"/>
    <col min="12" max="12" width="7.28515625" style="196" customWidth="1"/>
    <col min="13" max="13" width="5.28515625" style="199" customWidth="1"/>
    <col min="14" max="14" width="0" style="118" hidden="1" customWidth="1"/>
    <col min="15" max="16384" width="8.85546875" style="118"/>
  </cols>
  <sheetData>
    <row r="1" spans="1:13" ht="18.600000000000001" customHeight="1" thickBot="1" x14ac:dyDescent="0.35">
      <c r="A1" s="356" t="s">
        <v>137</v>
      </c>
      <c r="B1" s="356"/>
      <c r="C1" s="356"/>
      <c r="D1" s="356"/>
      <c r="E1" s="356"/>
      <c r="F1" s="356"/>
      <c r="G1" s="356"/>
      <c r="H1" s="356"/>
      <c r="I1" s="356"/>
      <c r="J1" s="319"/>
      <c r="K1" s="319"/>
      <c r="L1" s="319"/>
      <c r="M1" s="319"/>
    </row>
    <row r="2" spans="1:13" ht="14.45" customHeight="1" thickBot="1" x14ac:dyDescent="0.25">
      <c r="A2" s="221" t="s">
        <v>256</v>
      </c>
      <c r="B2" s="203"/>
      <c r="C2" s="195"/>
      <c r="D2" s="203"/>
      <c r="E2" s="195"/>
      <c r="F2" s="203"/>
      <c r="G2" s="204"/>
      <c r="H2" s="203"/>
      <c r="I2" s="204"/>
    </row>
    <row r="3" spans="1:13" ht="14.45" customHeight="1" thickBot="1" x14ac:dyDescent="0.25">
      <c r="A3" s="132"/>
      <c r="B3" s="364" t="s">
        <v>15</v>
      </c>
      <c r="C3" s="366"/>
      <c r="D3" s="363"/>
      <c r="E3" s="131"/>
      <c r="F3" s="363" t="s">
        <v>16</v>
      </c>
      <c r="G3" s="363"/>
      <c r="H3" s="363"/>
      <c r="I3" s="363"/>
      <c r="J3" s="363" t="s">
        <v>136</v>
      </c>
      <c r="K3" s="363"/>
      <c r="L3" s="363"/>
      <c r="M3" s="365"/>
    </row>
    <row r="4" spans="1:13" ht="14.45" customHeight="1" thickBot="1" x14ac:dyDescent="0.25">
      <c r="A4" s="500" t="s">
        <v>128</v>
      </c>
      <c r="B4" s="501" t="s">
        <v>19</v>
      </c>
      <c r="C4" s="524"/>
      <c r="D4" s="501" t="s">
        <v>20</v>
      </c>
      <c r="E4" s="524"/>
      <c r="F4" s="501" t="s">
        <v>19</v>
      </c>
      <c r="G4" s="504" t="s">
        <v>2</v>
      </c>
      <c r="H4" s="501" t="s">
        <v>20</v>
      </c>
      <c r="I4" s="504" t="s">
        <v>2</v>
      </c>
      <c r="J4" s="501" t="s">
        <v>19</v>
      </c>
      <c r="K4" s="504" t="s">
        <v>2</v>
      </c>
      <c r="L4" s="501" t="s">
        <v>20</v>
      </c>
      <c r="M4" s="505" t="s">
        <v>2</v>
      </c>
    </row>
    <row r="5" spans="1:13" ht="14.45" customHeight="1" thickBot="1" x14ac:dyDescent="0.25">
      <c r="A5" s="523" t="s">
        <v>494</v>
      </c>
      <c r="B5" s="525">
        <v>346.53</v>
      </c>
      <c r="C5" s="526">
        <v>1</v>
      </c>
      <c r="D5" s="528">
        <v>2</v>
      </c>
      <c r="E5" s="522" t="s">
        <v>494</v>
      </c>
      <c r="F5" s="525">
        <v>218.62</v>
      </c>
      <c r="G5" s="237">
        <v>0.63088332900470379</v>
      </c>
      <c r="H5" s="527">
        <v>1</v>
      </c>
      <c r="I5" s="238">
        <v>0.5</v>
      </c>
      <c r="J5" s="529">
        <v>127.91</v>
      </c>
      <c r="K5" s="237">
        <v>0.36911667099529621</v>
      </c>
      <c r="L5" s="527">
        <v>1</v>
      </c>
      <c r="M5" s="238">
        <v>0.5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1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D245BE3A-CD72-4922-ADF8-113AF88F008E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8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18" hidden="1" customWidth="1" outlineLevel="1"/>
    <col min="2" max="2" width="28.28515625" style="118" hidden="1" customWidth="1" outlineLevel="1"/>
    <col min="3" max="3" width="9" style="118" customWidth="1" collapsed="1"/>
    <col min="4" max="4" width="18.7109375" style="207" customWidth="1"/>
    <col min="5" max="5" width="13.5703125" style="197" customWidth="1"/>
    <col min="6" max="6" width="6" style="118" bestFit="1" customWidth="1"/>
    <col min="7" max="7" width="8.7109375" style="118" customWidth="1"/>
    <col min="8" max="8" width="5" style="118" bestFit="1" customWidth="1"/>
    <col min="9" max="9" width="8.5703125" style="118" hidden="1" customWidth="1" outlineLevel="1"/>
    <col min="10" max="10" width="25.7109375" style="118" customWidth="1" collapsed="1"/>
    <col min="11" max="11" width="8.7109375" style="118" customWidth="1"/>
    <col min="12" max="12" width="7.7109375" style="198" customWidth="1"/>
    <col min="13" max="13" width="11.140625" style="198" customWidth="1"/>
    <col min="14" max="14" width="7.7109375" style="118" customWidth="1"/>
    <col min="15" max="15" width="7.7109375" style="208" customWidth="1"/>
    <col min="16" max="16" width="11.140625" style="198" customWidth="1"/>
    <col min="17" max="17" width="5.42578125" style="199" bestFit="1" customWidth="1"/>
    <col min="18" max="18" width="7.7109375" style="118" customWidth="1"/>
    <col min="19" max="19" width="5.42578125" style="199" bestFit="1" customWidth="1"/>
    <col min="20" max="20" width="7.7109375" style="208" customWidth="1"/>
    <col min="21" max="21" width="5.42578125" style="199" bestFit="1" customWidth="1"/>
    <col min="22" max="16384" width="8.85546875" style="118"/>
  </cols>
  <sheetData>
    <row r="1" spans="1:21" ht="18.600000000000001" customHeight="1" thickBot="1" x14ac:dyDescent="0.35">
      <c r="A1" s="348" t="s">
        <v>504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</row>
    <row r="2" spans="1:21" ht="14.45" customHeight="1" thickBot="1" x14ac:dyDescent="0.25">
      <c r="A2" s="221" t="s">
        <v>256</v>
      </c>
      <c r="B2" s="205"/>
      <c r="C2" s="195"/>
      <c r="D2" s="195"/>
      <c r="E2" s="206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</row>
    <row r="3" spans="1:21" ht="14.45" customHeight="1" thickBot="1" x14ac:dyDescent="0.25">
      <c r="A3" s="370"/>
      <c r="B3" s="371"/>
      <c r="C3" s="371"/>
      <c r="D3" s="371"/>
      <c r="E3" s="371"/>
      <c r="F3" s="371"/>
      <c r="G3" s="371"/>
      <c r="H3" s="371"/>
      <c r="I3" s="371"/>
      <c r="J3" s="371"/>
      <c r="K3" s="372" t="s">
        <v>127</v>
      </c>
      <c r="L3" s="373"/>
      <c r="M3" s="58">
        <f>SUBTOTAL(9,M7:M1048576)</f>
        <v>346.53</v>
      </c>
      <c r="N3" s="58">
        <f>SUBTOTAL(9,N7:N1048576)</f>
        <v>2</v>
      </c>
      <c r="O3" s="58">
        <f>SUBTOTAL(9,O7:O1048576)</f>
        <v>2</v>
      </c>
      <c r="P3" s="58">
        <f>SUBTOTAL(9,P7:P1048576)</f>
        <v>218.62</v>
      </c>
      <c r="Q3" s="59">
        <f>IF(M3=0,0,P3/M3)</f>
        <v>0.63088332900470379</v>
      </c>
      <c r="R3" s="58">
        <f>SUBTOTAL(9,R7:R1048576)</f>
        <v>1</v>
      </c>
      <c r="S3" s="59">
        <f>IF(N3=0,0,R3/N3)</f>
        <v>0.5</v>
      </c>
      <c r="T3" s="58">
        <f>SUBTOTAL(9,T7:T1048576)</f>
        <v>1</v>
      </c>
      <c r="U3" s="60">
        <f>IF(O3=0,0,T3/O3)</f>
        <v>0.5</v>
      </c>
    </row>
    <row r="4" spans="1:21" ht="14.45" customHeight="1" x14ac:dyDescent="0.2">
      <c r="A4" s="61"/>
      <c r="B4" s="62"/>
      <c r="C4" s="62"/>
      <c r="D4" s="63"/>
      <c r="E4" s="132"/>
      <c r="F4" s="62"/>
      <c r="G4" s="62"/>
      <c r="H4" s="62"/>
      <c r="I4" s="62"/>
      <c r="J4" s="62"/>
      <c r="K4" s="62"/>
      <c r="L4" s="62"/>
      <c r="M4" s="374" t="s">
        <v>15</v>
      </c>
      <c r="N4" s="375"/>
      <c r="O4" s="375"/>
      <c r="P4" s="376" t="s">
        <v>21</v>
      </c>
      <c r="Q4" s="375"/>
      <c r="R4" s="375"/>
      <c r="S4" s="375"/>
      <c r="T4" s="375"/>
      <c r="U4" s="377"/>
    </row>
    <row r="5" spans="1:21" ht="14.45" customHeight="1" thickBot="1" x14ac:dyDescent="0.25">
      <c r="A5" s="64"/>
      <c r="B5" s="65"/>
      <c r="C5" s="62"/>
      <c r="D5" s="63"/>
      <c r="E5" s="132"/>
      <c r="F5" s="62"/>
      <c r="G5" s="62"/>
      <c r="H5" s="62"/>
      <c r="I5" s="62"/>
      <c r="J5" s="62"/>
      <c r="K5" s="62"/>
      <c r="L5" s="62"/>
      <c r="M5" s="75" t="s">
        <v>22</v>
      </c>
      <c r="N5" s="76" t="s">
        <v>13</v>
      </c>
      <c r="O5" s="76" t="s">
        <v>20</v>
      </c>
      <c r="P5" s="367" t="s">
        <v>22</v>
      </c>
      <c r="Q5" s="368"/>
      <c r="R5" s="367" t="s">
        <v>13</v>
      </c>
      <c r="S5" s="368"/>
      <c r="T5" s="367" t="s">
        <v>20</v>
      </c>
      <c r="U5" s="369"/>
    </row>
    <row r="6" spans="1:21" s="197" customFormat="1" ht="14.45" customHeight="1" thickBot="1" x14ac:dyDescent="0.25">
      <c r="A6" s="530" t="s">
        <v>23</v>
      </c>
      <c r="B6" s="531" t="s">
        <v>5</v>
      </c>
      <c r="C6" s="530" t="s">
        <v>24</v>
      </c>
      <c r="D6" s="531" t="s">
        <v>6</v>
      </c>
      <c r="E6" s="531" t="s">
        <v>139</v>
      </c>
      <c r="F6" s="531" t="s">
        <v>25</v>
      </c>
      <c r="G6" s="531" t="s">
        <v>26</v>
      </c>
      <c r="H6" s="531" t="s">
        <v>8</v>
      </c>
      <c r="I6" s="531" t="s">
        <v>10</v>
      </c>
      <c r="J6" s="531" t="s">
        <v>11</v>
      </c>
      <c r="K6" s="531" t="s">
        <v>12</v>
      </c>
      <c r="L6" s="531" t="s">
        <v>27</v>
      </c>
      <c r="M6" s="532" t="s">
        <v>14</v>
      </c>
      <c r="N6" s="533" t="s">
        <v>28</v>
      </c>
      <c r="O6" s="533" t="s">
        <v>28</v>
      </c>
      <c r="P6" s="533" t="s">
        <v>14</v>
      </c>
      <c r="Q6" s="533" t="s">
        <v>2</v>
      </c>
      <c r="R6" s="533" t="s">
        <v>28</v>
      </c>
      <c r="S6" s="533" t="s">
        <v>2</v>
      </c>
      <c r="T6" s="533" t="s">
        <v>28</v>
      </c>
      <c r="U6" s="534" t="s">
        <v>2</v>
      </c>
    </row>
    <row r="7" spans="1:21" ht="14.45" customHeight="1" x14ac:dyDescent="0.2">
      <c r="A7" s="479">
        <v>41</v>
      </c>
      <c r="B7" s="480" t="s">
        <v>487</v>
      </c>
      <c r="C7" s="480" t="s">
        <v>489</v>
      </c>
      <c r="D7" s="535" t="s">
        <v>503</v>
      </c>
      <c r="E7" s="536" t="s">
        <v>494</v>
      </c>
      <c r="F7" s="480" t="s">
        <v>488</v>
      </c>
      <c r="G7" s="480" t="s">
        <v>495</v>
      </c>
      <c r="H7" s="480" t="s">
        <v>457</v>
      </c>
      <c r="I7" s="480" t="s">
        <v>496</v>
      </c>
      <c r="J7" s="480" t="s">
        <v>497</v>
      </c>
      <c r="K7" s="480" t="s">
        <v>498</v>
      </c>
      <c r="L7" s="481">
        <v>218.62</v>
      </c>
      <c r="M7" s="481">
        <v>218.62</v>
      </c>
      <c r="N7" s="480">
        <v>1</v>
      </c>
      <c r="O7" s="537">
        <v>1</v>
      </c>
      <c r="P7" s="481">
        <v>218.62</v>
      </c>
      <c r="Q7" s="507">
        <v>1</v>
      </c>
      <c r="R7" s="480">
        <v>1</v>
      </c>
      <c r="S7" s="507">
        <v>1</v>
      </c>
      <c r="T7" s="537">
        <v>1</v>
      </c>
      <c r="U7" s="508">
        <v>1</v>
      </c>
    </row>
    <row r="8" spans="1:21" ht="14.45" customHeight="1" thickBot="1" x14ac:dyDescent="0.25">
      <c r="A8" s="538">
        <v>41</v>
      </c>
      <c r="B8" s="539" t="s">
        <v>487</v>
      </c>
      <c r="C8" s="539" t="s">
        <v>489</v>
      </c>
      <c r="D8" s="540" t="s">
        <v>503</v>
      </c>
      <c r="E8" s="541" t="s">
        <v>494</v>
      </c>
      <c r="F8" s="539" t="s">
        <v>488</v>
      </c>
      <c r="G8" s="539" t="s">
        <v>499</v>
      </c>
      <c r="H8" s="539" t="s">
        <v>457</v>
      </c>
      <c r="I8" s="539" t="s">
        <v>500</v>
      </c>
      <c r="J8" s="539" t="s">
        <v>501</v>
      </c>
      <c r="K8" s="539" t="s">
        <v>502</v>
      </c>
      <c r="L8" s="542">
        <v>127.91</v>
      </c>
      <c r="M8" s="542">
        <v>127.91</v>
      </c>
      <c r="N8" s="539">
        <v>1</v>
      </c>
      <c r="O8" s="543">
        <v>1</v>
      </c>
      <c r="P8" s="542"/>
      <c r="Q8" s="544">
        <v>0</v>
      </c>
      <c r="R8" s="539"/>
      <c r="S8" s="544">
        <v>0</v>
      </c>
      <c r="T8" s="543"/>
      <c r="U8" s="545">
        <v>0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9CDE4C83-0050-42E4-8364-A3C133CD8788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97" customWidth="1"/>
    <col min="2" max="2" width="61.140625" style="197" customWidth="1"/>
    <col min="3" max="3" width="9.5703125" style="118" hidden="1" customWidth="1" outlineLevel="1"/>
    <col min="4" max="4" width="9.5703125" style="198" customWidth="1" collapsed="1"/>
    <col min="5" max="5" width="2.28515625" style="198" customWidth="1"/>
    <col min="6" max="6" width="9.5703125" style="199" customWidth="1"/>
    <col min="7" max="7" width="9.5703125" style="196" customWidth="1"/>
    <col min="8" max="9" width="9.5703125" style="118" customWidth="1"/>
    <col min="10" max="10" width="0" style="118" hidden="1" customWidth="1"/>
    <col min="11" max="16384" width="8.85546875" style="118"/>
  </cols>
  <sheetData>
    <row r="1" spans="1:10" ht="18.600000000000001" customHeight="1" thickBot="1" x14ac:dyDescent="0.35">
      <c r="A1" s="348" t="s">
        <v>132</v>
      </c>
      <c r="B1" s="349"/>
      <c r="C1" s="349"/>
      <c r="D1" s="349"/>
      <c r="E1" s="349"/>
      <c r="F1" s="349"/>
      <c r="G1" s="319"/>
      <c r="H1" s="350"/>
      <c r="I1" s="350"/>
    </row>
    <row r="2" spans="1:10" ht="14.45" customHeight="1" thickBot="1" x14ac:dyDescent="0.25">
      <c r="A2" s="221" t="s">
        <v>256</v>
      </c>
      <c r="B2" s="195"/>
      <c r="C2" s="195"/>
      <c r="D2" s="195"/>
      <c r="E2" s="195"/>
      <c r="F2" s="195"/>
    </row>
    <row r="3" spans="1:10" ht="14.45" customHeight="1" thickBot="1" x14ac:dyDescent="0.25">
      <c r="A3" s="221"/>
      <c r="B3" s="260"/>
      <c r="C3" s="227">
        <v>2015</v>
      </c>
      <c r="D3" s="228">
        <v>2018</v>
      </c>
      <c r="E3" s="7"/>
      <c r="F3" s="327">
        <v>2019</v>
      </c>
      <c r="G3" s="345"/>
      <c r="H3" s="345"/>
      <c r="I3" s="328"/>
    </row>
    <row r="4" spans="1:10" ht="14.45" customHeight="1" thickBot="1" x14ac:dyDescent="0.25">
      <c r="A4" s="232" t="s">
        <v>0</v>
      </c>
      <c r="B4" s="233" t="s">
        <v>181</v>
      </c>
      <c r="C4" s="346" t="s">
        <v>72</v>
      </c>
      <c r="D4" s="347"/>
      <c r="E4" s="234"/>
      <c r="F4" s="229" t="s">
        <v>72</v>
      </c>
      <c r="G4" s="230" t="s">
        <v>73</v>
      </c>
      <c r="H4" s="230" t="s">
        <v>67</v>
      </c>
      <c r="I4" s="231" t="s">
        <v>74</v>
      </c>
    </row>
    <row r="5" spans="1:10" ht="14.45" customHeight="1" x14ac:dyDescent="0.2">
      <c r="A5" s="468" t="s">
        <v>455</v>
      </c>
      <c r="B5" s="469" t="s">
        <v>456</v>
      </c>
      <c r="C5" s="470" t="s">
        <v>457</v>
      </c>
      <c r="D5" s="470" t="s">
        <v>457</v>
      </c>
      <c r="E5" s="470"/>
      <c r="F5" s="470" t="s">
        <v>457</v>
      </c>
      <c r="G5" s="470" t="s">
        <v>457</v>
      </c>
      <c r="H5" s="470" t="s">
        <v>457</v>
      </c>
      <c r="I5" s="471" t="s">
        <v>457</v>
      </c>
      <c r="J5" s="472" t="s">
        <v>68</v>
      </c>
    </row>
    <row r="6" spans="1:10" ht="14.45" customHeight="1" x14ac:dyDescent="0.2">
      <c r="A6" s="468" t="s">
        <v>455</v>
      </c>
      <c r="B6" s="469" t="s">
        <v>505</v>
      </c>
      <c r="C6" s="470">
        <v>12512.676609999997</v>
      </c>
      <c r="D6" s="470">
        <v>13464.106909999999</v>
      </c>
      <c r="E6" s="470"/>
      <c r="F6" s="470">
        <v>13985.70664</v>
      </c>
      <c r="G6" s="470">
        <v>13907.46</v>
      </c>
      <c r="H6" s="470">
        <v>78.246640000001207</v>
      </c>
      <c r="I6" s="471">
        <v>1.005626235128485</v>
      </c>
      <c r="J6" s="472" t="s">
        <v>1</v>
      </c>
    </row>
    <row r="7" spans="1:10" ht="14.45" customHeight="1" x14ac:dyDescent="0.2">
      <c r="A7" s="468" t="s">
        <v>455</v>
      </c>
      <c r="B7" s="469" t="s">
        <v>506</v>
      </c>
      <c r="C7" s="470">
        <v>169.76107000000005</v>
      </c>
      <c r="D7" s="470">
        <v>163.40911999999997</v>
      </c>
      <c r="E7" s="470"/>
      <c r="F7" s="470">
        <v>136.18111999999996</v>
      </c>
      <c r="G7" s="470">
        <v>191</v>
      </c>
      <c r="H7" s="470">
        <v>-54.818880000000036</v>
      </c>
      <c r="I7" s="471">
        <v>0.71299015706806268</v>
      </c>
      <c r="J7" s="472" t="s">
        <v>1</v>
      </c>
    </row>
    <row r="8" spans="1:10" ht="14.45" customHeight="1" x14ac:dyDescent="0.2">
      <c r="A8" s="468" t="s">
        <v>455</v>
      </c>
      <c r="B8" s="469" t="s">
        <v>507</v>
      </c>
      <c r="C8" s="470">
        <v>9.1195199999999979</v>
      </c>
      <c r="D8" s="470">
        <v>9.970930000000001</v>
      </c>
      <c r="E8" s="470"/>
      <c r="F8" s="470">
        <v>6.1231300000000006</v>
      </c>
      <c r="G8" s="470">
        <v>10</v>
      </c>
      <c r="H8" s="470">
        <v>-3.8768699999999994</v>
      </c>
      <c r="I8" s="471">
        <v>0.61231300000000011</v>
      </c>
      <c r="J8" s="472" t="s">
        <v>1</v>
      </c>
    </row>
    <row r="9" spans="1:10" ht="14.45" customHeight="1" x14ac:dyDescent="0.2">
      <c r="A9" s="468" t="s">
        <v>455</v>
      </c>
      <c r="B9" s="469" t="s">
        <v>508</v>
      </c>
      <c r="C9" s="470">
        <v>130.91223000000002</v>
      </c>
      <c r="D9" s="470">
        <v>128.27554000000003</v>
      </c>
      <c r="E9" s="470"/>
      <c r="F9" s="470">
        <v>98.913039999999995</v>
      </c>
      <c r="G9" s="470">
        <v>152.54439062500001</v>
      </c>
      <c r="H9" s="470">
        <v>-53.63135062500001</v>
      </c>
      <c r="I9" s="471">
        <v>0.64842135194048534</v>
      </c>
      <c r="J9" s="472" t="s">
        <v>1</v>
      </c>
    </row>
    <row r="10" spans="1:10" ht="14.45" customHeight="1" x14ac:dyDescent="0.2">
      <c r="A10" s="468" t="s">
        <v>455</v>
      </c>
      <c r="B10" s="469" t="s">
        <v>509</v>
      </c>
      <c r="C10" s="470">
        <v>2.1565100000000004</v>
      </c>
      <c r="D10" s="470">
        <v>2.0062000000000002</v>
      </c>
      <c r="E10" s="470"/>
      <c r="F10" s="470">
        <v>0</v>
      </c>
      <c r="G10" s="470">
        <v>2.5</v>
      </c>
      <c r="H10" s="470">
        <v>-2.5</v>
      </c>
      <c r="I10" s="471">
        <v>0</v>
      </c>
      <c r="J10" s="472" t="s">
        <v>1</v>
      </c>
    </row>
    <row r="11" spans="1:10" ht="14.45" customHeight="1" x14ac:dyDescent="0.2">
      <c r="A11" s="468" t="s">
        <v>455</v>
      </c>
      <c r="B11" s="469" t="s">
        <v>510</v>
      </c>
      <c r="C11" s="470">
        <v>14.076000000000001</v>
      </c>
      <c r="D11" s="470">
        <v>13.108000000000001</v>
      </c>
      <c r="E11" s="470"/>
      <c r="F11" s="470">
        <v>13.093999999999999</v>
      </c>
      <c r="G11" s="470">
        <v>15</v>
      </c>
      <c r="H11" s="470">
        <v>-1.9060000000000006</v>
      </c>
      <c r="I11" s="471">
        <v>0.87293333333333334</v>
      </c>
      <c r="J11" s="472" t="s">
        <v>1</v>
      </c>
    </row>
    <row r="12" spans="1:10" ht="14.45" customHeight="1" x14ac:dyDescent="0.2">
      <c r="A12" s="468" t="s">
        <v>455</v>
      </c>
      <c r="B12" s="469" t="s">
        <v>460</v>
      </c>
      <c r="C12" s="470">
        <v>12838.701939999997</v>
      </c>
      <c r="D12" s="470">
        <v>13780.876699999999</v>
      </c>
      <c r="E12" s="470"/>
      <c r="F12" s="470">
        <v>14240.017929999998</v>
      </c>
      <c r="G12" s="470">
        <v>14278.504390624999</v>
      </c>
      <c r="H12" s="470">
        <v>-38.4864606250012</v>
      </c>
      <c r="I12" s="471">
        <v>0.99730458740130579</v>
      </c>
      <c r="J12" s="472" t="s">
        <v>461</v>
      </c>
    </row>
    <row r="14" spans="1:10" ht="14.45" customHeight="1" x14ac:dyDescent="0.2">
      <c r="A14" s="468" t="s">
        <v>455</v>
      </c>
      <c r="B14" s="469" t="s">
        <v>456</v>
      </c>
      <c r="C14" s="470" t="s">
        <v>457</v>
      </c>
      <c r="D14" s="470" t="s">
        <v>457</v>
      </c>
      <c r="E14" s="470"/>
      <c r="F14" s="470" t="s">
        <v>457</v>
      </c>
      <c r="G14" s="470" t="s">
        <v>457</v>
      </c>
      <c r="H14" s="470" t="s">
        <v>457</v>
      </c>
      <c r="I14" s="471" t="s">
        <v>457</v>
      </c>
      <c r="J14" s="472" t="s">
        <v>68</v>
      </c>
    </row>
    <row r="15" spans="1:10" ht="14.45" customHeight="1" x14ac:dyDescent="0.2">
      <c r="A15" s="468" t="s">
        <v>462</v>
      </c>
      <c r="B15" s="469" t="s">
        <v>463</v>
      </c>
      <c r="C15" s="470" t="s">
        <v>457</v>
      </c>
      <c r="D15" s="470" t="s">
        <v>457</v>
      </c>
      <c r="E15" s="470"/>
      <c r="F15" s="470" t="s">
        <v>457</v>
      </c>
      <c r="G15" s="470" t="s">
        <v>457</v>
      </c>
      <c r="H15" s="470" t="s">
        <v>457</v>
      </c>
      <c r="I15" s="471" t="s">
        <v>457</v>
      </c>
      <c r="J15" s="472" t="s">
        <v>0</v>
      </c>
    </row>
    <row r="16" spans="1:10" ht="14.45" customHeight="1" x14ac:dyDescent="0.2">
      <c r="A16" s="468" t="s">
        <v>462</v>
      </c>
      <c r="B16" s="469" t="s">
        <v>505</v>
      </c>
      <c r="C16" s="470">
        <v>12512.676609999997</v>
      </c>
      <c r="D16" s="470">
        <v>13464.106909999999</v>
      </c>
      <c r="E16" s="470"/>
      <c r="F16" s="470">
        <v>13985.70664</v>
      </c>
      <c r="G16" s="470">
        <v>13907</v>
      </c>
      <c r="H16" s="470">
        <v>78.706640000000334</v>
      </c>
      <c r="I16" s="471">
        <v>1.0056594980944848</v>
      </c>
      <c r="J16" s="472" t="s">
        <v>1</v>
      </c>
    </row>
    <row r="17" spans="1:10" ht="14.45" customHeight="1" x14ac:dyDescent="0.2">
      <c r="A17" s="468" t="s">
        <v>462</v>
      </c>
      <c r="B17" s="469" t="s">
        <v>506</v>
      </c>
      <c r="C17" s="470">
        <v>169.76107000000005</v>
      </c>
      <c r="D17" s="470">
        <v>163.40911999999997</v>
      </c>
      <c r="E17" s="470"/>
      <c r="F17" s="470">
        <v>136.18111999999996</v>
      </c>
      <c r="G17" s="470">
        <v>191</v>
      </c>
      <c r="H17" s="470">
        <v>-54.818880000000036</v>
      </c>
      <c r="I17" s="471">
        <v>0.71299015706806268</v>
      </c>
      <c r="J17" s="472" t="s">
        <v>1</v>
      </c>
    </row>
    <row r="18" spans="1:10" ht="14.45" customHeight="1" x14ac:dyDescent="0.2">
      <c r="A18" s="468" t="s">
        <v>462</v>
      </c>
      <c r="B18" s="469" t="s">
        <v>507</v>
      </c>
      <c r="C18" s="470">
        <v>9.1195199999999979</v>
      </c>
      <c r="D18" s="470">
        <v>9.970930000000001</v>
      </c>
      <c r="E18" s="470"/>
      <c r="F18" s="470">
        <v>6.1231300000000006</v>
      </c>
      <c r="G18" s="470">
        <v>10</v>
      </c>
      <c r="H18" s="470">
        <v>-3.8768699999999994</v>
      </c>
      <c r="I18" s="471">
        <v>0.61231300000000011</v>
      </c>
      <c r="J18" s="472" t="s">
        <v>1</v>
      </c>
    </row>
    <row r="19" spans="1:10" ht="14.45" customHeight="1" x14ac:dyDescent="0.2">
      <c r="A19" s="468" t="s">
        <v>462</v>
      </c>
      <c r="B19" s="469" t="s">
        <v>508</v>
      </c>
      <c r="C19" s="470">
        <v>130.91223000000002</v>
      </c>
      <c r="D19" s="470">
        <v>128.27554000000003</v>
      </c>
      <c r="E19" s="470"/>
      <c r="F19" s="470">
        <v>98.913039999999995</v>
      </c>
      <c r="G19" s="470">
        <v>153</v>
      </c>
      <c r="H19" s="470">
        <v>-54.086960000000005</v>
      </c>
      <c r="I19" s="471">
        <v>0.64649045751633982</v>
      </c>
      <c r="J19" s="472" t="s">
        <v>1</v>
      </c>
    </row>
    <row r="20" spans="1:10" ht="14.45" customHeight="1" x14ac:dyDescent="0.2">
      <c r="A20" s="468" t="s">
        <v>462</v>
      </c>
      <c r="B20" s="469" t="s">
        <v>509</v>
      </c>
      <c r="C20" s="470">
        <v>2.1565100000000004</v>
      </c>
      <c r="D20" s="470">
        <v>2.0062000000000002</v>
      </c>
      <c r="E20" s="470"/>
      <c r="F20" s="470">
        <v>0</v>
      </c>
      <c r="G20" s="470">
        <v>3</v>
      </c>
      <c r="H20" s="470">
        <v>-3</v>
      </c>
      <c r="I20" s="471">
        <v>0</v>
      </c>
      <c r="J20" s="472" t="s">
        <v>1</v>
      </c>
    </row>
    <row r="21" spans="1:10" ht="14.45" customHeight="1" x14ac:dyDescent="0.2">
      <c r="A21" s="468" t="s">
        <v>462</v>
      </c>
      <c r="B21" s="469" t="s">
        <v>510</v>
      </c>
      <c r="C21" s="470">
        <v>14.076000000000001</v>
      </c>
      <c r="D21" s="470">
        <v>13.108000000000001</v>
      </c>
      <c r="E21" s="470"/>
      <c r="F21" s="470">
        <v>13.093999999999999</v>
      </c>
      <c r="G21" s="470">
        <v>15</v>
      </c>
      <c r="H21" s="470">
        <v>-1.9060000000000006</v>
      </c>
      <c r="I21" s="471">
        <v>0.87293333333333334</v>
      </c>
      <c r="J21" s="472" t="s">
        <v>1</v>
      </c>
    </row>
    <row r="22" spans="1:10" ht="14.45" customHeight="1" x14ac:dyDescent="0.2">
      <c r="A22" s="468" t="s">
        <v>462</v>
      </c>
      <c r="B22" s="469" t="s">
        <v>464</v>
      </c>
      <c r="C22" s="470">
        <v>12838.701939999997</v>
      </c>
      <c r="D22" s="470">
        <v>13780.876699999999</v>
      </c>
      <c r="E22" s="470"/>
      <c r="F22" s="470">
        <v>14240.017929999998</v>
      </c>
      <c r="G22" s="470">
        <v>14279</v>
      </c>
      <c r="H22" s="470">
        <v>-38.982070000001841</v>
      </c>
      <c r="I22" s="471">
        <v>0.99726997198683365</v>
      </c>
      <c r="J22" s="472" t="s">
        <v>465</v>
      </c>
    </row>
    <row r="23" spans="1:10" ht="14.45" customHeight="1" x14ac:dyDescent="0.2">
      <c r="A23" s="468" t="s">
        <v>457</v>
      </c>
      <c r="B23" s="469" t="s">
        <v>457</v>
      </c>
      <c r="C23" s="470" t="s">
        <v>457</v>
      </c>
      <c r="D23" s="470" t="s">
        <v>457</v>
      </c>
      <c r="E23" s="470"/>
      <c r="F23" s="470" t="s">
        <v>457</v>
      </c>
      <c r="G23" s="470" t="s">
        <v>457</v>
      </c>
      <c r="H23" s="470" t="s">
        <v>457</v>
      </c>
      <c r="I23" s="471" t="s">
        <v>457</v>
      </c>
      <c r="J23" s="472" t="s">
        <v>466</v>
      </c>
    </row>
    <row r="24" spans="1:10" ht="14.45" customHeight="1" x14ac:dyDescent="0.2">
      <c r="A24" s="468" t="s">
        <v>455</v>
      </c>
      <c r="B24" s="469" t="s">
        <v>460</v>
      </c>
      <c r="C24" s="470">
        <v>12838.701939999997</v>
      </c>
      <c r="D24" s="470">
        <v>13780.876699999999</v>
      </c>
      <c r="E24" s="470"/>
      <c r="F24" s="470">
        <v>14240.017929999998</v>
      </c>
      <c r="G24" s="470">
        <v>14279</v>
      </c>
      <c r="H24" s="470">
        <v>-38.982070000001841</v>
      </c>
      <c r="I24" s="471">
        <v>0.99726997198683365</v>
      </c>
      <c r="J24" s="472" t="s">
        <v>461</v>
      </c>
    </row>
  </sheetData>
  <mergeCells count="3">
    <mergeCell ref="A1:I1"/>
    <mergeCell ref="F3:I3"/>
    <mergeCell ref="C4:D4"/>
  </mergeCells>
  <conditionalFormatting sqref="F13 F25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24">
    <cfRule type="expression" dxfId="11" priority="6">
      <formula>$H14&gt;0</formula>
    </cfRule>
  </conditionalFormatting>
  <conditionalFormatting sqref="A14:A24">
    <cfRule type="expression" dxfId="10" priority="5">
      <formula>AND($J14&lt;&gt;"mezeraKL",$J14&lt;&gt;"")</formula>
    </cfRule>
  </conditionalFormatting>
  <conditionalFormatting sqref="I14:I24">
    <cfRule type="expression" dxfId="9" priority="7">
      <formula>$I14&gt;1</formula>
    </cfRule>
  </conditionalFormatting>
  <conditionalFormatting sqref="B14:B24">
    <cfRule type="expression" dxfId="8" priority="4">
      <formula>OR($J14="NS",$J14="SumaNS",$J14="Účet")</formula>
    </cfRule>
  </conditionalFormatting>
  <conditionalFormatting sqref="A14:D24 F14:I24">
    <cfRule type="expression" dxfId="7" priority="8">
      <formula>AND($J14&lt;&gt;"",$J14&lt;&gt;"mezeraKL")</formula>
    </cfRule>
  </conditionalFormatting>
  <conditionalFormatting sqref="B14:D24 F14:I24">
    <cfRule type="expression" dxfId="6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24 F14:I24">
    <cfRule type="expression" dxfId="5" priority="2">
      <formula>OR($J14="SumaNS",$J14="NS")</formula>
    </cfRule>
  </conditionalFormatting>
  <hyperlinks>
    <hyperlink ref="A2" location="Obsah!A1" display="Zpět na Obsah  KL 01  1.-4.měsíc" xr:uid="{C0726FE3-44F8-4D13-A613-A31D2B3E3C79}"/>
  </hyperlinks>
  <pageMargins left="0.25" right="0.25" top="0.75" bottom="0.75" header="0.3" footer="0.3"/>
  <pageSetup paperSize="9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39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18" hidden="1" customWidth="1" outlineLevel="1"/>
    <col min="2" max="2" width="28.28515625" style="118" hidden="1" customWidth="1" outlineLevel="1"/>
    <col min="3" max="3" width="5.28515625" style="198" bestFit="1" customWidth="1" collapsed="1"/>
    <col min="4" max="4" width="18.7109375" style="202" customWidth="1"/>
    <col min="5" max="5" width="9" style="198" bestFit="1" customWidth="1"/>
    <col min="6" max="6" width="18.7109375" style="202" customWidth="1"/>
    <col min="7" max="7" width="12.42578125" style="198" hidden="1" customWidth="1" outlineLevel="1"/>
    <col min="8" max="8" width="25.7109375" style="198" customWidth="1" collapsed="1"/>
    <col min="9" max="9" width="7.7109375" style="196" customWidth="1"/>
    <col min="10" max="10" width="10" style="196" customWidth="1"/>
    <col min="11" max="11" width="11.140625" style="196" customWidth="1"/>
    <col min="12" max="16384" width="8.85546875" style="118"/>
  </cols>
  <sheetData>
    <row r="1" spans="1:11" ht="18.600000000000001" customHeight="1" thickBot="1" x14ac:dyDescent="0.35">
      <c r="A1" s="355" t="s">
        <v>1304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</row>
    <row r="2" spans="1:11" ht="14.45" customHeight="1" thickBot="1" x14ac:dyDescent="0.25">
      <c r="A2" s="221" t="s">
        <v>256</v>
      </c>
      <c r="B2" s="57"/>
      <c r="C2" s="200"/>
      <c r="D2" s="200"/>
      <c r="E2" s="200"/>
      <c r="F2" s="200"/>
      <c r="G2" s="200"/>
      <c r="H2" s="200"/>
      <c r="I2" s="201"/>
      <c r="J2" s="201"/>
      <c r="K2" s="201"/>
    </row>
    <row r="3" spans="1:11" ht="14.45" customHeight="1" thickBot="1" x14ac:dyDescent="0.25">
      <c r="A3" s="57"/>
      <c r="B3" s="57"/>
      <c r="C3" s="351"/>
      <c r="D3" s="352"/>
      <c r="E3" s="352"/>
      <c r="F3" s="352"/>
      <c r="G3" s="352"/>
      <c r="H3" s="130" t="s">
        <v>127</v>
      </c>
      <c r="I3" s="88">
        <f>IF(J3&lt;&gt;0,K3/J3,0)</f>
        <v>59.669898227795201</v>
      </c>
      <c r="J3" s="88">
        <f>SUBTOTAL(9,J5:J1048576)</f>
        <v>238734.5</v>
      </c>
      <c r="K3" s="89">
        <f>SUBTOTAL(9,K5:K1048576)</f>
        <v>14245263.318463573</v>
      </c>
    </row>
    <row r="4" spans="1:11" s="197" customFormat="1" ht="14.45" customHeight="1" thickBot="1" x14ac:dyDescent="0.25">
      <c r="A4" s="473" t="s">
        <v>4</v>
      </c>
      <c r="B4" s="474" t="s">
        <v>5</v>
      </c>
      <c r="C4" s="474" t="s">
        <v>0</v>
      </c>
      <c r="D4" s="474" t="s">
        <v>6</v>
      </c>
      <c r="E4" s="474" t="s">
        <v>7</v>
      </c>
      <c r="F4" s="474" t="s">
        <v>1</v>
      </c>
      <c r="G4" s="474" t="s">
        <v>70</v>
      </c>
      <c r="H4" s="476" t="s">
        <v>11</v>
      </c>
      <c r="I4" s="477" t="s">
        <v>135</v>
      </c>
      <c r="J4" s="477" t="s">
        <v>13</v>
      </c>
      <c r="K4" s="478" t="s">
        <v>147</v>
      </c>
    </row>
    <row r="5" spans="1:11" ht="14.45" customHeight="1" x14ac:dyDescent="0.2">
      <c r="A5" s="479" t="s">
        <v>455</v>
      </c>
      <c r="B5" s="480" t="s">
        <v>456</v>
      </c>
      <c r="C5" s="481" t="s">
        <v>462</v>
      </c>
      <c r="D5" s="482" t="s">
        <v>463</v>
      </c>
      <c r="E5" s="481" t="s">
        <v>511</v>
      </c>
      <c r="F5" s="482" t="s">
        <v>512</v>
      </c>
      <c r="G5" s="481" t="s">
        <v>513</v>
      </c>
      <c r="H5" s="481" t="s">
        <v>514</v>
      </c>
      <c r="I5" s="484">
        <v>12729.2099609375</v>
      </c>
      <c r="J5" s="484">
        <v>1</v>
      </c>
      <c r="K5" s="485">
        <v>12729.2099609375</v>
      </c>
    </row>
    <row r="6" spans="1:11" ht="14.45" customHeight="1" x14ac:dyDescent="0.2">
      <c r="A6" s="546" t="s">
        <v>455</v>
      </c>
      <c r="B6" s="547" t="s">
        <v>456</v>
      </c>
      <c r="C6" s="548" t="s">
        <v>462</v>
      </c>
      <c r="D6" s="549" t="s">
        <v>463</v>
      </c>
      <c r="E6" s="548" t="s">
        <v>511</v>
      </c>
      <c r="F6" s="549" t="s">
        <v>512</v>
      </c>
      <c r="G6" s="548" t="s">
        <v>515</v>
      </c>
      <c r="H6" s="548" t="s">
        <v>516</v>
      </c>
      <c r="I6" s="550">
        <v>6800</v>
      </c>
      <c r="J6" s="550">
        <v>1</v>
      </c>
      <c r="K6" s="551">
        <v>6800</v>
      </c>
    </row>
    <row r="7" spans="1:11" ht="14.45" customHeight="1" x14ac:dyDescent="0.2">
      <c r="A7" s="546" t="s">
        <v>455</v>
      </c>
      <c r="B7" s="547" t="s">
        <v>456</v>
      </c>
      <c r="C7" s="548" t="s">
        <v>462</v>
      </c>
      <c r="D7" s="549" t="s">
        <v>463</v>
      </c>
      <c r="E7" s="548" t="s">
        <v>511</v>
      </c>
      <c r="F7" s="549" t="s">
        <v>512</v>
      </c>
      <c r="G7" s="548" t="s">
        <v>517</v>
      </c>
      <c r="H7" s="548" t="s">
        <v>518</v>
      </c>
      <c r="I7" s="550">
        <v>24079</v>
      </c>
      <c r="J7" s="550">
        <v>2</v>
      </c>
      <c r="K7" s="551">
        <v>48158</v>
      </c>
    </row>
    <row r="8" spans="1:11" ht="14.45" customHeight="1" x14ac:dyDescent="0.2">
      <c r="A8" s="546" t="s">
        <v>455</v>
      </c>
      <c r="B8" s="547" t="s">
        <v>456</v>
      </c>
      <c r="C8" s="548" t="s">
        <v>462</v>
      </c>
      <c r="D8" s="549" t="s">
        <v>463</v>
      </c>
      <c r="E8" s="548" t="s">
        <v>511</v>
      </c>
      <c r="F8" s="549" t="s">
        <v>512</v>
      </c>
      <c r="G8" s="548" t="s">
        <v>519</v>
      </c>
      <c r="H8" s="548" t="s">
        <v>520</v>
      </c>
      <c r="I8" s="550">
        <v>44044</v>
      </c>
      <c r="J8" s="550">
        <v>1</v>
      </c>
      <c r="K8" s="551">
        <v>44044</v>
      </c>
    </row>
    <row r="9" spans="1:11" ht="14.45" customHeight="1" x14ac:dyDescent="0.2">
      <c r="A9" s="546" t="s">
        <v>455</v>
      </c>
      <c r="B9" s="547" t="s">
        <v>456</v>
      </c>
      <c r="C9" s="548" t="s">
        <v>462</v>
      </c>
      <c r="D9" s="549" t="s">
        <v>463</v>
      </c>
      <c r="E9" s="548" t="s">
        <v>511</v>
      </c>
      <c r="F9" s="549" t="s">
        <v>512</v>
      </c>
      <c r="G9" s="548" t="s">
        <v>521</v>
      </c>
      <c r="H9" s="548" t="s">
        <v>522</v>
      </c>
      <c r="I9" s="550">
        <v>44932.510416666664</v>
      </c>
      <c r="J9" s="550">
        <v>3</v>
      </c>
      <c r="K9" s="551">
        <v>134797.53125</v>
      </c>
    </row>
    <row r="10" spans="1:11" ht="14.45" customHeight="1" x14ac:dyDescent="0.2">
      <c r="A10" s="546" t="s">
        <v>455</v>
      </c>
      <c r="B10" s="547" t="s">
        <v>456</v>
      </c>
      <c r="C10" s="548" t="s">
        <v>462</v>
      </c>
      <c r="D10" s="549" t="s">
        <v>463</v>
      </c>
      <c r="E10" s="548" t="s">
        <v>511</v>
      </c>
      <c r="F10" s="549" t="s">
        <v>512</v>
      </c>
      <c r="G10" s="548" t="s">
        <v>523</v>
      </c>
      <c r="H10" s="548" t="s">
        <v>524</v>
      </c>
      <c r="I10" s="550">
        <v>44932.243489583336</v>
      </c>
      <c r="J10" s="550">
        <v>3</v>
      </c>
      <c r="K10" s="551">
        <v>134796.73046875</v>
      </c>
    </row>
    <row r="11" spans="1:11" ht="14.45" customHeight="1" x14ac:dyDescent="0.2">
      <c r="A11" s="546" t="s">
        <v>455</v>
      </c>
      <c r="B11" s="547" t="s">
        <v>456</v>
      </c>
      <c r="C11" s="548" t="s">
        <v>462</v>
      </c>
      <c r="D11" s="549" t="s">
        <v>463</v>
      </c>
      <c r="E11" s="548" t="s">
        <v>511</v>
      </c>
      <c r="F11" s="549" t="s">
        <v>512</v>
      </c>
      <c r="G11" s="548" t="s">
        <v>525</v>
      </c>
      <c r="H11" s="548" t="s">
        <v>526</v>
      </c>
      <c r="I11" s="550">
        <v>44932.6171875</v>
      </c>
      <c r="J11" s="550">
        <v>3</v>
      </c>
      <c r="K11" s="551">
        <v>134797.8515625</v>
      </c>
    </row>
    <row r="12" spans="1:11" ht="14.45" customHeight="1" x14ac:dyDescent="0.2">
      <c r="A12" s="546" t="s">
        <v>455</v>
      </c>
      <c r="B12" s="547" t="s">
        <v>456</v>
      </c>
      <c r="C12" s="548" t="s">
        <v>462</v>
      </c>
      <c r="D12" s="549" t="s">
        <v>463</v>
      </c>
      <c r="E12" s="548" t="s">
        <v>511</v>
      </c>
      <c r="F12" s="549" t="s">
        <v>512</v>
      </c>
      <c r="G12" s="548" t="s">
        <v>527</v>
      </c>
      <c r="H12" s="548" t="s">
        <v>528</v>
      </c>
      <c r="I12" s="550">
        <v>44932.243489583336</v>
      </c>
      <c r="J12" s="550">
        <v>3</v>
      </c>
      <c r="K12" s="551">
        <v>134796.73046875</v>
      </c>
    </row>
    <row r="13" spans="1:11" ht="14.45" customHeight="1" x14ac:dyDescent="0.2">
      <c r="A13" s="546" t="s">
        <v>455</v>
      </c>
      <c r="B13" s="547" t="s">
        <v>456</v>
      </c>
      <c r="C13" s="548" t="s">
        <v>462</v>
      </c>
      <c r="D13" s="549" t="s">
        <v>463</v>
      </c>
      <c r="E13" s="548" t="s">
        <v>511</v>
      </c>
      <c r="F13" s="549" t="s">
        <v>512</v>
      </c>
      <c r="G13" s="548" t="s">
        <v>529</v>
      </c>
      <c r="H13" s="548" t="s">
        <v>530</v>
      </c>
      <c r="I13" s="550">
        <v>44932.484375</v>
      </c>
      <c r="J13" s="550">
        <v>3</v>
      </c>
      <c r="K13" s="551">
        <v>134797.453125</v>
      </c>
    </row>
    <row r="14" spans="1:11" ht="14.45" customHeight="1" x14ac:dyDescent="0.2">
      <c r="A14" s="546" t="s">
        <v>455</v>
      </c>
      <c r="B14" s="547" t="s">
        <v>456</v>
      </c>
      <c r="C14" s="548" t="s">
        <v>462</v>
      </c>
      <c r="D14" s="549" t="s">
        <v>463</v>
      </c>
      <c r="E14" s="548" t="s">
        <v>511</v>
      </c>
      <c r="F14" s="549" t="s">
        <v>512</v>
      </c>
      <c r="G14" s="548" t="s">
        <v>531</v>
      </c>
      <c r="H14" s="548" t="s">
        <v>532</v>
      </c>
      <c r="I14" s="550">
        <v>3501.97998046875</v>
      </c>
      <c r="J14" s="550">
        <v>1</v>
      </c>
      <c r="K14" s="551">
        <v>3501.97998046875</v>
      </c>
    </row>
    <row r="15" spans="1:11" ht="14.45" customHeight="1" x14ac:dyDescent="0.2">
      <c r="A15" s="546" t="s">
        <v>455</v>
      </c>
      <c r="B15" s="547" t="s">
        <v>456</v>
      </c>
      <c r="C15" s="548" t="s">
        <v>462</v>
      </c>
      <c r="D15" s="549" t="s">
        <v>463</v>
      </c>
      <c r="E15" s="548" t="s">
        <v>511</v>
      </c>
      <c r="F15" s="549" t="s">
        <v>512</v>
      </c>
      <c r="G15" s="548" t="s">
        <v>533</v>
      </c>
      <c r="H15" s="548" t="s">
        <v>534</v>
      </c>
      <c r="I15" s="550">
        <v>3501.97998046875</v>
      </c>
      <c r="J15" s="550">
        <v>1</v>
      </c>
      <c r="K15" s="551">
        <v>3501.97998046875</v>
      </c>
    </row>
    <row r="16" spans="1:11" ht="14.45" customHeight="1" x14ac:dyDescent="0.2">
      <c r="A16" s="546" t="s">
        <v>455</v>
      </c>
      <c r="B16" s="547" t="s">
        <v>456</v>
      </c>
      <c r="C16" s="548" t="s">
        <v>462</v>
      </c>
      <c r="D16" s="549" t="s">
        <v>463</v>
      </c>
      <c r="E16" s="548" t="s">
        <v>511</v>
      </c>
      <c r="F16" s="549" t="s">
        <v>512</v>
      </c>
      <c r="G16" s="548" t="s">
        <v>535</v>
      </c>
      <c r="H16" s="548" t="s">
        <v>536</v>
      </c>
      <c r="I16" s="550">
        <v>3501.97998046875</v>
      </c>
      <c r="J16" s="550">
        <v>1</v>
      </c>
      <c r="K16" s="551">
        <v>3501.97998046875</v>
      </c>
    </row>
    <row r="17" spans="1:11" ht="14.45" customHeight="1" x14ac:dyDescent="0.2">
      <c r="A17" s="546" t="s">
        <v>455</v>
      </c>
      <c r="B17" s="547" t="s">
        <v>456</v>
      </c>
      <c r="C17" s="548" t="s">
        <v>462</v>
      </c>
      <c r="D17" s="549" t="s">
        <v>463</v>
      </c>
      <c r="E17" s="548" t="s">
        <v>511</v>
      </c>
      <c r="F17" s="549" t="s">
        <v>512</v>
      </c>
      <c r="G17" s="548" t="s">
        <v>537</v>
      </c>
      <c r="H17" s="548" t="s">
        <v>538</v>
      </c>
      <c r="I17" s="550">
        <v>3246.860107421875</v>
      </c>
      <c r="J17" s="550">
        <v>2</v>
      </c>
      <c r="K17" s="551">
        <v>6493.7099609375</v>
      </c>
    </row>
    <row r="18" spans="1:11" ht="14.45" customHeight="1" x14ac:dyDescent="0.2">
      <c r="A18" s="546" t="s">
        <v>455</v>
      </c>
      <c r="B18" s="547" t="s">
        <v>456</v>
      </c>
      <c r="C18" s="548" t="s">
        <v>462</v>
      </c>
      <c r="D18" s="549" t="s">
        <v>463</v>
      </c>
      <c r="E18" s="548" t="s">
        <v>511</v>
      </c>
      <c r="F18" s="549" t="s">
        <v>512</v>
      </c>
      <c r="G18" s="548" t="s">
        <v>539</v>
      </c>
      <c r="H18" s="548" t="s">
        <v>540</v>
      </c>
      <c r="I18" s="550">
        <v>7462</v>
      </c>
      <c r="J18" s="550">
        <v>1</v>
      </c>
      <c r="K18" s="551">
        <v>7462</v>
      </c>
    </row>
    <row r="19" spans="1:11" ht="14.45" customHeight="1" x14ac:dyDescent="0.2">
      <c r="A19" s="546" t="s">
        <v>455</v>
      </c>
      <c r="B19" s="547" t="s">
        <v>456</v>
      </c>
      <c r="C19" s="548" t="s">
        <v>462</v>
      </c>
      <c r="D19" s="549" t="s">
        <v>463</v>
      </c>
      <c r="E19" s="548" t="s">
        <v>511</v>
      </c>
      <c r="F19" s="549" t="s">
        <v>512</v>
      </c>
      <c r="G19" s="548" t="s">
        <v>541</v>
      </c>
      <c r="H19" s="548" t="s">
        <v>542</v>
      </c>
      <c r="I19" s="550">
        <v>7502</v>
      </c>
      <c r="J19" s="550">
        <v>26</v>
      </c>
      <c r="K19" s="551">
        <v>195052</v>
      </c>
    </row>
    <row r="20" spans="1:11" ht="14.45" customHeight="1" x14ac:dyDescent="0.2">
      <c r="A20" s="546" t="s">
        <v>455</v>
      </c>
      <c r="B20" s="547" t="s">
        <v>456</v>
      </c>
      <c r="C20" s="548" t="s">
        <v>462</v>
      </c>
      <c r="D20" s="549" t="s">
        <v>463</v>
      </c>
      <c r="E20" s="548" t="s">
        <v>511</v>
      </c>
      <c r="F20" s="549" t="s">
        <v>512</v>
      </c>
      <c r="G20" s="548" t="s">
        <v>543</v>
      </c>
      <c r="H20" s="548" t="s">
        <v>544</v>
      </c>
      <c r="I20" s="550">
        <v>7502</v>
      </c>
      <c r="J20" s="550">
        <v>8</v>
      </c>
      <c r="K20" s="551">
        <v>60016</v>
      </c>
    </row>
    <row r="21" spans="1:11" ht="14.45" customHeight="1" x14ac:dyDescent="0.2">
      <c r="A21" s="546" t="s">
        <v>455</v>
      </c>
      <c r="B21" s="547" t="s">
        <v>456</v>
      </c>
      <c r="C21" s="548" t="s">
        <v>462</v>
      </c>
      <c r="D21" s="549" t="s">
        <v>463</v>
      </c>
      <c r="E21" s="548" t="s">
        <v>511</v>
      </c>
      <c r="F21" s="549" t="s">
        <v>512</v>
      </c>
      <c r="G21" s="548" t="s">
        <v>545</v>
      </c>
      <c r="H21" s="548" t="s">
        <v>546</v>
      </c>
      <c r="I21" s="550">
        <v>8518.400390625</v>
      </c>
      <c r="J21" s="550">
        <v>1</v>
      </c>
      <c r="K21" s="551">
        <v>8518.400390625</v>
      </c>
    </row>
    <row r="22" spans="1:11" ht="14.45" customHeight="1" x14ac:dyDescent="0.2">
      <c r="A22" s="546" t="s">
        <v>455</v>
      </c>
      <c r="B22" s="547" t="s">
        <v>456</v>
      </c>
      <c r="C22" s="548" t="s">
        <v>462</v>
      </c>
      <c r="D22" s="549" t="s">
        <v>463</v>
      </c>
      <c r="E22" s="548" t="s">
        <v>511</v>
      </c>
      <c r="F22" s="549" t="s">
        <v>512</v>
      </c>
      <c r="G22" s="548" t="s">
        <v>547</v>
      </c>
      <c r="H22" s="548" t="s">
        <v>548</v>
      </c>
      <c r="I22" s="550">
        <v>1166.3199462890625</v>
      </c>
      <c r="J22" s="550">
        <v>23</v>
      </c>
      <c r="K22" s="551">
        <v>26825.34033203125</v>
      </c>
    </row>
    <row r="23" spans="1:11" ht="14.45" customHeight="1" x14ac:dyDescent="0.2">
      <c r="A23" s="546" t="s">
        <v>455</v>
      </c>
      <c r="B23" s="547" t="s">
        <v>456</v>
      </c>
      <c r="C23" s="548" t="s">
        <v>462</v>
      </c>
      <c r="D23" s="549" t="s">
        <v>463</v>
      </c>
      <c r="E23" s="548" t="s">
        <v>511</v>
      </c>
      <c r="F23" s="549" t="s">
        <v>512</v>
      </c>
      <c r="G23" s="548" t="s">
        <v>549</v>
      </c>
      <c r="H23" s="548" t="s">
        <v>550</v>
      </c>
      <c r="I23" s="550">
        <v>7014.3701171875</v>
      </c>
      <c r="J23" s="550">
        <v>8</v>
      </c>
      <c r="K23" s="551">
        <v>56114.9609375</v>
      </c>
    </row>
    <row r="24" spans="1:11" ht="14.45" customHeight="1" x14ac:dyDescent="0.2">
      <c r="A24" s="546" t="s">
        <v>455</v>
      </c>
      <c r="B24" s="547" t="s">
        <v>456</v>
      </c>
      <c r="C24" s="548" t="s">
        <v>462</v>
      </c>
      <c r="D24" s="549" t="s">
        <v>463</v>
      </c>
      <c r="E24" s="548" t="s">
        <v>511</v>
      </c>
      <c r="F24" s="549" t="s">
        <v>512</v>
      </c>
      <c r="G24" s="548" t="s">
        <v>551</v>
      </c>
      <c r="H24" s="548" t="s">
        <v>552</v>
      </c>
      <c r="I24" s="550">
        <v>8627.2998046875</v>
      </c>
      <c r="J24" s="550">
        <v>13</v>
      </c>
      <c r="K24" s="551">
        <v>112154.900390625</v>
      </c>
    </row>
    <row r="25" spans="1:11" ht="14.45" customHeight="1" x14ac:dyDescent="0.2">
      <c r="A25" s="546" t="s">
        <v>455</v>
      </c>
      <c r="B25" s="547" t="s">
        <v>456</v>
      </c>
      <c r="C25" s="548" t="s">
        <v>462</v>
      </c>
      <c r="D25" s="549" t="s">
        <v>463</v>
      </c>
      <c r="E25" s="548" t="s">
        <v>511</v>
      </c>
      <c r="F25" s="549" t="s">
        <v>512</v>
      </c>
      <c r="G25" s="548" t="s">
        <v>553</v>
      </c>
      <c r="H25" s="548" t="s">
        <v>554</v>
      </c>
      <c r="I25" s="550">
        <v>7014.3701171875</v>
      </c>
      <c r="J25" s="550">
        <v>8</v>
      </c>
      <c r="K25" s="551">
        <v>56114.9609375</v>
      </c>
    </row>
    <row r="26" spans="1:11" ht="14.45" customHeight="1" x14ac:dyDescent="0.2">
      <c r="A26" s="546" t="s">
        <v>455</v>
      </c>
      <c r="B26" s="547" t="s">
        <v>456</v>
      </c>
      <c r="C26" s="548" t="s">
        <v>462</v>
      </c>
      <c r="D26" s="549" t="s">
        <v>463</v>
      </c>
      <c r="E26" s="548" t="s">
        <v>511</v>
      </c>
      <c r="F26" s="549" t="s">
        <v>512</v>
      </c>
      <c r="G26" s="548" t="s">
        <v>555</v>
      </c>
      <c r="H26" s="548" t="s">
        <v>556</v>
      </c>
      <c r="I26" s="550">
        <v>7986</v>
      </c>
      <c r="J26" s="550">
        <v>24</v>
      </c>
      <c r="K26" s="551">
        <v>191664</v>
      </c>
    </row>
    <row r="27" spans="1:11" ht="14.45" customHeight="1" x14ac:dyDescent="0.2">
      <c r="A27" s="546" t="s">
        <v>455</v>
      </c>
      <c r="B27" s="547" t="s">
        <v>456</v>
      </c>
      <c r="C27" s="548" t="s">
        <v>462</v>
      </c>
      <c r="D27" s="549" t="s">
        <v>463</v>
      </c>
      <c r="E27" s="548" t="s">
        <v>511</v>
      </c>
      <c r="F27" s="549" t="s">
        <v>512</v>
      </c>
      <c r="G27" s="548" t="s">
        <v>557</v>
      </c>
      <c r="H27" s="548" t="s">
        <v>558</v>
      </c>
      <c r="I27" s="550">
        <v>7986</v>
      </c>
      <c r="J27" s="550">
        <v>24</v>
      </c>
      <c r="K27" s="551">
        <v>191664</v>
      </c>
    </row>
    <row r="28" spans="1:11" ht="14.45" customHeight="1" x14ac:dyDescent="0.2">
      <c r="A28" s="546" t="s">
        <v>455</v>
      </c>
      <c r="B28" s="547" t="s">
        <v>456</v>
      </c>
      <c r="C28" s="548" t="s">
        <v>462</v>
      </c>
      <c r="D28" s="549" t="s">
        <v>463</v>
      </c>
      <c r="E28" s="548" t="s">
        <v>511</v>
      </c>
      <c r="F28" s="549" t="s">
        <v>512</v>
      </c>
      <c r="G28" s="548" t="s">
        <v>559</v>
      </c>
      <c r="H28" s="548" t="s">
        <v>560</v>
      </c>
      <c r="I28" s="550">
        <v>20267.5</v>
      </c>
      <c r="J28" s="550">
        <v>2</v>
      </c>
      <c r="K28" s="551">
        <v>40535</v>
      </c>
    </row>
    <row r="29" spans="1:11" ht="14.45" customHeight="1" x14ac:dyDescent="0.2">
      <c r="A29" s="546" t="s">
        <v>455</v>
      </c>
      <c r="B29" s="547" t="s">
        <v>456</v>
      </c>
      <c r="C29" s="548" t="s">
        <v>462</v>
      </c>
      <c r="D29" s="549" t="s">
        <v>463</v>
      </c>
      <c r="E29" s="548" t="s">
        <v>511</v>
      </c>
      <c r="F29" s="549" t="s">
        <v>512</v>
      </c>
      <c r="G29" s="548" t="s">
        <v>561</v>
      </c>
      <c r="H29" s="548" t="s">
        <v>562</v>
      </c>
      <c r="I29" s="550">
        <v>5203</v>
      </c>
      <c r="J29" s="550">
        <v>5</v>
      </c>
      <c r="K29" s="551">
        <v>26015</v>
      </c>
    </row>
    <row r="30" spans="1:11" ht="14.45" customHeight="1" x14ac:dyDescent="0.2">
      <c r="A30" s="546" t="s">
        <v>455</v>
      </c>
      <c r="B30" s="547" t="s">
        <v>456</v>
      </c>
      <c r="C30" s="548" t="s">
        <v>462</v>
      </c>
      <c r="D30" s="549" t="s">
        <v>463</v>
      </c>
      <c r="E30" s="548" t="s">
        <v>511</v>
      </c>
      <c r="F30" s="549" t="s">
        <v>512</v>
      </c>
      <c r="G30" s="548" t="s">
        <v>563</v>
      </c>
      <c r="H30" s="548" t="s">
        <v>564</v>
      </c>
      <c r="I30" s="550">
        <v>9909.900390625</v>
      </c>
      <c r="J30" s="550">
        <v>2</v>
      </c>
      <c r="K30" s="551">
        <v>19819.80078125</v>
      </c>
    </row>
    <row r="31" spans="1:11" ht="14.45" customHeight="1" x14ac:dyDescent="0.2">
      <c r="A31" s="546" t="s">
        <v>455</v>
      </c>
      <c r="B31" s="547" t="s">
        <v>456</v>
      </c>
      <c r="C31" s="548" t="s">
        <v>462</v>
      </c>
      <c r="D31" s="549" t="s">
        <v>463</v>
      </c>
      <c r="E31" s="548" t="s">
        <v>511</v>
      </c>
      <c r="F31" s="549" t="s">
        <v>512</v>
      </c>
      <c r="G31" s="548" t="s">
        <v>565</v>
      </c>
      <c r="H31" s="548" t="s">
        <v>566</v>
      </c>
      <c r="I31" s="550">
        <v>17109.400390625</v>
      </c>
      <c r="J31" s="550">
        <v>3</v>
      </c>
      <c r="K31" s="551">
        <v>51328.201171875</v>
      </c>
    </row>
    <row r="32" spans="1:11" ht="14.45" customHeight="1" x14ac:dyDescent="0.2">
      <c r="A32" s="546" t="s">
        <v>455</v>
      </c>
      <c r="B32" s="547" t="s">
        <v>456</v>
      </c>
      <c r="C32" s="548" t="s">
        <v>462</v>
      </c>
      <c r="D32" s="549" t="s">
        <v>463</v>
      </c>
      <c r="E32" s="548" t="s">
        <v>511</v>
      </c>
      <c r="F32" s="549" t="s">
        <v>512</v>
      </c>
      <c r="G32" s="548" t="s">
        <v>567</v>
      </c>
      <c r="H32" s="548" t="s">
        <v>568</v>
      </c>
      <c r="I32" s="550">
        <v>684.8599853515625</v>
      </c>
      <c r="J32" s="550">
        <v>4</v>
      </c>
      <c r="K32" s="551">
        <v>2739.43994140625</v>
      </c>
    </row>
    <row r="33" spans="1:11" ht="14.45" customHeight="1" x14ac:dyDescent="0.2">
      <c r="A33" s="546" t="s">
        <v>455</v>
      </c>
      <c r="B33" s="547" t="s">
        <v>456</v>
      </c>
      <c r="C33" s="548" t="s">
        <v>462</v>
      </c>
      <c r="D33" s="549" t="s">
        <v>463</v>
      </c>
      <c r="E33" s="548" t="s">
        <v>511</v>
      </c>
      <c r="F33" s="549" t="s">
        <v>512</v>
      </c>
      <c r="G33" s="548" t="s">
        <v>569</v>
      </c>
      <c r="H33" s="548" t="s">
        <v>570</v>
      </c>
      <c r="I33" s="550">
        <v>13213.2001953125</v>
      </c>
      <c r="J33" s="550">
        <v>1</v>
      </c>
      <c r="K33" s="551">
        <v>13213.2001953125</v>
      </c>
    </row>
    <row r="34" spans="1:11" ht="14.45" customHeight="1" x14ac:dyDescent="0.2">
      <c r="A34" s="546" t="s">
        <v>455</v>
      </c>
      <c r="B34" s="547" t="s">
        <v>456</v>
      </c>
      <c r="C34" s="548" t="s">
        <v>462</v>
      </c>
      <c r="D34" s="549" t="s">
        <v>463</v>
      </c>
      <c r="E34" s="548" t="s">
        <v>511</v>
      </c>
      <c r="F34" s="549" t="s">
        <v>512</v>
      </c>
      <c r="G34" s="548" t="s">
        <v>571</v>
      </c>
      <c r="H34" s="548" t="s">
        <v>572</v>
      </c>
      <c r="I34" s="550">
        <v>13213.2001953125</v>
      </c>
      <c r="J34" s="550">
        <v>1</v>
      </c>
      <c r="K34" s="551">
        <v>13213.2001953125</v>
      </c>
    </row>
    <row r="35" spans="1:11" ht="14.45" customHeight="1" x14ac:dyDescent="0.2">
      <c r="A35" s="546" t="s">
        <v>455</v>
      </c>
      <c r="B35" s="547" t="s">
        <v>456</v>
      </c>
      <c r="C35" s="548" t="s">
        <v>462</v>
      </c>
      <c r="D35" s="549" t="s">
        <v>463</v>
      </c>
      <c r="E35" s="548" t="s">
        <v>511</v>
      </c>
      <c r="F35" s="549" t="s">
        <v>512</v>
      </c>
      <c r="G35" s="548" t="s">
        <v>573</v>
      </c>
      <c r="H35" s="548" t="s">
        <v>574</v>
      </c>
      <c r="I35" s="550">
        <v>14568.400390625</v>
      </c>
      <c r="J35" s="550">
        <v>1</v>
      </c>
      <c r="K35" s="551">
        <v>14568.400390625</v>
      </c>
    </row>
    <row r="36" spans="1:11" ht="14.45" customHeight="1" x14ac:dyDescent="0.2">
      <c r="A36" s="546" t="s">
        <v>455</v>
      </c>
      <c r="B36" s="547" t="s">
        <v>456</v>
      </c>
      <c r="C36" s="548" t="s">
        <v>462</v>
      </c>
      <c r="D36" s="549" t="s">
        <v>463</v>
      </c>
      <c r="E36" s="548" t="s">
        <v>511</v>
      </c>
      <c r="F36" s="549" t="s">
        <v>512</v>
      </c>
      <c r="G36" s="548" t="s">
        <v>575</v>
      </c>
      <c r="H36" s="548" t="s">
        <v>576</v>
      </c>
      <c r="I36" s="550">
        <v>14229.599609375</v>
      </c>
      <c r="J36" s="550">
        <v>1</v>
      </c>
      <c r="K36" s="551">
        <v>14229.599609375</v>
      </c>
    </row>
    <row r="37" spans="1:11" ht="14.45" customHeight="1" x14ac:dyDescent="0.2">
      <c r="A37" s="546" t="s">
        <v>455</v>
      </c>
      <c r="B37" s="547" t="s">
        <v>456</v>
      </c>
      <c r="C37" s="548" t="s">
        <v>462</v>
      </c>
      <c r="D37" s="549" t="s">
        <v>463</v>
      </c>
      <c r="E37" s="548" t="s">
        <v>511</v>
      </c>
      <c r="F37" s="549" t="s">
        <v>512</v>
      </c>
      <c r="G37" s="548" t="s">
        <v>577</v>
      </c>
      <c r="H37" s="548" t="s">
        <v>578</v>
      </c>
      <c r="I37" s="550">
        <v>360.60000610351563</v>
      </c>
      <c r="J37" s="550">
        <v>10</v>
      </c>
      <c r="K37" s="551">
        <v>3606</v>
      </c>
    </row>
    <row r="38" spans="1:11" ht="14.45" customHeight="1" x14ac:dyDescent="0.2">
      <c r="A38" s="546" t="s">
        <v>455</v>
      </c>
      <c r="B38" s="547" t="s">
        <v>456</v>
      </c>
      <c r="C38" s="548" t="s">
        <v>462</v>
      </c>
      <c r="D38" s="549" t="s">
        <v>463</v>
      </c>
      <c r="E38" s="548" t="s">
        <v>511</v>
      </c>
      <c r="F38" s="549" t="s">
        <v>512</v>
      </c>
      <c r="G38" s="548" t="s">
        <v>579</v>
      </c>
      <c r="H38" s="548" t="s">
        <v>580</v>
      </c>
      <c r="I38" s="550">
        <v>16584.259765625</v>
      </c>
      <c r="J38" s="550">
        <v>1</v>
      </c>
      <c r="K38" s="551">
        <v>16584.259765625</v>
      </c>
    </row>
    <row r="39" spans="1:11" ht="14.45" customHeight="1" x14ac:dyDescent="0.2">
      <c r="A39" s="546" t="s">
        <v>455</v>
      </c>
      <c r="B39" s="547" t="s">
        <v>456</v>
      </c>
      <c r="C39" s="548" t="s">
        <v>462</v>
      </c>
      <c r="D39" s="549" t="s">
        <v>463</v>
      </c>
      <c r="E39" s="548" t="s">
        <v>511</v>
      </c>
      <c r="F39" s="549" t="s">
        <v>512</v>
      </c>
      <c r="G39" s="548" t="s">
        <v>581</v>
      </c>
      <c r="H39" s="548" t="s">
        <v>582</v>
      </c>
      <c r="I39" s="550">
        <v>2546.719970703125</v>
      </c>
      <c r="J39" s="550">
        <v>2</v>
      </c>
      <c r="K39" s="551">
        <v>5093.43994140625</v>
      </c>
    </row>
    <row r="40" spans="1:11" ht="14.45" customHeight="1" x14ac:dyDescent="0.2">
      <c r="A40" s="546" t="s">
        <v>455</v>
      </c>
      <c r="B40" s="547" t="s">
        <v>456</v>
      </c>
      <c r="C40" s="548" t="s">
        <v>462</v>
      </c>
      <c r="D40" s="549" t="s">
        <v>463</v>
      </c>
      <c r="E40" s="548" t="s">
        <v>511</v>
      </c>
      <c r="F40" s="549" t="s">
        <v>512</v>
      </c>
      <c r="G40" s="548" t="s">
        <v>583</v>
      </c>
      <c r="H40" s="548" t="s">
        <v>584</v>
      </c>
      <c r="I40" s="550">
        <v>2546.719970703125</v>
      </c>
      <c r="J40" s="550">
        <v>1</v>
      </c>
      <c r="K40" s="551">
        <v>2546.719970703125</v>
      </c>
    </row>
    <row r="41" spans="1:11" ht="14.45" customHeight="1" x14ac:dyDescent="0.2">
      <c r="A41" s="546" t="s">
        <v>455</v>
      </c>
      <c r="B41" s="547" t="s">
        <v>456</v>
      </c>
      <c r="C41" s="548" t="s">
        <v>462</v>
      </c>
      <c r="D41" s="549" t="s">
        <v>463</v>
      </c>
      <c r="E41" s="548" t="s">
        <v>511</v>
      </c>
      <c r="F41" s="549" t="s">
        <v>512</v>
      </c>
      <c r="G41" s="548" t="s">
        <v>585</v>
      </c>
      <c r="H41" s="548" t="s">
        <v>586</v>
      </c>
      <c r="I41" s="550">
        <v>2817.22998046875</v>
      </c>
      <c r="J41" s="550">
        <v>2</v>
      </c>
      <c r="K41" s="551">
        <v>5634.4599609375</v>
      </c>
    </row>
    <row r="42" spans="1:11" ht="14.45" customHeight="1" x14ac:dyDescent="0.2">
      <c r="A42" s="546" t="s">
        <v>455</v>
      </c>
      <c r="B42" s="547" t="s">
        <v>456</v>
      </c>
      <c r="C42" s="548" t="s">
        <v>462</v>
      </c>
      <c r="D42" s="549" t="s">
        <v>463</v>
      </c>
      <c r="E42" s="548" t="s">
        <v>511</v>
      </c>
      <c r="F42" s="549" t="s">
        <v>512</v>
      </c>
      <c r="G42" s="548" t="s">
        <v>587</v>
      </c>
      <c r="H42" s="548" t="s">
        <v>588</v>
      </c>
      <c r="I42" s="550">
        <v>2817.22998046875</v>
      </c>
      <c r="J42" s="550">
        <v>1</v>
      </c>
      <c r="K42" s="551">
        <v>2817.22998046875</v>
      </c>
    </row>
    <row r="43" spans="1:11" ht="14.45" customHeight="1" x14ac:dyDescent="0.2">
      <c r="A43" s="546" t="s">
        <v>455</v>
      </c>
      <c r="B43" s="547" t="s">
        <v>456</v>
      </c>
      <c r="C43" s="548" t="s">
        <v>462</v>
      </c>
      <c r="D43" s="549" t="s">
        <v>463</v>
      </c>
      <c r="E43" s="548" t="s">
        <v>511</v>
      </c>
      <c r="F43" s="549" t="s">
        <v>512</v>
      </c>
      <c r="G43" s="548" t="s">
        <v>589</v>
      </c>
      <c r="H43" s="548" t="s">
        <v>590</v>
      </c>
      <c r="I43" s="550">
        <v>14670.0400390625</v>
      </c>
      <c r="J43" s="550">
        <v>4</v>
      </c>
      <c r="K43" s="551">
        <v>58680.16015625</v>
      </c>
    </row>
    <row r="44" spans="1:11" ht="14.45" customHeight="1" x14ac:dyDescent="0.2">
      <c r="A44" s="546" t="s">
        <v>455</v>
      </c>
      <c r="B44" s="547" t="s">
        <v>456</v>
      </c>
      <c r="C44" s="548" t="s">
        <v>462</v>
      </c>
      <c r="D44" s="549" t="s">
        <v>463</v>
      </c>
      <c r="E44" s="548" t="s">
        <v>511</v>
      </c>
      <c r="F44" s="549" t="s">
        <v>512</v>
      </c>
      <c r="G44" s="548" t="s">
        <v>591</v>
      </c>
      <c r="H44" s="548" t="s">
        <v>592</v>
      </c>
      <c r="I44" s="550">
        <v>7143.75</v>
      </c>
      <c r="J44" s="550">
        <v>1</v>
      </c>
      <c r="K44" s="551">
        <v>7143.75</v>
      </c>
    </row>
    <row r="45" spans="1:11" ht="14.45" customHeight="1" x14ac:dyDescent="0.2">
      <c r="A45" s="546" t="s">
        <v>455</v>
      </c>
      <c r="B45" s="547" t="s">
        <v>456</v>
      </c>
      <c r="C45" s="548" t="s">
        <v>462</v>
      </c>
      <c r="D45" s="549" t="s">
        <v>463</v>
      </c>
      <c r="E45" s="548" t="s">
        <v>511</v>
      </c>
      <c r="F45" s="549" t="s">
        <v>512</v>
      </c>
      <c r="G45" s="548" t="s">
        <v>593</v>
      </c>
      <c r="H45" s="548" t="s">
        <v>594</v>
      </c>
      <c r="I45" s="550">
        <v>6196</v>
      </c>
      <c r="J45" s="550">
        <v>1</v>
      </c>
      <c r="K45" s="551">
        <v>6196</v>
      </c>
    </row>
    <row r="46" spans="1:11" ht="14.45" customHeight="1" x14ac:dyDescent="0.2">
      <c r="A46" s="546" t="s">
        <v>455</v>
      </c>
      <c r="B46" s="547" t="s">
        <v>456</v>
      </c>
      <c r="C46" s="548" t="s">
        <v>462</v>
      </c>
      <c r="D46" s="549" t="s">
        <v>463</v>
      </c>
      <c r="E46" s="548" t="s">
        <v>511</v>
      </c>
      <c r="F46" s="549" t="s">
        <v>512</v>
      </c>
      <c r="G46" s="548" t="s">
        <v>595</v>
      </c>
      <c r="H46" s="548" t="s">
        <v>596</v>
      </c>
      <c r="I46" s="550">
        <v>8646.5595703125</v>
      </c>
      <c r="J46" s="550">
        <v>1</v>
      </c>
      <c r="K46" s="551">
        <v>8646.5595703125</v>
      </c>
    </row>
    <row r="47" spans="1:11" ht="14.45" customHeight="1" x14ac:dyDescent="0.2">
      <c r="A47" s="546" t="s">
        <v>455</v>
      </c>
      <c r="B47" s="547" t="s">
        <v>456</v>
      </c>
      <c r="C47" s="548" t="s">
        <v>462</v>
      </c>
      <c r="D47" s="549" t="s">
        <v>463</v>
      </c>
      <c r="E47" s="548" t="s">
        <v>511</v>
      </c>
      <c r="F47" s="549" t="s">
        <v>512</v>
      </c>
      <c r="G47" s="548" t="s">
        <v>597</v>
      </c>
      <c r="H47" s="548" t="s">
        <v>598</v>
      </c>
      <c r="I47" s="550">
        <v>14670.0400390625</v>
      </c>
      <c r="J47" s="550">
        <v>1</v>
      </c>
      <c r="K47" s="551">
        <v>14670.0400390625</v>
      </c>
    </row>
    <row r="48" spans="1:11" ht="14.45" customHeight="1" x14ac:dyDescent="0.2">
      <c r="A48" s="546" t="s">
        <v>455</v>
      </c>
      <c r="B48" s="547" t="s">
        <v>456</v>
      </c>
      <c r="C48" s="548" t="s">
        <v>462</v>
      </c>
      <c r="D48" s="549" t="s">
        <v>463</v>
      </c>
      <c r="E48" s="548" t="s">
        <v>511</v>
      </c>
      <c r="F48" s="549" t="s">
        <v>512</v>
      </c>
      <c r="G48" s="548" t="s">
        <v>599</v>
      </c>
      <c r="H48" s="548" t="s">
        <v>600</v>
      </c>
      <c r="I48" s="550">
        <v>10001.25</v>
      </c>
      <c r="J48" s="550">
        <v>1</v>
      </c>
      <c r="K48" s="551">
        <v>10001.25</v>
      </c>
    </row>
    <row r="49" spans="1:11" ht="14.45" customHeight="1" x14ac:dyDescent="0.2">
      <c r="A49" s="546" t="s">
        <v>455</v>
      </c>
      <c r="B49" s="547" t="s">
        <v>456</v>
      </c>
      <c r="C49" s="548" t="s">
        <v>462</v>
      </c>
      <c r="D49" s="549" t="s">
        <v>463</v>
      </c>
      <c r="E49" s="548" t="s">
        <v>511</v>
      </c>
      <c r="F49" s="549" t="s">
        <v>512</v>
      </c>
      <c r="G49" s="548" t="s">
        <v>601</v>
      </c>
      <c r="H49" s="548" t="s">
        <v>602</v>
      </c>
      <c r="I49" s="550">
        <v>12569.48046875</v>
      </c>
      <c r="J49" s="550">
        <v>5</v>
      </c>
      <c r="K49" s="551">
        <v>62847.40234375</v>
      </c>
    </row>
    <row r="50" spans="1:11" ht="14.45" customHeight="1" x14ac:dyDescent="0.2">
      <c r="A50" s="546" t="s">
        <v>455</v>
      </c>
      <c r="B50" s="547" t="s">
        <v>456</v>
      </c>
      <c r="C50" s="548" t="s">
        <v>462</v>
      </c>
      <c r="D50" s="549" t="s">
        <v>463</v>
      </c>
      <c r="E50" s="548" t="s">
        <v>511</v>
      </c>
      <c r="F50" s="549" t="s">
        <v>512</v>
      </c>
      <c r="G50" s="548" t="s">
        <v>603</v>
      </c>
      <c r="H50" s="548" t="s">
        <v>604</v>
      </c>
      <c r="I50" s="550">
        <v>23694.220703125</v>
      </c>
      <c r="J50" s="550">
        <v>4</v>
      </c>
      <c r="K50" s="551">
        <v>94776.8828125</v>
      </c>
    </row>
    <row r="51" spans="1:11" ht="14.45" customHeight="1" x14ac:dyDescent="0.2">
      <c r="A51" s="546" t="s">
        <v>455</v>
      </c>
      <c r="B51" s="547" t="s">
        <v>456</v>
      </c>
      <c r="C51" s="548" t="s">
        <v>462</v>
      </c>
      <c r="D51" s="549" t="s">
        <v>463</v>
      </c>
      <c r="E51" s="548" t="s">
        <v>511</v>
      </c>
      <c r="F51" s="549" t="s">
        <v>512</v>
      </c>
      <c r="G51" s="548" t="s">
        <v>605</v>
      </c>
      <c r="H51" s="548" t="s">
        <v>606</v>
      </c>
      <c r="I51" s="550">
        <v>23694.220703125</v>
      </c>
      <c r="J51" s="550">
        <v>4</v>
      </c>
      <c r="K51" s="551">
        <v>94776.8828125</v>
      </c>
    </row>
    <row r="52" spans="1:11" ht="14.45" customHeight="1" x14ac:dyDescent="0.2">
      <c r="A52" s="546" t="s">
        <v>455</v>
      </c>
      <c r="B52" s="547" t="s">
        <v>456</v>
      </c>
      <c r="C52" s="548" t="s">
        <v>462</v>
      </c>
      <c r="D52" s="549" t="s">
        <v>463</v>
      </c>
      <c r="E52" s="548" t="s">
        <v>511</v>
      </c>
      <c r="F52" s="549" t="s">
        <v>512</v>
      </c>
      <c r="G52" s="548" t="s">
        <v>607</v>
      </c>
      <c r="H52" s="548" t="s">
        <v>608</v>
      </c>
      <c r="I52" s="550">
        <v>9816.6103515625</v>
      </c>
      <c r="J52" s="550">
        <v>1</v>
      </c>
      <c r="K52" s="551">
        <v>9816.6103515625</v>
      </c>
    </row>
    <row r="53" spans="1:11" ht="14.45" customHeight="1" x14ac:dyDescent="0.2">
      <c r="A53" s="546" t="s">
        <v>455</v>
      </c>
      <c r="B53" s="547" t="s">
        <v>456</v>
      </c>
      <c r="C53" s="548" t="s">
        <v>462</v>
      </c>
      <c r="D53" s="549" t="s">
        <v>463</v>
      </c>
      <c r="E53" s="548" t="s">
        <v>511</v>
      </c>
      <c r="F53" s="549" t="s">
        <v>512</v>
      </c>
      <c r="G53" s="548" t="s">
        <v>609</v>
      </c>
      <c r="H53" s="548" t="s">
        <v>610</v>
      </c>
      <c r="I53" s="550">
        <v>12569.48046875</v>
      </c>
      <c r="J53" s="550">
        <v>2</v>
      </c>
      <c r="K53" s="551">
        <v>25138.9609375</v>
      </c>
    </row>
    <row r="54" spans="1:11" ht="14.45" customHeight="1" x14ac:dyDescent="0.2">
      <c r="A54" s="546" t="s">
        <v>455</v>
      </c>
      <c r="B54" s="547" t="s">
        <v>456</v>
      </c>
      <c r="C54" s="548" t="s">
        <v>462</v>
      </c>
      <c r="D54" s="549" t="s">
        <v>463</v>
      </c>
      <c r="E54" s="548" t="s">
        <v>511</v>
      </c>
      <c r="F54" s="549" t="s">
        <v>512</v>
      </c>
      <c r="G54" s="548" t="s">
        <v>611</v>
      </c>
      <c r="H54" s="548" t="s">
        <v>612</v>
      </c>
      <c r="I54" s="550">
        <v>9438</v>
      </c>
      <c r="J54" s="550">
        <v>1</v>
      </c>
      <c r="K54" s="551">
        <v>9438</v>
      </c>
    </row>
    <row r="55" spans="1:11" ht="14.45" customHeight="1" x14ac:dyDescent="0.2">
      <c r="A55" s="546" t="s">
        <v>455</v>
      </c>
      <c r="B55" s="547" t="s">
        <v>456</v>
      </c>
      <c r="C55" s="548" t="s">
        <v>462</v>
      </c>
      <c r="D55" s="549" t="s">
        <v>463</v>
      </c>
      <c r="E55" s="548" t="s">
        <v>511</v>
      </c>
      <c r="F55" s="549" t="s">
        <v>512</v>
      </c>
      <c r="G55" s="548" t="s">
        <v>613</v>
      </c>
      <c r="H55" s="548" t="s">
        <v>614</v>
      </c>
      <c r="I55" s="550">
        <v>25183.73046875</v>
      </c>
      <c r="J55" s="550">
        <v>5</v>
      </c>
      <c r="K55" s="551">
        <v>125918.6484375</v>
      </c>
    </row>
    <row r="56" spans="1:11" ht="14.45" customHeight="1" x14ac:dyDescent="0.2">
      <c r="A56" s="546" t="s">
        <v>455</v>
      </c>
      <c r="B56" s="547" t="s">
        <v>456</v>
      </c>
      <c r="C56" s="548" t="s">
        <v>462</v>
      </c>
      <c r="D56" s="549" t="s">
        <v>463</v>
      </c>
      <c r="E56" s="548" t="s">
        <v>511</v>
      </c>
      <c r="F56" s="549" t="s">
        <v>512</v>
      </c>
      <c r="G56" s="548" t="s">
        <v>615</v>
      </c>
      <c r="H56" s="548" t="s">
        <v>616</v>
      </c>
      <c r="I56" s="550">
        <v>620.72998046875</v>
      </c>
      <c r="J56" s="550">
        <v>3</v>
      </c>
      <c r="K56" s="551">
        <v>1862.18994140625</v>
      </c>
    </row>
    <row r="57" spans="1:11" ht="14.45" customHeight="1" x14ac:dyDescent="0.2">
      <c r="A57" s="546" t="s">
        <v>455</v>
      </c>
      <c r="B57" s="547" t="s">
        <v>456</v>
      </c>
      <c r="C57" s="548" t="s">
        <v>462</v>
      </c>
      <c r="D57" s="549" t="s">
        <v>463</v>
      </c>
      <c r="E57" s="548" t="s">
        <v>511</v>
      </c>
      <c r="F57" s="549" t="s">
        <v>512</v>
      </c>
      <c r="G57" s="548" t="s">
        <v>617</v>
      </c>
      <c r="H57" s="548" t="s">
        <v>618</v>
      </c>
      <c r="I57" s="550">
        <v>2546.719970703125</v>
      </c>
      <c r="J57" s="550">
        <v>37</v>
      </c>
      <c r="K57" s="551">
        <v>94228.7685546875</v>
      </c>
    </row>
    <row r="58" spans="1:11" ht="14.45" customHeight="1" x14ac:dyDescent="0.2">
      <c r="A58" s="546" t="s">
        <v>455</v>
      </c>
      <c r="B58" s="547" t="s">
        <v>456</v>
      </c>
      <c r="C58" s="548" t="s">
        <v>462</v>
      </c>
      <c r="D58" s="549" t="s">
        <v>463</v>
      </c>
      <c r="E58" s="548" t="s">
        <v>511</v>
      </c>
      <c r="F58" s="549" t="s">
        <v>512</v>
      </c>
      <c r="G58" s="548" t="s">
        <v>619</v>
      </c>
      <c r="H58" s="548" t="s">
        <v>620</v>
      </c>
      <c r="I58" s="550">
        <v>2546.719970703125</v>
      </c>
      <c r="J58" s="550">
        <v>35</v>
      </c>
      <c r="K58" s="551">
        <v>89135.318359375</v>
      </c>
    </row>
    <row r="59" spans="1:11" ht="14.45" customHeight="1" x14ac:dyDescent="0.2">
      <c r="A59" s="546" t="s">
        <v>455</v>
      </c>
      <c r="B59" s="547" t="s">
        <v>456</v>
      </c>
      <c r="C59" s="548" t="s">
        <v>462</v>
      </c>
      <c r="D59" s="549" t="s">
        <v>463</v>
      </c>
      <c r="E59" s="548" t="s">
        <v>511</v>
      </c>
      <c r="F59" s="549" t="s">
        <v>512</v>
      </c>
      <c r="G59" s="548" t="s">
        <v>621</v>
      </c>
      <c r="H59" s="548" t="s">
        <v>622</v>
      </c>
      <c r="I59" s="550">
        <v>2065.300048828125</v>
      </c>
      <c r="J59" s="550">
        <v>2</v>
      </c>
      <c r="K59" s="551">
        <v>4130.60009765625</v>
      </c>
    </row>
    <row r="60" spans="1:11" ht="14.45" customHeight="1" x14ac:dyDescent="0.2">
      <c r="A60" s="546" t="s">
        <v>455</v>
      </c>
      <c r="B60" s="547" t="s">
        <v>456</v>
      </c>
      <c r="C60" s="548" t="s">
        <v>462</v>
      </c>
      <c r="D60" s="549" t="s">
        <v>463</v>
      </c>
      <c r="E60" s="548" t="s">
        <v>511</v>
      </c>
      <c r="F60" s="549" t="s">
        <v>512</v>
      </c>
      <c r="G60" s="548" t="s">
        <v>623</v>
      </c>
      <c r="H60" s="548" t="s">
        <v>624</v>
      </c>
      <c r="I60" s="550">
        <v>1203.0899658203125</v>
      </c>
      <c r="J60" s="550">
        <v>1</v>
      </c>
      <c r="K60" s="551">
        <v>1203.0899658203125</v>
      </c>
    </row>
    <row r="61" spans="1:11" ht="14.45" customHeight="1" x14ac:dyDescent="0.2">
      <c r="A61" s="546" t="s">
        <v>455</v>
      </c>
      <c r="B61" s="547" t="s">
        <v>456</v>
      </c>
      <c r="C61" s="548" t="s">
        <v>462</v>
      </c>
      <c r="D61" s="549" t="s">
        <v>463</v>
      </c>
      <c r="E61" s="548" t="s">
        <v>511</v>
      </c>
      <c r="F61" s="549" t="s">
        <v>512</v>
      </c>
      <c r="G61" s="548" t="s">
        <v>625</v>
      </c>
      <c r="H61" s="548" t="s">
        <v>626</v>
      </c>
      <c r="I61" s="550">
        <v>77.309709463622326</v>
      </c>
      <c r="J61" s="550">
        <v>111</v>
      </c>
      <c r="K61" s="551">
        <v>7090.5206592089135</v>
      </c>
    </row>
    <row r="62" spans="1:11" ht="14.45" customHeight="1" x14ac:dyDescent="0.2">
      <c r="A62" s="546" t="s">
        <v>455</v>
      </c>
      <c r="B62" s="547" t="s">
        <v>456</v>
      </c>
      <c r="C62" s="548" t="s">
        <v>462</v>
      </c>
      <c r="D62" s="549" t="s">
        <v>463</v>
      </c>
      <c r="E62" s="548" t="s">
        <v>511</v>
      </c>
      <c r="F62" s="549" t="s">
        <v>512</v>
      </c>
      <c r="G62" s="548" t="s">
        <v>627</v>
      </c>
      <c r="H62" s="548" t="s">
        <v>628</v>
      </c>
      <c r="I62" s="550">
        <v>1850.0899658203125</v>
      </c>
      <c r="J62" s="550">
        <v>28</v>
      </c>
      <c r="K62" s="551">
        <v>51802.5205078125</v>
      </c>
    </row>
    <row r="63" spans="1:11" ht="14.45" customHeight="1" x14ac:dyDescent="0.2">
      <c r="A63" s="546" t="s">
        <v>455</v>
      </c>
      <c r="B63" s="547" t="s">
        <v>456</v>
      </c>
      <c r="C63" s="548" t="s">
        <v>462</v>
      </c>
      <c r="D63" s="549" t="s">
        <v>463</v>
      </c>
      <c r="E63" s="548" t="s">
        <v>511</v>
      </c>
      <c r="F63" s="549" t="s">
        <v>512</v>
      </c>
      <c r="G63" s="548" t="s">
        <v>629</v>
      </c>
      <c r="H63" s="548" t="s">
        <v>630</v>
      </c>
      <c r="I63" s="550">
        <v>614.67999267578125</v>
      </c>
      <c r="J63" s="550">
        <v>1</v>
      </c>
      <c r="K63" s="551">
        <v>614.67999267578125</v>
      </c>
    </row>
    <row r="64" spans="1:11" ht="14.45" customHeight="1" x14ac:dyDescent="0.2">
      <c r="A64" s="546" t="s">
        <v>455</v>
      </c>
      <c r="B64" s="547" t="s">
        <v>456</v>
      </c>
      <c r="C64" s="548" t="s">
        <v>462</v>
      </c>
      <c r="D64" s="549" t="s">
        <v>463</v>
      </c>
      <c r="E64" s="548" t="s">
        <v>511</v>
      </c>
      <c r="F64" s="549" t="s">
        <v>512</v>
      </c>
      <c r="G64" s="548" t="s">
        <v>631</v>
      </c>
      <c r="H64" s="548" t="s">
        <v>632</v>
      </c>
      <c r="I64" s="550">
        <v>3176.5</v>
      </c>
      <c r="J64" s="550">
        <v>2</v>
      </c>
      <c r="K64" s="551">
        <v>6353</v>
      </c>
    </row>
    <row r="65" spans="1:11" ht="14.45" customHeight="1" x14ac:dyDescent="0.2">
      <c r="A65" s="546" t="s">
        <v>455</v>
      </c>
      <c r="B65" s="547" t="s">
        <v>456</v>
      </c>
      <c r="C65" s="548" t="s">
        <v>462</v>
      </c>
      <c r="D65" s="549" t="s">
        <v>463</v>
      </c>
      <c r="E65" s="548" t="s">
        <v>511</v>
      </c>
      <c r="F65" s="549" t="s">
        <v>512</v>
      </c>
      <c r="G65" s="548" t="s">
        <v>633</v>
      </c>
      <c r="H65" s="548" t="s">
        <v>634</v>
      </c>
      <c r="I65" s="550">
        <v>1290.27001953125</v>
      </c>
      <c r="J65" s="550">
        <v>1</v>
      </c>
      <c r="K65" s="551">
        <v>1290.27001953125</v>
      </c>
    </row>
    <row r="66" spans="1:11" ht="14.45" customHeight="1" x14ac:dyDescent="0.2">
      <c r="A66" s="546" t="s">
        <v>455</v>
      </c>
      <c r="B66" s="547" t="s">
        <v>456</v>
      </c>
      <c r="C66" s="548" t="s">
        <v>462</v>
      </c>
      <c r="D66" s="549" t="s">
        <v>463</v>
      </c>
      <c r="E66" s="548" t="s">
        <v>511</v>
      </c>
      <c r="F66" s="549" t="s">
        <v>512</v>
      </c>
      <c r="G66" s="548" t="s">
        <v>635</v>
      </c>
      <c r="H66" s="548" t="s">
        <v>636</v>
      </c>
      <c r="I66" s="550">
        <v>672.84000778198242</v>
      </c>
      <c r="J66" s="550">
        <v>9.5</v>
      </c>
      <c r="K66" s="551">
        <v>6165.7500534057617</v>
      </c>
    </row>
    <row r="67" spans="1:11" ht="14.45" customHeight="1" x14ac:dyDescent="0.2">
      <c r="A67" s="546" t="s">
        <v>455</v>
      </c>
      <c r="B67" s="547" t="s">
        <v>456</v>
      </c>
      <c r="C67" s="548" t="s">
        <v>462</v>
      </c>
      <c r="D67" s="549" t="s">
        <v>463</v>
      </c>
      <c r="E67" s="548" t="s">
        <v>511</v>
      </c>
      <c r="F67" s="549" t="s">
        <v>512</v>
      </c>
      <c r="G67" s="548" t="s">
        <v>637</v>
      </c>
      <c r="H67" s="548" t="s">
        <v>638</v>
      </c>
      <c r="I67" s="550">
        <v>2546.7211100260415</v>
      </c>
      <c r="J67" s="550">
        <v>35</v>
      </c>
      <c r="K67" s="551">
        <v>89135.32177734375</v>
      </c>
    </row>
    <row r="68" spans="1:11" ht="14.45" customHeight="1" x14ac:dyDescent="0.2">
      <c r="A68" s="546" t="s">
        <v>455</v>
      </c>
      <c r="B68" s="547" t="s">
        <v>456</v>
      </c>
      <c r="C68" s="548" t="s">
        <v>462</v>
      </c>
      <c r="D68" s="549" t="s">
        <v>463</v>
      </c>
      <c r="E68" s="548" t="s">
        <v>511</v>
      </c>
      <c r="F68" s="549" t="s">
        <v>512</v>
      </c>
      <c r="G68" s="548" t="s">
        <v>639</v>
      </c>
      <c r="H68" s="548" t="s">
        <v>640</v>
      </c>
      <c r="I68" s="550">
        <v>1983.68994140625</v>
      </c>
      <c r="J68" s="550">
        <v>1</v>
      </c>
      <c r="K68" s="551">
        <v>1983.68994140625</v>
      </c>
    </row>
    <row r="69" spans="1:11" ht="14.45" customHeight="1" x14ac:dyDescent="0.2">
      <c r="A69" s="546" t="s">
        <v>455</v>
      </c>
      <c r="B69" s="547" t="s">
        <v>456</v>
      </c>
      <c r="C69" s="548" t="s">
        <v>462</v>
      </c>
      <c r="D69" s="549" t="s">
        <v>463</v>
      </c>
      <c r="E69" s="548" t="s">
        <v>511</v>
      </c>
      <c r="F69" s="549" t="s">
        <v>512</v>
      </c>
      <c r="G69" s="548" t="s">
        <v>641</v>
      </c>
      <c r="H69" s="548" t="s">
        <v>642</v>
      </c>
      <c r="I69" s="550">
        <v>2546.7219726562498</v>
      </c>
      <c r="J69" s="550">
        <v>29</v>
      </c>
      <c r="K69" s="551">
        <v>73854.978515625</v>
      </c>
    </row>
    <row r="70" spans="1:11" ht="14.45" customHeight="1" x14ac:dyDescent="0.2">
      <c r="A70" s="546" t="s">
        <v>455</v>
      </c>
      <c r="B70" s="547" t="s">
        <v>456</v>
      </c>
      <c r="C70" s="548" t="s">
        <v>462</v>
      </c>
      <c r="D70" s="549" t="s">
        <v>463</v>
      </c>
      <c r="E70" s="548" t="s">
        <v>511</v>
      </c>
      <c r="F70" s="549" t="s">
        <v>512</v>
      </c>
      <c r="G70" s="548" t="s">
        <v>643</v>
      </c>
      <c r="H70" s="548" t="s">
        <v>644</v>
      </c>
      <c r="I70" s="550">
        <v>2065.300048828125</v>
      </c>
      <c r="J70" s="550">
        <v>1</v>
      </c>
      <c r="K70" s="551">
        <v>2065.300048828125</v>
      </c>
    </row>
    <row r="71" spans="1:11" ht="14.45" customHeight="1" x14ac:dyDescent="0.2">
      <c r="A71" s="546" t="s">
        <v>455</v>
      </c>
      <c r="B71" s="547" t="s">
        <v>456</v>
      </c>
      <c r="C71" s="548" t="s">
        <v>462</v>
      </c>
      <c r="D71" s="549" t="s">
        <v>463</v>
      </c>
      <c r="E71" s="548" t="s">
        <v>511</v>
      </c>
      <c r="F71" s="549" t="s">
        <v>512</v>
      </c>
      <c r="G71" s="548" t="s">
        <v>645</v>
      </c>
      <c r="H71" s="548" t="s">
        <v>646</v>
      </c>
      <c r="I71" s="550">
        <v>2065.300048828125</v>
      </c>
      <c r="J71" s="550">
        <v>6</v>
      </c>
      <c r="K71" s="551">
        <v>12391.80029296875</v>
      </c>
    </row>
    <row r="72" spans="1:11" ht="14.45" customHeight="1" x14ac:dyDescent="0.2">
      <c r="A72" s="546" t="s">
        <v>455</v>
      </c>
      <c r="B72" s="547" t="s">
        <v>456</v>
      </c>
      <c r="C72" s="548" t="s">
        <v>462</v>
      </c>
      <c r="D72" s="549" t="s">
        <v>463</v>
      </c>
      <c r="E72" s="548" t="s">
        <v>511</v>
      </c>
      <c r="F72" s="549" t="s">
        <v>512</v>
      </c>
      <c r="G72" s="548" t="s">
        <v>647</v>
      </c>
      <c r="H72" s="548" t="s">
        <v>648</v>
      </c>
      <c r="I72" s="550">
        <v>2065.300048828125</v>
      </c>
      <c r="J72" s="550">
        <v>1</v>
      </c>
      <c r="K72" s="551">
        <v>2065.300048828125</v>
      </c>
    </row>
    <row r="73" spans="1:11" ht="14.45" customHeight="1" x14ac:dyDescent="0.2">
      <c r="A73" s="546" t="s">
        <v>455</v>
      </c>
      <c r="B73" s="547" t="s">
        <v>456</v>
      </c>
      <c r="C73" s="548" t="s">
        <v>462</v>
      </c>
      <c r="D73" s="549" t="s">
        <v>463</v>
      </c>
      <c r="E73" s="548" t="s">
        <v>511</v>
      </c>
      <c r="F73" s="549" t="s">
        <v>512</v>
      </c>
      <c r="G73" s="548" t="s">
        <v>649</v>
      </c>
      <c r="H73" s="548" t="s">
        <v>650</v>
      </c>
      <c r="I73" s="550">
        <v>2065.300048828125</v>
      </c>
      <c r="J73" s="550">
        <v>2</v>
      </c>
      <c r="K73" s="551">
        <v>4130.60009765625</v>
      </c>
    </row>
    <row r="74" spans="1:11" ht="14.45" customHeight="1" x14ac:dyDescent="0.2">
      <c r="A74" s="546" t="s">
        <v>455</v>
      </c>
      <c r="B74" s="547" t="s">
        <v>456</v>
      </c>
      <c r="C74" s="548" t="s">
        <v>462</v>
      </c>
      <c r="D74" s="549" t="s">
        <v>463</v>
      </c>
      <c r="E74" s="548" t="s">
        <v>511</v>
      </c>
      <c r="F74" s="549" t="s">
        <v>512</v>
      </c>
      <c r="G74" s="548" t="s">
        <v>651</v>
      </c>
      <c r="H74" s="548" t="s">
        <v>652</v>
      </c>
      <c r="I74" s="550">
        <v>23535</v>
      </c>
      <c r="J74" s="550">
        <v>1</v>
      </c>
      <c r="K74" s="551">
        <v>23535</v>
      </c>
    </row>
    <row r="75" spans="1:11" ht="14.45" customHeight="1" x14ac:dyDescent="0.2">
      <c r="A75" s="546" t="s">
        <v>455</v>
      </c>
      <c r="B75" s="547" t="s">
        <v>456</v>
      </c>
      <c r="C75" s="548" t="s">
        <v>462</v>
      </c>
      <c r="D75" s="549" t="s">
        <v>463</v>
      </c>
      <c r="E75" s="548" t="s">
        <v>511</v>
      </c>
      <c r="F75" s="549" t="s">
        <v>512</v>
      </c>
      <c r="G75" s="548" t="s">
        <v>653</v>
      </c>
      <c r="H75" s="548" t="s">
        <v>654</v>
      </c>
      <c r="I75" s="550">
        <v>3233.169921875</v>
      </c>
      <c r="J75" s="550">
        <v>1</v>
      </c>
      <c r="K75" s="551">
        <v>3233.169921875</v>
      </c>
    </row>
    <row r="76" spans="1:11" ht="14.45" customHeight="1" x14ac:dyDescent="0.2">
      <c r="A76" s="546" t="s">
        <v>455</v>
      </c>
      <c r="B76" s="547" t="s">
        <v>456</v>
      </c>
      <c r="C76" s="548" t="s">
        <v>462</v>
      </c>
      <c r="D76" s="549" t="s">
        <v>463</v>
      </c>
      <c r="E76" s="548" t="s">
        <v>511</v>
      </c>
      <c r="F76" s="549" t="s">
        <v>512</v>
      </c>
      <c r="G76" s="548" t="s">
        <v>655</v>
      </c>
      <c r="H76" s="548" t="s">
        <v>656</v>
      </c>
      <c r="I76" s="550">
        <v>844.40997314453125</v>
      </c>
      <c r="J76" s="550">
        <v>1</v>
      </c>
      <c r="K76" s="551">
        <v>844.40997314453125</v>
      </c>
    </row>
    <row r="77" spans="1:11" ht="14.45" customHeight="1" x14ac:dyDescent="0.2">
      <c r="A77" s="546" t="s">
        <v>455</v>
      </c>
      <c r="B77" s="547" t="s">
        <v>456</v>
      </c>
      <c r="C77" s="548" t="s">
        <v>462</v>
      </c>
      <c r="D77" s="549" t="s">
        <v>463</v>
      </c>
      <c r="E77" s="548" t="s">
        <v>511</v>
      </c>
      <c r="F77" s="549" t="s">
        <v>512</v>
      </c>
      <c r="G77" s="548" t="s">
        <v>657</v>
      </c>
      <c r="H77" s="548" t="s">
        <v>658</v>
      </c>
      <c r="I77" s="550">
        <v>5929</v>
      </c>
      <c r="J77" s="550">
        <v>8</v>
      </c>
      <c r="K77" s="551">
        <v>47432</v>
      </c>
    </row>
    <row r="78" spans="1:11" ht="14.45" customHeight="1" x14ac:dyDescent="0.2">
      <c r="A78" s="546" t="s">
        <v>455</v>
      </c>
      <c r="B78" s="547" t="s">
        <v>456</v>
      </c>
      <c r="C78" s="548" t="s">
        <v>462</v>
      </c>
      <c r="D78" s="549" t="s">
        <v>463</v>
      </c>
      <c r="E78" s="548" t="s">
        <v>511</v>
      </c>
      <c r="F78" s="549" t="s">
        <v>512</v>
      </c>
      <c r="G78" s="548" t="s">
        <v>659</v>
      </c>
      <c r="H78" s="548" t="s">
        <v>660</v>
      </c>
      <c r="I78" s="550">
        <v>5929</v>
      </c>
      <c r="J78" s="550">
        <v>8</v>
      </c>
      <c r="K78" s="551">
        <v>47432</v>
      </c>
    </row>
    <row r="79" spans="1:11" ht="14.45" customHeight="1" x14ac:dyDescent="0.2">
      <c r="A79" s="546" t="s">
        <v>455</v>
      </c>
      <c r="B79" s="547" t="s">
        <v>456</v>
      </c>
      <c r="C79" s="548" t="s">
        <v>462</v>
      </c>
      <c r="D79" s="549" t="s">
        <v>463</v>
      </c>
      <c r="E79" s="548" t="s">
        <v>511</v>
      </c>
      <c r="F79" s="549" t="s">
        <v>512</v>
      </c>
      <c r="G79" s="548" t="s">
        <v>661</v>
      </c>
      <c r="H79" s="548" t="s">
        <v>662</v>
      </c>
      <c r="I79" s="550">
        <v>3993</v>
      </c>
      <c r="J79" s="550">
        <v>2</v>
      </c>
      <c r="K79" s="551">
        <v>7986</v>
      </c>
    </row>
    <row r="80" spans="1:11" ht="14.45" customHeight="1" x14ac:dyDescent="0.2">
      <c r="A80" s="546" t="s">
        <v>455</v>
      </c>
      <c r="B80" s="547" t="s">
        <v>456</v>
      </c>
      <c r="C80" s="548" t="s">
        <v>462</v>
      </c>
      <c r="D80" s="549" t="s">
        <v>463</v>
      </c>
      <c r="E80" s="548" t="s">
        <v>511</v>
      </c>
      <c r="F80" s="549" t="s">
        <v>512</v>
      </c>
      <c r="G80" s="548" t="s">
        <v>663</v>
      </c>
      <c r="H80" s="548" t="s">
        <v>664</v>
      </c>
      <c r="I80" s="550">
        <v>3993</v>
      </c>
      <c r="J80" s="550">
        <v>2</v>
      </c>
      <c r="K80" s="551">
        <v>7986</v>
      </c>
    </row>
    <row r="81" spans="1:11" ht="14.45" customHeight="1" x14ac:dyDescent="0.2">
      <c r="A81" s="546" t="s">
        <v>455</v>
      </c>
      <c r="B81" s="547" t="s">
        <v>456</v>
      </c>
      <c r="C81" s="548" t="s">
        <v>462</v>
      </c>
      <c r="D81" s="549" t="s">
        <v>463</v>
      </c>
      <c r="E81" s="548" t="s">
        <v>511</v>
      </c>
      <c r="F81" s="549" t="s">
        <v>512</v>
      </c>
      <c r="G81" s="548" t="s">
        <v>665</v>
      </c>
      <c r="H81" s="548" t="s">
        <v>666</v>
      </c>
      <c r="I81" s="550">
        <v>478</v>
      </c>
      <c r="J81" s="550">
        <v>2</v>
      </c>
      <c r="K81" s="551">
        <v>956</v>
      </c>
    </row>
    <row r="82" spans="1:11" ht="14.45" customHeight="1" x14ac:dyDescent="0.2">
      <c r="A82" s="546" t="s">
        <v>455</v>
      </c>
      <c r="B82" s="547" t="s">
        <v>456</v>
      </c>
      <c r="C82" s="548" t="s">
        <v>462</v>
      </c>
      <c r="D82" s="549" t="s">
        <v>463</v>
      </c>
      <c r="E82" s="548" t="s">
        <v>511</v>
      </c>
      <c r="F82" s="549" t="s">
        <v>512</v>
      </c>
      <c r="G82" s="548" t="s">
        <v>667</v>
      </c>
      <c r="H82" s="548" t="s">
        <v>668</v>
      </c>
      <c r="I82" s="550">
        <v>873</v>
      </c>
      <c r="J82" s="550">
        <v>5</v>
      </c>
      <c r="K82" s="551">
        <v>4365</v>
      </c>
    </row>
    <row r="83" spans="1:11" ht="14.45" customHeight="1" x14ac:dyDescent="0.2">
      <c r="A83" s="546" t="s">
        <v>455</v>
      </c>
      <c r="B83" s="547" t="s">
        <v>456</v>
      </c>
      <c r="C83" s="548" t="s">
        <v>462</v>
      </c>
      <c r="D83" s="549" t="s">
        <v>463</v>
      </c>
      <c r="E83" s="548" t="s">
        <v>511</v>
      </c>
      <c r="F83" s="549" t="s">
        <v>512</v>
      </c>
      <c r="G83" s="548" t="s">
        <v>669</v>
      </c>
      <c r="H83" s="548" t="s">
        <v>670</v>
      </c>
      <c r="I83" s="550">
        <v>726</v>
      </c>
      <c r="J83" s="550">
        <v>2</v>
      </c>
      <c r="K83" s="551">
        <v>1452</v>
      </c>
    </row>
    <row r="84" spans="1:11" ht="14.45" customHeight="1" x14ac:dyDescent="0.2">
      <c r="A84" s="546" t="s">
        <v>455</v>
      </c>
      <c r="B84" s="547" t="s">
        <v>456</v>
      </c>
      <c r="C84" s="548" t="s">
        <v>462</v>
      </c>
      <c r="D84" s="549" t="s">
        <v>463</v>
      </c>
      <c r="E84" s="548" t="s">
        <v>511</v>
      </c>
      <c r="F84" s="549" t="s">
        <v>512</v>
      </c>
      <c r="G84" s="548" t="s">
        <v>671</v>
      </c>
      <c r="H84" s="548" t="s">
        <v>672</v>
      </c>
      <c r="I84" s="550">
        <v>3188.35009765625</v>
      </c>
      <c r="J84" s="550">
        <v>2</v>
      </c>
      <c r="K84" s="551">
        <v>6376.7001953125</v>
      </c>
    </row>
    <row r="85" spans="1:11" ht="14.45" customHeight="1" x14ac:dyDescent="0.2">
      <c r="A85" s="546" t="s">
        <v>455</v>
      </c>
      <c r="B85" s="547" t="s">
        <v>456</v>
      </c>
      <c r="C85" s="548" t="s">
        <v>462</v>
      </c>
      <c r="D85" s="549" t="s">
        <v>463</v>
      </c>
      <c r="E85" s="548" t="s">
        <v>511</v>
      </c>
      <c r="F85" s="549" t="s">
        <v>512</v>
      </c>
      <c r="G85" s="548" t="s">
        <v>673</v>
      </c>
      <c r="H85" s="548" t="s">
        <v>674</v>
      </c>
      <c r="I85" s="550">
        <v>2546.7279785156252</v>
      </c>
      <c r="J85" s="550">
        <v>9</v>
      </c>
      <c r="K85" s="551">
        <v>22920.530517578125</v>
      </c>
    </row>
    <row r="86" spans="1:11" ht="14.45" customHeight="1" x14ac:dyDescent="0.2">
      <c r="A86" s="546" t="s">
        <v>455</v>
      </c>
      <c r="B86" s="547" t="s">
        <v>456</v>
      </c>
      <c r="C86" s="548" t="s">
        <v>462</v>
      </c>
      <c r="D86" s="549" t="s">
        <v>463</v>
      </c>
      <c r="E86" s="548" t="s">
        <v>511</v>
      </c>
      <c r="F86" s="549" t="s">
        <v>512</v>
      </c>
      <c r="G86" s="548" t="s">
        <v>675</v>
      </c>
      <c r="H86" s="548" t="s">
        <v>676</v>
      </c>
      <c r="I86" s="550">
        <v>2546.72998046875</v>
      </c>
      <c r="J86" s="550">
        <v>2</v>
      </c>
      <c r="K86" s="551">
        <v>5093.4599609375</v>
      </c>
    </row>
    <row r="87" spans="1:11" ht="14.45" customHeight="1" x14ac:dyDescent="0.2">
      <c r="A87" s="546" t="s">
        <v>455</v>
      </c>
      <c r="B87" s="547" t="s">
        <v>456</v>
      </c>
      <c r="C87" s="548" t="s">
        <v>462</v>
      </c>
      <c r="D87" s="549" t="s">
        <v>463</v>
      </c>
      <c r="E87" s="548" t="s">
        <v>511</v>
      </c>
      <c r="F87" s="549" t="s">
        <v>512</v>
      </c>
      <c r="G87" s="548" t="s">
        <v>677</v>
      </c>
      <c r="H87" s="548" t="s">
        <v>678</v>
      </c>
      <c r="I87" s="550">
        <v>2546.719970703125</v>
      </c>
      <c r="J87" s="550">
        <v>13</v>
      </c>
      <c r="K87" s="551">
        <v>33107.399658203125</v>
      </c>
    </row>
    <row r="88" spans="1:11" ht="14.45" customHeight="1" x14ac:dyDescent="0.2">
      <c r="A88" s="546" t="s">
        <v>455</v>
      </c>
      <c r="B88" s="547" t="s">
        <v>456</v>
      </c>
      <c r="C88" s="548" t="s">
        <v>462</v>
      </c>
      <c r="D88" s="549" t="s">
        <v>463</v>
      </c>
      <c r="E88" s="548" t="s">
        <v>511</v>
      </c>
      <c r="F88" s="549" t="s">
        <v>512</v>
      </c>
      <c r="G88" s="548" t="s">
        <v>679</v>
      </c>
      <c r="H88" s="548" t="s">
        <v>680</v>
      </c>
      <c r="I88" s="550">
        <v>2546.7249755859375</v>
      </c>
      <c r="J88" s="550">
        <v>10</v>
      </c>
      <c r="K88" s="551">
        <v>25467.240234375</v>
      </c>
    </row>
    <row r="89" spans="1:11" ht="14.45" customHeight="1" x14ac:dyDescent="0.2">
      <c r="A89" s="546" t="s">
        <v>455</v>
      </c>
      <c r="B89" s="547" t="s">
        <v>456</v>
      </c>
      <c r="C89" s="548" t="s">
        <v>462</v>
      </c>
      <c r="D89" s="549" t="s">
        <v>463</v>
      </c>
      <c r="E89" s="548" t="s">
        <v>511</v>
      </c>
      <c r="F89" s="549" t="s">
        <v>512</v>
      </c>
      <c r="G89" s="548" t="s">
        <v>681</v>
      </c>
      <c r="H89" s="548" t="s">
        <v>682</v>
      </c>
      <c r="I89" s="550">
        <v>2546.719970703125</v>
      </c>
      <c r="J89" s="550">
        <v>1</v>
      </c>
      <c r="K89" s="551">
        <v>2546.719970703125</v>
      </c>
    </row>
    <row r="90" spans="1:11" ht="14.45" customHeight="1" x14ac:dyDescent="0.2">
      <c r="A90" s="546" t="s">
        <v>455</v>
      </c>
      <c r="B90" s="547" t="s">
        <v>456</v>
      </c>
      <c r="C90" s="548" t="s">
        <v>462</v>
      </c>
      <c r="D90" s="549" t="s">
        <v>463</v>
      </c>
      <c r="E90" s="548" t="s">
        <v>511</v>
      </c>
      <c r="F90" s="549" t="s">
        <v>512</v>
      </c>
      <c r="G90" s="548" t="s">
        <v>683</v>
      </c>
      <c r="H90" s="548" t="s">
        <v>684</v>
      </c>
      <c r="I90" s="550">
        <v>2546.72998046875</v>
      </c>
      <c r="J90" s="550">
        <v>6</v>
      </c>
      <c r="K90" s="551">
        <v>15280.3505859375</v>
      </c>
    </row>
    <row r="91" spans="1:11" ht="14.45" customHeight="1" x14ac:dyDescent="0.2">
      <c r="A91" s="546" t="s">
        <v>455</v>
      </c>
      <c r="B91" s="547" t="s">
        <v>456</v>
      </c>
      <c r="C91" s="548" t="s">
        <v>462</v>
      </c>
      <c r="D91" s="549" t="s">
        <v>463</v>
      </c>
      <c r="E91" s="548" t="s">
        <v>511</v>
      </c>
      <c r="F91" s="549" t="s">
        <v>512</v>
      </c>
      <c r="G91" s="548" t="s">
        <v>685</v>
      </c>
      <c r="H91" s="548" t="s">
        <v>686</v>
      </c>
      <c r="I91" s="550">
        <v>2546.7239746093751</v>
      </c>
      <c r="J91" s="550">
        <v>15</v>
      </c>
      <c r="K91" s="551">
        <v>38200.859375</v>
      </c>
    </row>
    <row r="92" spans="1:11" ht="14.45" customHeight="1" x14ac:dyDescent="0.2">
      <c r="A92" s="546" t="s">
        <v>455</v>
      </c>
      <c r="B92" s="547" t="s">
        <v>456</v>
      </c>
      <c r="C92" s="548" t="s">
        <v>462</v>
      </c>
      <c r="D92" s="549" t="s">
        <v>463</v>
      </c>
      <c r="E92" s="548" t="s">
        <v>511</v>
      </c>
      <c r="F92" s="549" t="s">
        <v>512</v>
      </c>
      <c r="G92" s="548" t="s">
        <v>687</v>
      </c>
      <c r="H92" s="548" t="s">
        <v>688</v>
      </c>
      <c r="I92" s="550">
        <v>2546.719970703125</v>
      </c>
      <c r="J92" s="550">
        <v>3</v>
      </c>
      <c r="K92" s="551">
        <v>7640.159912109375</v>
      </c>
    </row>
    <row r="93" spans="1:11" ht="14.45" customHeight="1" x14ac:dyDescent="0.2">
      <c r="A93" s="546" t="s">
        <v>455</v>
      </c>
      <c r="B93" s="547" t="s">
        <v>456</v>
      </c>
      <c r="C93" s="548" t="s">
        <v>462</v>
      </c>
      <c r="D93" s="549" t="s">
        <v>463</v>
      </c>
      <c r="E93" s="548" t="s">
        <v>511</v>
      </c>
      <c r="F93" s="549" t="s">
        <v>512</v>
      </c>
      <c r="G93" s="548" t="s">
        <v>689</v>
      </c>
      <c r="H93" s="548" t="s">
        <v>690</v>
      </c>
      <c r="I93" s="550">
        <v>2065.300048828125</v>
      </c>
      <c r="J93" s="550">
        <v>1</v>
      </c>
      <c r="K93" s="551">
        <v>2065.300048828125</v>
      </c>
    </row>
    <row r="94" spans="1:11" ht="14.45" customHeight="1" x14ac:dyDescent="0.2">
      <c r="A94" s="546" t="s">
        <v>455</v>
      </c>
      <c r="B94" s="547" t="s">
        <v>456</v>
      </c>
      <c r="C94" s="548" t="s">
        <v>462</v>
      </c>
      <c r="D94" s="549" t="s">
        <v>463</v>
      </c>
      <c r="E94" s="548" t="s">
        <v>511</v>
      </c>
      <c r="F94" s="549" t="s">
        <v>512</v>
      </c>
      <c r="G94" s="548" t="s">
        <v>691</v>
      </c>
      <c r="H94" s="548" t="s">
        <v>692</v>
      </c>
      <c r="I94" s="550">
        <v>2024.4949951171875</v>
      </c>
      <c r="J94" s="550">
        <v>2</v>
      </c>
      <c r="K94" s="551">
        <v>4048.989990234375</v>
      </c>
    </row>
    <row r="95" spans="1:11" ht="14.45" customHeight="1" x14ac:dyDescent="0.2">
      <c r="A95" s="546" t="s">
        <v>455</v>
      </c>
      <c r="B95" s="547" t="s">
        <v>456</v>
      </c>
      <c r="C95" s="548" t="s">
        <v>462</v>
      </c>
      <c r="D95" s="549" t="s">
        <v>463</v>
      </c>
      <c r="E95" s="548" t="s">
        <v>511</v>
      </c>
      <c r="F95" s="549" t="s">
        <v>512</v>
      </c>
      <c r="G95" s="548" t="s">
        <v>693</v>
      </c>
      <c r="H95" s="548" t="s">
        <v>694</v>
      </c>
      <c r="I95" s="550">
        <v>2065.300048828125</v>
      </c>
      <c r="J95" s="550">
        <v>1</v>
      </c>
      <c r="K95" s="551">
        <v>2065.300048828125</v>
      </c>
    </row>
    <row r="96" spans="1:11" ht="14.45" customHeight="1" x14ac:dyDescent="0.2">
      <c r="A96" s="546" t="s">
        <v>455</v>
      </c>
      <c r="B96" s="547" t="s">
        <v>456</v>
      </c>
      <c r="C96" s="548" t="s">
        <v>462</v>
      </c>
      <c r="D96" s="549" t="s">
        <v>463</v>
      </c>
      <c r="E96" s="548" t="s">
        <v>511</v>
      </c>
      <c r="F96" s="549" t="s">
        <v>512</v>
      </c>
      <c r="G96" s="548" t="s">
        <v>695</v>
      </c>
      <c r="H96" s="548" t="s">
        <v>696</v>
      </c>
      <c r="I96" s="550">
        <v>2065.300048828125</v>
      </c>
      <c r="J96" s="550">
        <v>1</v>
      </c>
      <c r="K96" s="551">
        <v>2065.300048828125</v>
      </c>
    </row>
    <row r="97" spans="1:11" ht="14.45" customHeight="1" x14ac:dyDescent="0.2">
      <c r="A97" s="546" t="s">
        <v>455</v>
      </c>
      <c r="B97" s="547" t="s">
        <v>456</v>
      </c>
      <c r="C97" s="548" t="s">
        <v>462</v>
      </c>
      <c r="D97" s="549" t="s">
        <v>463</v>
      </c>
      <c r="E97" s="548" t="s">
        <v>511</v>
      </c>
      <c r="F97" s="549" t="s">
        <v>512</v>
      </c>
      <c r="G97" s="548" t="s">
        <v>697</v>
      </c>
      <c r="H97" s="548" t="s">
        <v>698</v>
      </c>
      <c r="I97" s="550">
        <v>2065.300048828125</v>
      </c>
      <c r="J97" s="550">
        <v>5</v>
      </c>
      <c r="K97" s="551">
        <v>10326.500244140625</v>
      </c>
    </row>
    <row r="98" spans="1:11" ht="14.45" customHeight="1" x14ac:dyDescent="0.2">
      <c r="A98" s="546" t="s">
        <v>455</v>
      </c>
      <c r="B98" s="547" t="s">
        <v>456</v>
      </c>
      <c r="C98" s="548" t="s">
        <v>462</v>
      </c>
      <c r="D98" s="549" t="s">
        <v>463</v>
      </c>
      <c r="E98" s="548" t="s">
        <v>511</v>
      </c>
      <c r="F98" s="549" t="s">
        <v>512</v>
      </c>
      <c r="G98" s="548" t="s">
        <v>699</v>
      </c>
      <c r="H98" s="548" t="s">
        <v>700</v>
      </c>
      <c r="I98" s="550">
        <v>2546.7249755859375</v>
      </c>
      <c r="J98" s="550">
        <v>5</v>
      </c>
      <c r="K98" s="551">
        <v>12733.6298828125</v>
      </c>
    </row>
    <row r="99" spans="1:11" ht="14.45" customHeight="1" x14ac:dyDescent="0.2">
      <c r="A99" s="546" t="s">
        <v>455</v>
      </c>
      <c r="B99" s="547" t="s">
        <v>456</v>
      </c>
      <c r="C99" s="548" t="s">
        <v>462</v>
      </c>
      <c r="D99" s="549" t="s">
        <v>463</v>
      </c>
      <c r="E99" s="548" t="s">
        <v>511</v>
      </c>
      <c r="F99" s="549" t="s">
        <v>512</v>
      </c>
      <c r="G99" s="548" t="s">
        <v>701</v>
      </c>
      <c r="H99" s="548" t="s">
        <v>702</v>
      </c>
      <c r="I99" s="550">
        <v>2065.300048828125</v>
      </c>
      <c r="J99" s="550">
        <v>1</v>
      </c>
      <c r="K99" s="551">
        <v>2065.300048828125</v>
      </c>
    </row>
    <row r="100" spans="1:11" ht="14.45" customHeight="1" x14ac:dyDescent="0.2">
      <c r="A100" s="546" t="s">
        <v>455</v>
      </c>
      <c r="B100" s="547" t="s">
        <v>456</v>
      </c>
      <c r="C100" s="548" t="s">
        <v>462</v>
      </c>
      <c r="D100" s="549" t="s">
        <v>463</v>
      </c>
      <c r="E100" s="548" t="s">
        <v>511</v>
      </c>
      <c r="F100" s="549" t="s">
        <v>512</v>
      </c>
      <c r="G100" s="548" t="s">
        <v>703</v>
      </c>
      <c r="H100" s="548" t="s">
        <v>704</v>
      </c>
      <c r="I100" s="550">
        <v>2546.72998046875</v>
      </c>
      <c r="J100" s="550">
        <v>6</v>
      </c>
      <c r="K100" s="551">
        <v>15280.3603515625</v>
      </c>
    </row>
    <row r="101" spans="1:11" ht="14.45" customHeight="1" x14ac:dyDescent="0.2">
      <c r="A101" s="546" t="s">
        <v>455</v>
      </c>
      <c r="B101" s="547" t="s">
        <v>456</v>
      </c>
      <c r="C101" s="548" t="s">
        <v>462</v>
      </c>
      <c r="D101" s="549" t="s">
        <v>463</v>
      </c>
      <c r="E101" s="548" t="s">
        <v>511</v>
      </c>
      <c r="F101" s="549" t="s">
        <v>512</v>
      </c>
      <c r="G101" s="548" t="s">
        <v>705</v>
      </c>
      <c r="H101" s="548" t="s">
        <v>706</v>
      </c>
      <c r="I101" s="550">
        <v>2065.300048828125</v>
      </c>
      <c r="J101" s="550">
        <v>1</v>
      </c>
      <c r="K101" s="551">
        <v>2065.300048828125</v>
      </c>
    </row>
    <row r="102" spans="1:11" ht="14.45" customHeight="1" x14ac:dyDescent="0.2">
      <c r="A102" s="546" t="s">
        <v>455</v>
      </c>
      <c r="B102" s="547" t="s">
        <v>456</v>
      </c>
      <c r="C102" s="548" t="s">
        <v>462</v>
      </c>
      <c r="D102" s="549" t="s">
        <v>463</v>
      </c>
      <c r="E102" s="548" t="s">
        <v>511</v>
      </c>
      <c r="F102" s="549" t="s">
        <v>512</v>
      </c>
      <c r="G102" s="548" t="s">
        <v>707</v>
      </c>
      <c r="H102" s="548" t="s">
        <v>708</v>
      </c>
      <c r="I102" s="550">
        <v>2546.719970703125</v>
      </c>
      <c r="J102" s="550">
        <v>1</v>
      </c>
      <c r="K102" s="551">
        <v>2546.719970703125</v>
      </c>
    </row>
    <row r="103" spans="1:11" ht="14.45" customHeight="1" x14ac:dyDescent="0.2">
      <c r="A103" s="546" t="s">
        <v>455</v>
      </c>
      <c r="B103" s="547" t="s">
        <v>456</v>
      </c>
      <c r="C103" s="548" t="s">
        <v>462</v>
      </c>
      <c r="D103" s="549" t="s">
        <v>463</v>
      </c>
      <c r="E103" s="548" t="s">
        <v>511</v>
      </c>
      <c r="F103" s="549" t="s">
        <v>512</v>
      </c>
      <c r="G103" s="548" t="s">
        <v>709</v>
      </c>
      <c r="H103" s="548" t="s">
        <v>710</v>
      </c>
      <c r="I103" s="550">
        <v>2546.719970703125</v>
      </c>
      <c r="J103" s="550">
        <v>1</v>
      </c>
      <c r="K103" s="551">
        <v>2546.719970703125</v>
      </c>
    </row>
    <row r="104" spans="1:11" ht="14.45" customHeight="1" x14ac:dyDescent="0.2">
      <c r="A104" s="546" t="s">
        <v>455</v>
      </c>
      <c r="B104" s="547" t="s">
        <v>456</v>
      </c>
      <c r="C104" s="548" t="s">
        <v>462</v>
      </c>
      <c r="D104" s="549" t="s">
        <v>463</v>
      </c>
      <c r="E104" s="548" t="s">
        <v>511</v>
      </c>
      <c r="F104" s="549" t="s">
        <v>512</v>
      </c>
      <c r="G104" s="548" t="s">
        <v>711</v>
      </c>
      <c r="H104" s="548" t="s">
        <v>712</v>
      </c>
      <c r="I104" s="550">
        <v>2065.300048828125</v>
      </c>
      <c r="J104" s="550">
        <v>1</v>
      </c>
      <c r="K104" s="551">
        <v>2065.300048828125</v>
      </c>
    </row>
    <row r="105" spans="1:11" ht="14.45" customHeight="1" x14ac:dyDescent="0.2">
      <c r="A105" s="546" t="s">
        <v>455</v>
      </c>
      <c r="B105" s="547" t="s">
        <v>456</v>
      </c>
      <c r="C105" s="548" t="s">
        <v>462</v>
      </c>
      <c r="D105" s="549" t="s">
        <v>463</v>
      </c>
      <c r="E105" s="548" t="s">
        <v>511</v>
      </c>
      <c r="F105" s="549" t="s">
        <v>512</v>
      </c>
      <c r="G105" s="548" t="s">
        <v>713</v>
      </c>
      <c r="H105" s="548" t="s">
        <v>714</v>
      </c>
      <c r="I105" s="550">
        <v>2546.7249755859375</v>
      </c>
      <c r="J105" s="550">
        <v>6</v>
      </c>
      <c r="K105" s="551">
        <v>15280.34033203125</v>
      </c>
    </row>
    <row r="106" spans="1:11" ht="14.45" customHeight="1" x14ac:dyDescent="0.2">
      <c r="A106" s="546" t="s">
        <v>455</v>
      </c>
      <c r="B106" s="547" t="s">
        <v>456</v>
      </c>
      <c r="C106" s="548" t="s">
        <v>462</v>
      </c>
      <c r="D106" s="549" t="s">
        <v>463</v>
      </c>
      <c r="E106" s="548" t="s">
        <v>511</v>
      </c>
      <c r="F106" s="549" t="s">
        <v>512</v>
      </c>
      <c r="G106" s="548" t="s">
        <v>715</v>
      </c>
      <c r="H106" s="548" t="s">
        <v>716</v>
      </c>
      <c r="I106" s="550">
        <v>2546.72998046875</v>
      </c>
      <c r="J106" s="550">
        <v>4</v>
      </c>
      <c r="K106" s="551">
        <v>10186.900390625</v>
      </c>
    </row>
    <row r="107" spans="1:11" ht="14.45" customHeight="1" x14ac:dyDescent="0.2">
      <c r="A107" s="546" t="s">
        <v>455</v>
      </c>
      <c r="B107" s="547" t="s">
        <v>456</v>
      </c>
      <c r="C107" s="548" t="s">
        <v>462</v>
      </c>
      <c r="D107" s="549" t="s">
        <v>463</v>
      </c>
      <c r="E107" s="548" t="s">
        <v>511</v>
      </c>
      <c r="F107" s="549" t="s">
        <v>512</v>
      </c>
      <c r="G107" s="548" t="s">
        <v>717</v>
      </c>
      <c r="H107" s="548" t="s">
        <v>718</v>
      </c>
      <c r="I107" s="550">
        <v>2546.719970703125</v>
      </c>
      <c r="J107" s="550">
        <v>1</v>
      </c>
      <c r="K107" s="551">
        <v>2546.719970703125</v>
      </c>
    </row>
    <row r="108" spans="1:11" ht="14.45" customHeight="1" x14ac:dyDescent="0.2">
      <c r="A108" s="546" t="s">
        <v>455</v>
      </c>
      <c r="B108" s="547" t="s">
        <v>456</v>
      </c>
      <c r="C108" s="548" t="s">
        <v>462</v>
      </c>
      <c r="D108" s="549" t="s">
        <v>463</v>
      </c>
      <c r="E108" s="548" t="s">
        <v>511</v>
      </c>
      <c r="F108" s="549" t="s">
        <v>512</v>
      </c>
      <c r="G108" s="548" t="s">
        <v>719</v>
      </c>
      <c r="H108" s="548" t="s">
        <v>720</v>
      </c>
      <c r="I108" s="550">
        <v>2546.7249755859375</v>
      </c>
      <c r="J108" s="550">
        <v>3</v>
      </c>
      <c r="K108" s="551">
        <v>7640.170166015625</v>
      </c>
    </row>
    <row r="109" spans="1:11" ht="14.45" customHeight="1" x14ac:dyDescent="0.2">
      <c r="A109" s="546" t="s">
        <v>455</v>
      </c>
      <c r="B109" s="547" t="s">
        <v>456</v>
      </c>
      <c r="C109" s="548" t="s">
        <v>462</v>
      </c>
      <c r="D109" s="549" t="s">
        <v>463</v>
      </c>
      <c r="E109" s="548" t="s">
        <v>511</v>
      </c>
      <c r="F109" s="549" t="s">
        <v>512</v>
      </c>
      <c r="G109" s="548" t="s">
        <v>721</v>
      </c>
      <c r="H109" s="548" t="s">
        <v>722</v>
      </c>
      <c r="I109" s="550">
        <v>2546.721638997396</v>
      </c>
      <c r="J109" s="550">
        <v>13</v>
      </c>
      <c r="K109" s="551">
        <v>33107.39990234375</v>
      </c>
    </row>
    <row r="110" spans="1:11" ht="14.45" customHeight="1" x14ac:dyDescent="0.2">
      <c r="A110" s="546" t="s">
        <v>455</v>
      </c>
      <c r="B110" s="547" t="s">
        <v>456</v>
      </c>
      <c r="C110" s="548" t="s">
        <v>462</v>
      </c>
      <c r="D110" s="549" t="s">
        <v>463</v>
      </c>
      <c r="E110" s="548" t="s">
        <v>511</v>
      </c>
      <c r="F110" s="549" t="s">
        <v>512</v>
      </c>
      <c r="G110" s="548" t="s">
        <v>723</v>
      </c>
      <c r="H110" s="548" t="s">
        <v>724</v>
      </c>
      <c r="I110" s="550">
        <v>2546.719970703125</v>
      </c>
      <c r="J110" s="550">
        <v>1</v>
      </c>
      <c r="K110" s="551">
        <v>2546.719970703125</v>
      </c>
    </row>
    <row r="111" spans="1:11" ht="14.45" customHeight="1" x14ac:dyDescent="0.2">
      <c r="A111" s="546" t="s">
        <v>455</v>
      </c>
      <c r="B111" s="547" t="s">
        <v>456</v>
      </c>
      <c r="C111" s="548" t="s">
        <v>462</v>
      </c>
      <c r="D111" s="549" t="s">
        <v>463</v>
      </c>
      <c r="E111" s="548" t="s">
        <v>511</v>
      </c>
      <c r="F111" s="549" t="s">
        <v>512</v>
      </c>
      <c r="G111" s="548" t="s">
        <v>725</v>
      </c>
      <c r="H111" s="548" t="s">
        <v>726</v>
      </c>
      <c r="I111" s="550">
        <v>2546.719970703125</v>
      </c>
      <c r="J111" s="550">
        <v>1</v>
      </c>
      <c r="K111" s="551">
        <v>2546.719970703125</v>
      </c>
    </row>
    <row r="112" spans="1:11" ht="14.45" customHeight="1" x14ac:dyDescent="0.2">
      <c r="A112" s="546" t="s">
        <v>455</v>
      </c>
      <c r="B112" s="547" t="s">
        <v>456</v>
      </c>
      <c r="C112" s="548" t="s">
        <v>462</v>
      </c>
      <c r="D112" s="549" t="s">
        <v>463</v>
      </c>
      <c r="E112" s="548" t="s">
        <v>511</v>
      </c>
      <c r="F112" s="549" t="s">
        <v>512</v>
      </c>
      <c r="G112" s="548" t="s">
        <v>727</v>
      </c>
      <c r="H112" s="548" t="s">
        <v>728</v>
      </c>
      <c r="I112" s="550">
        <v>2546.72998046875</v>
      </c>
      <c r="J112" s="550">
        <v>6</v>
      </c>
      <c r="K112" s="551">
        <v>15280.3603515625</v>
      </c>
    </row>
    <row r="113" spans="1:11" ht="14.45" customHeight="1" x14ac:dyDescent="0.2">
      <c r="A113" s="546" t="s">
        <v>455</v>
      </c>
      <c r="B113" s="547" t="s">
        <v>456</v>
      </c>
      <c r="C113" s="548" t="s">
        <v>462</v>
      </c>
      <c r="D113" s="549" t="s">
        <v>463</v>
      </c>
      <c r="E113" s="548" t="s">
        <v>511</v>
      </c>
      <c r="F113" s="549" t="s">
        <v>512</v>
      </c>
      <c r="G113" s="548" t="s">
        <v>729</v>
      </c>
      <c r="H113" s="548" t="s">
        <v>730</v>
      </c>
      <c r="I113" s="550">
        <v>2546.72998046875</v>
      </c>
      <c r="J113" s="550">
        <v>2</v>
      </c>
      <c r="K113" s="551">
        <v>5093.4501953125</v>
      </c>
    </row>
    <row r="114" spans="1:11" ht="14.45" customHeight="1" x14ac:dyDescent="0.2">
      <c r="A114" s="546" t="s">
        <v>455</v>
      </c>
      <c r="B114" s="547" t="s">
        <v>456</v>
      </c>
      <c r="C114" s="548" t="s">
        <v>462</v>
      </c>
      <c r="D114" s="549" t="s">
        <v>463</v>
      </c>
      <c r="E114" s="548" t="s">
        <v>511</v>
      </c>
      <c r="F114" s="549" t="s">
        <v>512</v>
      </c>
      <c r="G114" s="548" t="s">
        <v>731</v>
      </c>
      <c r="H114" s="548" t="s">
        <v>732</v>
      </c>
      <c r="I114" s="550">
        <v>2546.719970703125</v>
      </c>
      <c r="J114" s="550">
        <v>2</v>
      </c>
      <c r="K114" s="551">
        <v>5093.43994140625</v>
      </c>
    </row>
    <row r="115" spans="1:11" ht="14.45" customHeight="1" x14ac:dyDescent="0.2">
      <c r="A115" s="546" t="s">
        <v>455</v>
      </c>
      <c r="B115" s="547" t="s">
        <v>456</v>
      </c>
      <c r="C115" s="548" t="s">
        <v>462</v>
      </c>
      <c r="D115" s="549" t="s">
        <v>463</v>
      </c>
      <c r="E115" s="548" t="s">
        <v>511</v>
      </c>
      <c r="F115" s="549" t="s">
        <v>512</v>
      </c>
      <c r="G115" s="548" t="s">
        <v>733</v>
      </c>
      <c r="H115" s="548" t="s">
        <v>734</v>
      </c>
      <c r="I115" s="550">
        <v>2546.719970703125</v>
      </c>
      <c r="J115" s="550">
        <v>1</v>
      </c>
      <c r="K115" s="551">
        <v>2546.719970703125</v>
      </c>
    </row>
    <row r="116" spans="1:11" ht="14.45" customHeight="1" x14ac:dyDescent="0.2">
      <c r="A116" s="546" t="s">
        <v>455</v>
      </c>
      <c r="B116" s="547" t="s">
        <v>456</v>
      </c>
      <c r="C116" s="548" t="s">
        <v>462</v>
      </c>
      <c r="D116" s="549" t="s">
        <v>463</v>
      </c>
      <c r="E116" s="548" t="s">
        <v>511</v>
      </c>
      <c r="F116" s="549" t="s">
        <v>512</v>
      </c>
      <c r="G116" s="548" t="s">
        <v>735</v>
      </c>
      <c r="H116" s="548" t="s">
        <v>736</v>
      </c>
      <c r="I116" s="550">
        <v>519.09002685546875</v>
      </c>
      <c r="J116" s="550">
        <v>11</v>
      </c>
      <c r="K116" s="551">
        <v>5709.990234375</v>
      </c>
    </row>
    <row r="117" spans="1:11" ht="14.45" customHeight="1" x14ac:dyDescent="0.2">
      <c r="A117" s="546" t="s">
        <v>455</v>
      </c>
      <c r="B117" s="547" t="s">
        <v>456</v>
      </c>
      <c r="C117" s="548" t="s">
        <v>462</v>
      </c>
      <c r="D117" s="549" t="s">
        <v>463</v>
      </c>
      <c r="E117" s="548" t="s">
        <v>511</v>
      </c>
      <c r="F117" s="549" t="s">
        <v>512</v>
      </c>
      <c r="G117" s="548" t="s">
        <v>737</v>
      </c>
      <c r="H117" s="548" t="s">
        <v>738</v>
      </c>
      <c r="I117" s="550">
        <v>519.09002685546875</v>
      </c>
      <c r="J117" s="550">
        <v>11</v>
      </c>
      <c r="K117" s="551">
        <v>5709.990234375</v>
      </c>
    </row>
    <row r="118" spans="1:11" ht="14.45" customHeight="1" x14ac:dyDescent="0.2">
      <c r="A118" s="546" t="s">
        <v>455</v>
      </c>
      <c r="B118" s="547" t="s">
        <v>456</v>
      </c>
      <c r="C118" s="548" t="s">
        <v>462</v>
      </c>
      <c r="D118" s="549" t="s">
        <v>463</v>
      </c>
      <c r="E118" s="548" t="s">
        <v>511</v>
      </c>
      <c r="F118" s="549" t="s">
        <v>512</v>
      </c>
      <c r="G118" s="548" t="s">
        <v>739</v>
      </c>
      <c r="H118" s="548" t="s">
        <v>740</v>
      </c>
      <c r="I118" s="550">
        <v>519.09002685546875</v>
      </c>
      <c r="J118" s="550">
        <v>11</v>
      </c>
      <c r="K118" s="551">
        <v>5709.990234375</v>
      </c>
    </row>
    <row r="119" spans="1:11" ht="14.45" customHeight="1" x14ac:dyDescent="0.2">
      <c r="A119" s="546" t="s">
        <v>455</v>
      </c>
      <c r="B119" s="547" t="s">
        <v>456</v>
      </c>
      <c r="C119" s="548" t="s">
        <v>462</v>
      </c>
      <c r="D119" s="549" t="s">
        <v>463</v>
      </c>
      <c r="E119" s="548" t="s">
        <v>511</v>
      </c>
      <c r="F119" s="549" t="s">
        <v>512</v>
      </c>
      <c r="G119" s="548" t="s">
        <v>741</v>
      </c>
      <c r="H119" s="548" t="s">
        <v>742</v>
      </c>
      <c r="I119" s="550">
        <v>2065.300048828125</v>
      </c>
      <c r="J119" s="550">
        <v>4</v>
      </c>
      <c r="K119" s="551">
        <v>8261.2001953125</v>
      </c>
    </row>
    <row r="120" spans="1:11" ht="14.45" customHeight="1" x14ac:dyDescent="0.2">
      <c r="A120" s="546" t="s">
        <v>455</v>
      </c>
      <c r="B120" s="547" t="s">
        <v>456</v>
      </c>
      <c r="C120" s="548" t="s">
        <v>462</v>
      </c>
      <c r="D120" s="549" t="s">
        <v>463</v>
      </c>
      <c r="E120" s="548" t="s">
        <v>511</v>
      </c>
      <c r="F120" s="549" t="s">
        <v>512</v>
      </c>
      <c r="G120" s="548" t="s">
        <v>743</v>
      </c>
      <c r="H120" s="548" t="s">
        <v>744</v>
      </c>
      <c r="I120" s="550">
        <v>2065.300048828125</v>
      </c>
      <c r="J120" s="550">
        <v>3</v>
      </c>
      <c r="K120" s="551">
        <v>6195.900146484375</v>
      </c>
    </row>
    <row r="121" spans="1:11" ht="14.45" customHeight="1" x14ac:dyDescent="0.2">
      <c r="A121" s="546" t="s">
        <v>455</v>
      </c>
      <c r="B121" s="547" t="s">
        <v>456</v>
      </c>
      <c r="C121" s="548" t="s">
        <v>462</v>
      </c>
      <c r="D121" s="549" t="s">
        <v>463</v>
      </c>
      <c r="E121" s="548" t="s">
        <v>511</v>
      </c>
      <c r="F121" s="549" t="s">
        <v>512</v>
      </c>
      <c r="G121" s="548" t="s">
        <v>745</v>
      </c>
      <c r="H121" s="548" t="s">
        <v>746</v>
      </c>
      <c r="I121" s="550">
        <v>2546.719970703125</v>
      </c>
      <c r="J121" s="550">
        <v>1</v>
      </c>
      <c r="K121" s="551">
        <v>2546.719970703125</v>
      </c>
    </row>
    <row r="122" spans="1:11" ht="14.45" customHeight="1" x14ac:dyDescent="0.2">
      <c r="A122" s="546" t="s">
        <v>455</v>
      </c>
      <c r="B122" s="547" t="s">
        <v>456</v>
      </c>
      <c r="C122" s="548" t="s">
        <v>462</v>
      </c>
      <c r="D122" s="549" t="s">
        <v>463</v>
      </c>
      <c r="E122" s="548" t="s">
        <v>511</v>
      </c>
      <c r="F122" s="549" t="s">
        <v>512</v>
      </c>
      <c r="G122" s="548" t="s">
        <v>747</v>
      </c>
      <c r="H122" s="548" t="s">
        <v>748</v>
      </c>
      <c r="I122" s="550">
        <v>2065.300048828125</v>
      </c>
      <c r="J122" s="550">
        <v>2</v>
      </c>
      <c r="K122" s="551">
        <v>4130.60009765625</v>
      </c>
    </row>
    <row r="123" spans="1:11" ht="14.45" customHeight="1" x14ac:dyDescent="0.2">
      <c r="A123" s="546" t="s">
        <v>455</v>
      </c>
      <c r="B123" s="547" t="s">
        <v>456</v>
      </c>
      <c r="C123" s="548" t="s">
        <v>462</v>
      </c>
      <c r="D123" s="549" t="s">
        <v>463</v>
      </c>
      <c r="E123" s="548" t="s">
        <v>511</v>
      </c>
      <c r="F123" s="549" t="s">
        <v>512</v>
      </c>
      <c r="G123" s="548" t="s">
        <v>749</v>
      </c>
      <c r="H123" s="548" t="s">
        <v>750</v>
      </c>
      <c r="I123" s="550">
        <v>2065.300048828125</v>
      </c>
      <c r="J123" s="550">
        <v>3</v>
      </c>
      <c r="K123" s="551">
        <v>6195.900146484375</v>
      </c>
    </row>
    <row r="124" spans="1:11" ht="14.45" customHeight="1" x14ac:dyDescent="0.2">
      <c r="A124" s="546" t="s">
        <v>455</v>
      </c>
      <c r="B124" s="547" t="s">
        <v>456</v>
      </c>
      <c r="C124" s="548" t="s">
        <v>462</v>
      </c>
      <c r="D124" s="549" t="s">
        <v>463</v>
      </c>
      <c r="E124" s="548" t="s">
        <v>511</v>
      </c>
      <c r="F124" s="549" t="s">
        <v>512</v>
      </c>
      <c r="G124" s="548" t="s">
        <v>751</v>
      </c>
      <c r="H124" s="548" t="s">
        <v>752</v>
      </c>
      <c r="I124" s="550">
        <v>2065.300048828125</v>
      </c>
      <c r="J124" s="550">
        <v>3</v>
      </c>
      <c r="K124" s="551">
        <v>6195.900146484375</v>
      </c>
    </row>
    <row r="125" spans="1:11" ht="14.45" customHeight="1" x14ac:dyDescent="0.2">
      <c r="A125" s="546" t="s">
        <v>455</v>
      </c>
      <c r="B125" s="547" t="s">
        <v>456</v>
      </c>
      <c r="C125" s="548" t="s">
        <v>462</v>
      </c>
      <c r="D125" s="549" t="s">
        <v>463</v>
      </c>
      <c r="E125" s="548" t="s">
        <v>511</v>
      </c>
      <c r="F125" s="549" t="s">
        <v>512</v>
      </c>
      <c r="G125" s="548" t="s">
        <v>753</v>
      </c>
      <c r="H125" s="548" t="s">
        <v>754</v>
      </c>
      <c r="I125" s="550">
        <v>2065.300048828125</v>
      </c>
      <c r="J125" s="550">
        <v>3</v>
      </c>
      <c r="K125" s="551">
        <v>6195.900146484375</v>
      </c>
    </row>
    <row r="126" spans="1:11" ht="14.45" customHeight="1" x14ac:dyDescent="0.2">
      <c r="A126" s="546" t="s">
        <v>455</v>
      </c>
      <c r="B126" s="547" t="s">
        <v>456</v>
      </c>
      <c r="C126" s="548" t="s">
        <v>462</v>
      </c>
      <c r="D126" s="549" t="s">
        <v>463</v>
      </c>
      <c r="E126" s="548" t="s">
        <v>511</v>
      </c>
      <c r="F126" s="549" t="s">
        <v>512</v>
      </c>
      <c r="G126" s="548" t="s">
        <v>755</v>
      </c>
      <c r="H126" s="548" t="s">
        <v>756</v>
      </c>
      <c r="I126" s="550">
        <v>2065.300048828125</v>
      </c>
      <c r="J126" s="550">
        <v>1</v>
      </c>
      <c r="K126" s="551">
        <v>2065.300048828125</v>
      </c>
    </row>
    <row r="127" spans="1:11" ht="14.45" customHeight="1" x14ac:dyDescent="0.2">
      <c r="A127" s="546" t="s">
        <v>455</v>
      </c>
      <c r="B127" s="547" t="s">
        <v>456</v>
      </c>
      <c r="C127" s="548" t="s">
        <v>462</v>
      </c>
      <c r="D127" s="549" t="s">
        <v>463</v>
      </c>
      <c r="E127" s="548" t="s">
        <v>511</v>
      </c>
      <c r="F127" s="549" t="s">
        <v>512</v>
      </c>
      <c r="G127" s="548" t="s">
        <v>757</v>
      </c>
      <c r="H127" s="548" t="s">
        <v>758</v>
      </c>
      <c r="I127" s="550">
        <v>1389.0799560546875</v>
      </c>
      <c r="J127" s="550">
        <v>1</v>
      </c>
      <c r="K127" s="551">
        <v>1389.0799560546875</v>
      </c>
    </row>
    <row r="128" spans="1:11" ht="14.45" customHeight="1" x14ac:dyDescent="0.2">
      <c r="A128" s="546" t="s">
        <v>455</v>
      </c>
      <c r="B128" s="547" t="s">
        <v>456</v>
      </c>
      <c r="C128" s="548" t="s">
        <v>462</v>
      </c>
      <c r="D128" s="549" t="s">
        <v>463</v>
      </c>
      <c r="E128" s="548" t="s">
        <v>511</v>
      </c>
      <c r="F128" s="549" t="s">
        <v>512</v>
      </c>
      <c r="G128" s="548" t="s">
        <v>759</v>
      </c>
      <c r="H128" s="548" t="s">
        <v>760</v>
      </c>
      <c r="I128" s="550">
        <v>1389.0799560546875</v>
      </c>
      <c r="J128" s="550">
        <v>4</v>
      </c>
      <c r="K128" s="551">
        <v>5556.31982421875</v>
      </c>
    </row>
    <row r="129" spans="1:11" ht="14.45" customHeight="1" x14ac:dyDescent="0.2">
      <c r="A129" s="546" t="s">
        <v>455</v>
      </c>
      <c r="B129" s="547" t="s">
        <v>456</v>
      </c>
      <c r="C129" s="548" t="s">
        <v>462</v>
      </c>
      <c r="D129" s="549" t="s">
        <v>463</v>
      </c>
      <c r="E129" s="548" t="s">
        <v>511</v>
      </c>
      <c r="F129" s="549" t="s">
        <v>512</v>
      </c>
      <c r="G129" s="548" t="s">
        <v>761</v>
      </c>
      <c r="H129" s="548" t="s">
        <v>762</v>
      </c>
      <c r="I129" s="550">
        <v>4670.60009765625</v>
      </c>
      <c r="J129" s="550">
        <v>1</v>
      </c>
      <c r="K129" s="551">
        <v>4670.60009765625</v>
      </c>
    </row>
    <row r="130" spans="1:11" ht="14.45" customHeight="1" x14ac:dyDescent="0.2">
      <c r="A130" s="546" t="s">
        <v>455</v>
      </c>
      <c r="B130" s="547" t="s">
        <v>456</v>
      </c>
      <c r="C130" s="548" t="s">
        <v>462</v>
      </c>
      <c r="D130" s="549" t="s">
        <v>463</v>
      </c>
      <c r="E130" s="548" t="s">
        <v>511</v>
      </c>
      <c r="F130" s="549" t="s">
        <v>512</v>
      </c>
      <c r="G130" s="548" t="s">
        <v>763</v>
      </c>
      <c r="H130" s="548" t="s">
        <v>764</v>
      </c>
      <c r="I130" s="550">
        <v>14871</v>
      </c>
      <c r="J130" s="550">
        <v>1</v>
      </c>
      <c r="K130" s="551">
        <v>14871</v>
      </c>
    </row>
    <row r="131" spans="1:11" ht="14.45" customHeight="1" x14ac:dyDescent="0.2">
      <c r="A131" s="546" t="s">
        <v>455</v>
      </c>
      <c r="B131" s="547" t="s">
        <v>456</v>
      </c>
      <c r="C131" s="548" t="s">
        <v>462</v>
      </c>
      <c r="D131" s="549" t="s">
        <v>463</v>
      </c>
      <c r="E131" s="548" t="s">
        <v>511</v>
      </c>
      <c r="F131" s="549" t="s">
        <v>512</v>
      </c>
      <c r="G131" s="548" t="s">
        <v>765</v>
      </c>
      <c r="H131" s="548" t="s">
        <v>766</v>
      </c>
      <c r="I131" s="550">
        <v>1452</v>
      </c>
      <c r="J131" s="550">
        <v>25</v>
      </c>
      <c r="K131" s="551">
        <v>36300</v>
      </c>
    </row>
    <row r="132" spans="1:11" ht="14.45" customHeight="1" x14ac:dyDescent="0.2">
      <c r="A132" s="546" t="s">
        <v>455</v>
      </c>
      <c r="B132" s="547" t="s">
        <v>456</v>
      </c>
      <c r="C132" s="548" t="s">
        <v>462</v>
      </c>
      <c r="D132" s="549" t="s">
        <v>463</v>
      </c>
      <c r="E132" s="548" t="s">
        <v>511</v>
      </c>
      <c r="F132" s="549" t="s">
        <v>512</v>
      </c>
      <c r="G132" s="548" t="s">
        <v>767</v>
      </c>
      <c r="H132" s="548" t="s">
        <v>768</v>
      </c>
      <c r="I132" s="550">
        <v>1718.199951171875</v>
      </c>
      <c r="J132" s="550">
        <v>6</v>
      </c>
      <c r="K132" s="551">
        <v>10309.2001953125</v>
      </c>
    </row>
    <row r="133" spans="1:11" ht="14.45" customHeight="1" x14ac:dyDescent="0.2">
      <c r="A133" s="546" t="s">
        <v>455</v>
      </c>
      <c r="B133" s="547" t="s">
        <v>456</v>
      </c>
      <c r="C133" s="548" t="s">
        <v>462</v>
      </c>
      <c r="D133" s="549" t="s">
        <v>463</v>
      </c>
      <c r="E133" s="548" t="s">
        <v>511</v>
      </c>
      <c r="F133" s="549" t="s">
        <v>512</v>
      </c>
      <c r="G133" s="548" t="s">
        <v>769</v>
      </c>
      <c r="H133" s="548" t="s">
        <v>770</v>
      </c>
      <c r="I133" s="550">
        <v>2662</v>
      </c>
      <c r="J133" s="550">
        <v>1</v>
      </c>
      <c r="K133" s="551">
        <v>2662</v>
      </c>
    </row>
    <row r="134" spans="1:11" ht="14.45" customHeight="1" x14ac:dyDescent="0.2">
      <c r="A134" s="546" t="s">
        <v>455</v>
      </c>
      <c r="B134" s="547" t="s">
        <v>456</v>
      </c>
      <c r="C134" s="548" t="s">
        <v>462</v>
      </c>
      <c r="D134" s="549" t="s">
        <v>463</v>
      </c>
      <c r="E134" s="548" t="s">
        <v>511</v>
      </c>
      <c r="F134" s="549" t="s">
        <v>512</v>
      </c>
      <c r="G134" s="548" t="s">
        <v>771</v>
      </c>
      <c r="H134" s="548" t="s">
        <v>772</v>
      </c>
      <c r="I134" s="550">
        <v>23212.5</v>
      </c>
      <c r="J134" s="550">
        <v>1</v>
      </c>
      <c r="K134" s="551">
        <v>23212.5</v>
      </c>
    </row>
    <row r="135" spans="1:11" ht="14.45" customHeight="1" x14ac:dyDescent="0.2">
      <c r="A135" s="546" t="s">
        <v>455</v>
      </c>
      <c r="B135" s="547" t="s">
        <v>456</v>
      </c>
      <c r="C135" s="548" t="s">
        <v>462</v>
      </c>
      <c r="D135" s="549" t="s">
        <v>463</v>
      </c>
      <c r="E135" s="548" t="s">
        <v>511</v>
      </c>
      <c r="F135" s="549" t="s">
        <v>512</v>
      </c>
      <c r="G135" s="548" t="s">
        <v>773</v>
      </c>
      <c r="H135" s="548" t="s">
        <v>774</v>
      </c>
      <c r="I135" s="550">
        <v>26875.3349609375</v>
      </c>
      <c r="J135" s="550">
        <v>2</v>
      </c>
      <c r="K135" s="551">
        <v>53750.669921875</v>
      </c>
    </row>
    <row r="136" spans="1:11" ht="14.45" customHeight="1" x14ac:dyDescent="0.2">
      <c r="A136" s="546" t="s">
        <v>455</v>
      </c>
      <c r="B136" s="547" t="s">
        <v>456</v>
      </c>
      <c r="C136" s="548" t="s">
        <v>462</v>
      </c>
      <c r="D136" s="549" t="s">
        <v>463</v>
      </c>
      <c r="E136" s="548" t="s">
        <v>511</v>
      </c>
      <c r="F136" s="549" t="s">
        <v>512</v>
      </c>
      <c r="G136" s="548" t="s">
        <v>775</v>
      </c>
      <c r="H136" s="548" t="s">
        <v>776</v>
      </c>
      <c r="I136" s="550">
        <v>4227.510660807292</v>
      </c>
      <c r="J136" s="550">
        <v>33</v>
      </c>
      <c r="K136" s="551">
        <v>139507.86328125</v>
      </c>
    </row>
    <row r="137" spans="1:11" ht="14.45" customHeight="1" x14ac:dyDescent="0.2">
      <c r="A137" s="546" t="s">
        <v>455</v>
      </c>
      <c r="B137" s="547" t="s">
        <v>456</v>
      </c>
      <c r="C137" s="548" t="s">
        <v>462</v>
      </c>
      <c r="D137" s="549" t="s">
        <v>463</v>
      </c>
      <c r="E137" s="548" t="s">
        <v>511</v>
      </c>
      <c r="F137" s="549" t="s">
        <v>512</v>
      </c>
      <c r="G137" s="548" t="s">
        <v>777</v>
      </c>
      <c r="H137" s="548" t="s">
        <v>778</v>
      </c>
      <c r="I137" s="550">
        <v>2546.7249755859375</v>
      </c>
      <c r="J137" s="550">
        <v>15</v>
      </c>
      <c r="K137" s="551">
        <v>38200.8701171875</v>
      </c>
    </row>
    <row r="138" spans="1:11" ht="14.45" customHeight="1" x14ac:dyDescent="0.2">
      <c r="A138" s="546" t="s">
        <v>455</v>
      </c>
      <c r="B138" s="547" t="s">
        <v>456</v>
      </c>
      <c r="C138" s="548" t="s">
        <v>462</v>
      </c>
      <c r="D138" s="549" t="s">
        <v>463</v>
      </c>
      <c r="E138" s="548" t="s">
        <v>511</v>
      </c>
      <c r="F138" s="549" t="s">
        <v>512</v>
      </c>
      <c r="G138" s="548" t="s">
        <v>779</v>
      </c>
      <c r="H138" s="548" t="s">
        <v>780</v>
      </c>
      <c r="I138" s="550">
        <v>10262.0048828125</v>
      </c>
      <c r="J138" s="550">
        <v>2</v>
      </c>
      <c r="K138" s="551">
        <v>20524.009765625</v>
      </c>
    </row>
    <row r="139" spans="1:11" ht="14.45" customHeight="1" x14ac:dyDescent="0.2">
      <c r="A139" s="546" t="s">
        <v>455</v>
      </c>
      <c r="B139" s="547" t="s">
        <v>456</v>
      </c>
      <c r="C139" s="548" t="s">
        <v>462</v>
      </c>
      <c r="D139" s="549" t="s">
        <v>463</v>
      </c>
      <c r="E139" s="548" t="s">
        <v>511</v>
      </c>
      <c r="F139" s="549" t="s">
        <v>512</v>
      </c>
      <c r="G139" s="548" t="s">
        <v>781</v>
      </c>
      <c r="H139" s="548" t="s">
        <v>782</v>
      </c>
      <c r="I139" s="550">
        <v>42667.01953125</v>
      </c>
      <c r="J139" s="550">
        <v>2</v>
      </c>
      <c r="K139" s="551">
        <v>85334.0390625</v>
      </c>
    </row>
    <row r="140" spans="1:11" ht="14.45" customHeight="1" x14ac:dyDescent="0.2">
      <c r="A140" s="546" t="s">
        <v>455</v>
      </c>
      <c r="B140" s="547" t="s">
        <v>456</v>
      </c>
      <c r="C140" s="548" t="s">
        <v>462</v>
      </c>
      <c r="D140" s="549" t="s">
        <v>463</v>
      </c>
      <c r="E140" s="548" t="s">
        <v>511</v>
      </c>
      <c r="F140" s="549" t="s">
        <v>512</v>
      </c>
      <c r="G140" s="548" t="s">
        <v>783</v>
      </c>
      <c r="H140" s="548" t="s">
        <v>784</v>
      </c>
      <c r="I140" s="550">
        <v>6456.56005859375</v>
      </c>
      <c r="J140" s="550">
        <v>3</v>
      </c>
      <c r="K140" s="551">
        <v>19369.6796875</v>
      </c>
    </row>
    <row r="141" spans="1:11" ht="14.45" customHeight="1" x14ac:dyDescent="0.2">
      <c r="A141" s="546" t="s">
        <v>455</v>
      </c>
      <c r="B141" s="547" t="s">
        <v>456</v>
      </c>
      <c r="C141" s="548" t="s">
        <v>462</v>
      </c>
      <c r="D141" s="549" t="s">
        <v>463</v>
      </c>
      <c r="E141" s="548" t="s">
        <v>511</v>
      </c>
      <c r="F141" s="549" t="s">
        <v>512</v>
      </c>
      <c r="G141" s="548" t="s">
        <v>785</v>
      </c>
      <c r="H141" s="548" t="s">
        <v>786</v>
      </c>
      <c r="I141" s="550">
        <v>2469.610107421875</v>
      </c>
      <c r="J141" s="550">
        <v>1</v>
      </c>
      <c r="K141" s="551">
        <v>2469.610107421875</v>
      </c>
    </row>
    <row r="142" spans="1:11" ht="14.45" customHeight="1" x14ac:dyDescent="0.2">
      <c r="A142" s="546" t="s">
        <v>455</v>
      </c>
      <c r="B142" s="547" t="s">
        <v>456</v>
      </c>
      <c r="C142" s="548" t="s">
        <v>462</v>
      </c>
      <c r="D142" s="549" t="s">
        <v>463</v>
      </c>
      <c r="E142" s="548" t="s">
        <v>511</v>
      </c>
      <c r="F142" s="549" t="s">
        <v>512</v>
      </c>
      <c r="G142" s="548" t="s">
        <v>787</v>
      </c>
      <c r="H142" s="548" t="s">
        <v>788</v>
      </c>
      <c r="I142" s="550">
        <v>14117.0703125</v>
      </c>
      <c r="J142" s="550">
        <v>1</v>
      </c>
      <c r="K142" s="551">
        <v>14117.0703125</v>
      </c>
    </row>
    <row r="143" spans="1:11" ht="14.45" customHeight="1" x14ac:dyDescent="0.2">
      <c r="A143" s="546" t="s">
        <v>455</v>
      </c>
      <c r="B143" s="547" t="s">
        <v>456</v>
      </c>
      <c r="C143" s="548" t="s">
        <v>462</v>
      </c>
      <c r="D143" s="549" t="s">
        <v>463</v>
      </c>
      <c r="E143" s="548" t="s">
        <v>511</v>
      </c>
      <c r="F143" s="549" t="s">
        <v>512</v>
      </c>
      <c r="G143" s="548" t="s">
        <v>789</v>
      </c>
      <c r="H143" s="548" t="s">
        <v>790</v>
      </c>
      <c r="I143" s="550">
        <v>5253.81982421875</v>
      </c>
      <c r="J143" s="550">
        <v>7</v>
      </c>
      <c r="K143" s="551">
        <v>36776.7392578125</v>
      </c>
    </row>
    <row r="144" spans="1:11" ht="14.45" customHeight="1" x14ac:dyDescent="0.2">
      <c r="A144" s="546" t="s">
        <v>455</v>
      </c>
      <c r="B144" s="547" t="s">
        <v>456</v>
      </c>
      <c r="C144" s="548" t="s">
        <v>462</v>
      </c>
      <c r="D144" s="549" t="s">
        <v>463</v>
      </c>
      <c r="E144" s="548" t="s">
        <v>511</v>
      </c>
      <c r="F144" s="549" t="s">
        <v>512</v>
      </c>
      <c r="G144" s="548" t="s">
        <v>791</v>
      </c>
      <c r="H144" s="548" t="s">
        <v>792</v>
      </c>
      <c r="I144" s="550">
        <v>5253.81982421875</v>
      </c>
      <c r="J144" s="550">
        <v>2</v>
      </c>
      <c r="K144" s="551">
        <v>10507.6396484375</v>
      </c>
    </row>
    <row r="145" spans="1:11" ht="14.45" customHeight="1" x14ac:dyDescent="0.2">
      <c r="A145" s="546" t="s">
        <v>455</v>
      </c>
      <c r="B145" s="547" t="s">
        <v>456</v>
      </c>
      <c r="C145" s="548" t="s">
        <v>462</v>
      </c>
      <c r="D145" s="549" t="s">
        <v>463</v>
      </c>
      <c r="E145" s="548" t="s">
        <v>511</v>
      </c>
      <c r="F145" s="549" t="s">
        <v>512</v>
      </c>
      <c r="G145" s="548" t="s">
        <v>793</v>
      </c>
      <c r="H145" s="548" t="s">
        <v>794</v>
      </c>
      <c r="I145" s="550">
        <v>4890.81982421875</v>
      </c>
      <c r="J145" s="550">
        <v>11</v>
      </c>
      <c r="K145" s="551">
        <v>53799.0185546875</v>
      </c>
    </row>
    <row r="146" spans="1:11" ht="14.45" customHeight="1" x14ac:dyDescent="0.2">
      <c r="A146" s="546" t="s">
        <v>455</v>
      </c>
      <c r="B146" s="547" t="s">
        <v>456</v>
      </c>
      <c r="C146" s="548" t="s">
        <v>462</v>
      </c>
      <c r="D146" s="549" t="s">
        <v>463</v>
      </c>
      <c r="E146" s="548" t="s">
        <v>511</v>
      </c>
      <c r="F146" s="549" t="s">
        <v>512</v>
      </c>
      <c r="G146" s="548" t="s">
        <v>795</v>
      </c>
      <c r="H146" s="548" t="s">
        <v>796</v>
      </c>
      <c r="I146" s="550">
        <v>15002.7900390625</v>
      </c>
      <c r="J146" s="550">
        <v>4</v>
      </c>
      <c r="K146" s="551">
        <v>60011.16015625</v>
      </c>
    </row>
    <row r="147" spans="1:11" ht="14.45" customHeight="1" x14ac:dyDescent="0.2">
      <c r="A147" s="546" t="s">
        <v>455</v>
      </c>
      <c r="B147" s="547" t="s">
        <v>456</v>
      </c>
      <c r="C147" s="548" t="s">
        <v>462</v>
      </c>
      <c r="D147" s="549" t="s">
        <v>463</v>
      </c>
      <c r="E147" s="548" t="s">
        <v>511</v>
      </c>
      <c r="F147" s="549" t="s">
        <v>512</v>
      </c>
      <c r="G147" s="548" t="s">
        <v>797</v>
      </c>
      <c r="H147" s="548" t="s">
        <v>798</v>
      </c>
      <c r="I147" s="550">
        <v>5886.64990234375</v>
      </c>
      <c r="J147" s="550">
        <v>1</v>
      </c>
      <c r="K147" s="551">
        <v>5886.64990234375</v>
      </c>
    </row>
    <row r="148" spans="1:11" ht="14.45" customHeight="1" x14ac:dyDescent="0.2">
      <c r="A148" s="546" t="s">
        <v>455</v>
      </c>
      <c r="B148" s="547" t="s">
        <v>456</v>
      </c>
      <c r="C148" s="548" t="s">
        <v>462</v>
      </c>
      <c r="D148" s="549" t="s">
        <v>463</v>
      </c>
      <c r="E148" s="548" t="s">
        <v>511</v>
      </c>
      <c r="F148" s="549" t="s">
        <v>512</v>
      </c>
      <c r="G148" s="548" t="s">
        <v>799</v>
      </c>
      <c r="H148" s="548" t="s">
        <v>800</v>
      </c>
      <c r="I148" s="550">
        <v>17155.380859375</v>
      </c>
      <c r="J148" s="550">
        <v>3</v>
      </c>
      <c r="K148" s="551">
        <v>51466.142578125</v>
      </c>
    </row>
    <row r="149" spans="1:11" ht="14.45" customHeight="1" x14ac:dyDescent="0.2">
      <c r="A149" s="546" t="s">
        <v>455</v>
      </c>
      <c r="B149" s="547" t="s">
        <v>456</v>
      </c>
      <c r="C149" s="548" t="s">
        <v>462</v>
      </c>
      <c r="D149" s="549" t="s">
        <v>463</v>
      </c>
      <c r="E149" s="548" t="s">
        <v>511</v>
      </c>
      <c r="F149" s="549" t="s">
        <v>512</v>
      </c>
      <c r="G149" s="548" t="s">
        <v>801</v>
      </c>
      <c r="H149" s="548" t="s">
        <v>802</v>
      </c>
      <c r="I149" s="550">
        <v>5886.64990234375</v>
      </c>
      <c r="J149" s="550">
        <v>1</v>
      </c>
      <c r="K149" s="551">
        <v>5886.64990234375</v>
      </c>
    </row>
    <row r="150" spans="1:11" ht="14.45" customHeight="1" x14ac:dyDescent="0.2">
      <c r="A150" s="546" t="s">
        <v>455</v>
      </c>
      <c r="B150" s="547" t="s">
        <v>456</v>
      </c>
      <c r="C150" s="548" t="s">
        <v>462</v>
      </c>
      <c r="D150" s="549" t="s">
        <v>463</v>
      </c>
      <c r="E150" s="548" t="s">
        <v>511</v>
      </c>
      <c r="F150" s="549" t="s">
        <v>512</v>
      </c>
      <c r="G150" s="548" t="s">
        <v>803</v>
      </c>
      <c r="H150" s="548" t="s">
        <v>804</v>
      </c>
      <c r="I150" s="550">
        <v>5253.81982421875</v>
      </c>
      <c r="J150" s="550">
        <v>2</v>
      </c>
      <c r="K150" s="551">
        <v>10507.6396484375</v>
      </c>
    </row>
    <row r="151" spans="1:11" ht="14.45" customHeight="1" x14ac:dyDescent="0.2">
      <c r="A151" s="546" t="s">
        <v>455</v>
      </c>
      <c r="B151" s="547" t="s">
        <v>456</v>
      </c>
      <c r="C151" s="548" t="s">
        <v>462</v>
      </c>
      <c r="D151" s="549" t="s">
        <v>463</v>
      </c>
      <c r="E151" s="548" t="s">
        <v>511</v>
      </c>
      <c r="F151" s="549" t="s">
        <v>512</v>
      </c>
      <c r="G151" s="548" t="s">
        <v>805</v>
      </c>
      <c r="H151" s="548" t="s">
        <v>806</v>
      </c>
      <c r="I151" s="550">
        <v>34183.69921875</v>
      </c>
      <c r="J151" s="550">
        <v>1</v>
      </c>
      <c r="K151" s="551">
        <v>34183.69921875</v>
      </c>
    </row>
    <row r="152" spans="1:11" ht="14.45" customHeight="1" x14ac:dyDescent="0.2">
      <c r="A152" s="546" t="s">
        <v>455</v>
      </c>
      <c r="B152" s="547" t="s">
        <v>456</v>
      </c>
      <c r="C152" s="548" t="s">
        <v>462</v>
      </c>
      <c r="D152" s="549" t="s">
        <v>463</v>
      </c>
      <c r="E152" s="548" t="s">
        <v>511</v>
      </c>
      <c r="F152" s="549" t="s">
        <v>512</v>
      </c>
      <c r="G152" s="548" t="s">
        <v>807</v>
      </c>
      <c r="H152" s="548" t="s">
        <v>808</v>
      </c>
      <c r="I152" s="550">
        <v>42604.1015625</v>
      </c>
      <c r="J152" s="550">
        <v>4</v>
      </c>
      <c r="K152" s="551">
        <v>170416.40625</v>
      </c>
    </row>
    <row r="153" spans="1:11" ht="14.45" customHeight="1" x14ac:dyDescent="0.2">
      <c r="A153" s="546" t="s">
        <v>455</v>
      </c>
      <c r="B153" s="547" t="s">
        <v>456</v>
      </c>
      <c r="C153" s="548" t="s">
        <v>462</v>
      </c>
      <c r="D153" s="549" t="s">
        <v>463</v>
      </c>
      <c r="E153" s="548" t="s">
        <v>511</v>
      </c>
      <c r="F153" s="549" t="s">
        <v>512</v>
      </c>
      <c r="G153" s="548" t="s">
        <v>809</v>
      </c>
      <c r="H153" s="548" t="s">
        <v>810</v>
      </c>
      <c r="I153" s="550">
        <v>6456.5625</v>
      </c>
      <c r="J153" s="550">
        <v>4</v>
      </c>
      <c r="K153" s="551">
        <v>25826.25</v>
      </c>
    </row>
    <row r="154" spans="1:11" ht="14.45" customHeight="1" x14ac:dyDescent="0.2">
      <c r="A154" s="546" t="s">
        <v>455</v>
      </c>
      <c r="B154" s="547" t="s">
        <v>456</v>
      </c>
      <c r="C154" s="548" t="s">
        <v>462</v>
      </c>
      <c r="D154" s="549" t="s">
        <v>463</v>
      </c>
      <c r="E154" s="548" t="s">
        <v>511</v>
      </c>
      <c r="F154" s="549" t="s">
        <v>512</v>
      </c>
      <c r="G154" s="548" t="s">
        <v>811</v>
      </c>
      <c r="H154" s="548" t="s">
        <v>812</v>
      </c>
      <c r="I154" s="550">
        <v>7153.52001953125</v>
      </c>
      <c r="J154" s="550">
        <v>1</v>
      </c>
      <c r="K154" s="551">
        <v>7153.52001953125</v>
      </c>
    </row>
    <row r="155" spans="1:11" ht="14.45" customHeight="1" x14ac:dyDescent="0.2">
      <c r="A155" s="546" t="s">
        <v>455</v>
      </c>
      <c r="B155" s="547" t="s">
        <v>456</v>
      </c>
      <c r="C155" s="548" t="s">
        <v>462</v>
      </c>
      <c r="D155" s="549" t="s">
        <v>463</v>
      </c>
      <c r="E155" s="548" t="s">
        <v>511</v>
      </c>
      <c r="F155" s="549" t="s">
        <v>512</v>
      </c>
      <c r="G155" s="548" t="s">
        <v>813</v>
      </c>
      <c r="H155" s="548" t="s">
        <v>814</v>
      </c>
      <c r="I155" s="550">
        <v>5253.81982421875</v>
      </c>
      <c r="J155" s="550">
        <v>2</v>
      </c>
      <c r="K155" s="551">
        <v>10507.6396484375</v>
      </c>
    </row>
    <row r="156" spans="1:11" ht="14.45" customHeight="1" x14ac:dyDescent="0.2">
      <c r="A156" s="546" t="s">
        <v>455</v>
      </c>
      <c r="B156" s="547" t="s">
        <v>456</v>
      </c>
      <c r="C156" s="548" t="s">
        <v>462</v>
      </c>
      <c r="D156" s="549" t="s">
        <v>463</v>
      </c>
      <c r="E156" s="548" t="s">
        <v>511</v>
      </c>
      <c r="F156" s="549" t="s">
        <v>512</v>
      </c>
      <c r="G156" s="548" t="s">
        <v>815</v>
      </c>
      <c r="H156" s="548" t="s">
        <v>816</v>
      </c>
      <c r="I156" s="550">
        <v>45325.401041666664</v>
      </c>
      <c r="J156" s="550">
        <v>4</v>
      </c>
      <c r="K156" s="551">
        <v>181301.59375</v>
      </c>
    </row>
    <row r="157" spans="1:11" ht="14.45" customHeight="1" x14ac:dyDescent="0.2">
      <c r="A157" s="546" t="s">
        <v>455</v>
      </c>
      <c r="B157" s="547" t="s">
        <v>456</v>
      </c>
      <c r="C157" s="548" t="s">
        <v>462</v>
      </c>
      <c r="D157" s="549" t="s">
        <v>463</v>
      </c>
      <c r="E157" s="548" t="s">
        <v>511</v>
      </c>
      <c r="F157" s="549" t="s">
        <v>512</v>
      </c>
      <c r="G157" s="548" t="s">
        <v>817</v>
      </c>
      <c r="H157" s="548" t="s">
        <v>818</v>
      </c>
      <c r="I157" s="550">
        <v>7026.47021484375</v>
      </c>
      <c r="J157" s="550">
        <v>4</v>
      </c>
      <c r="K157" s="551">
        <v>28105.880859375</v>
      </c>
    </row>
    <row r="158" spans="1:11" ht="14.45" customHeight="1" x14ac:dyDescent="0.2">
      <c r="A158" s="546" t="s">
        <v>455</v>
      </c>
      <c r="B158" s="547" t="s">
        <v>456</v>
      </c>
      <c r="C158" s="548" t="s">
        <v>462</v>
      </c>
      <c r="D158" s="549" t="s">
        <v>463</v>
      </c>
      <c r="E158" s="548" t="s">
        <v>511</v>
      </c>
      <c r="F158" s="549" t="s">
        <v>512</v>
      </c>
      <c r="G158" s="548" t="s">
        <v>819</v>
      </c>
      <c r="H158" s="548" t="s">
        <v>820</v>
      </c>
      <c r="I158" s="550">
        <v>5253.81982421875</v>
      </c>
      <c r="J158" s="550">
        <v>4</v>
      </c>
      <c r="K158" s="551">
        <v>21015.279296875</v>
      </c>
    </row>
    <row r="159" spans="1:11" ht="14.45" customHeight="1" x14ac:dyDescent="0.2">
      <c r="A159" s="546" t="s">
        <v>455</v>
      </c>
      <c r="B159" s="547" t="s">
        <v>456</v>
      </c>
      <c r="C159" s="548" t="s">
        <v>462</v>
      </c>
      <c r="D159" s="549" t="s">
        <v>463</v>
      </c>
      <c r="E159" s="548" t="s">
        <v>511</v>
      </c>
      <c r="F159" s="549" t="s">
        <v>512</v>
      </c>
      <c r="G159" s="548" t="s">
        <v>821</v>
      </c>
      <c r="H159" s="548" t="s">
        <v>822</v>
      </c>
      <c r="I159" s="550">
        <v>5253.81982421875</v>
      </c>
      <c r="J159" s="550">
        <v>3</v>
      </c>
      <c r="K159" s="551">
        <v>15761.4599609375</v>
      </c>
    </row>
    <row r="160" spans="1:11" ht="14.45" customHeight="1" x14ac:dyDescent="0.2">
      <c r="A160" s="546" t="s">
        <v>455</v>
      </c>
      <c r="B160" s="547" t="s">
        <v>456</v>
      </c>
      <c r="C160" s="548" t="s">
        <v>462</v>
      </c>
      <c r="D160" s="549" t="s">
        <v>463</v>
      </c>
      <c r="E160" s="548" t="s">
        <v>511</v>
      </c>
      <c r="F160" s="549" t="s">
        <v>512</v>
      </c>
      <c r="G160" s="548" t="s">
        <v>823</v>
      </c>
      <c r="H160" s="548" t="s">
        <v>824</v>
      </c>
      <c r="I160" s="550">
        <v>86156.848958333328</v>
      </c>
      <c r="J160" s="550">
        <v>4</v>
      </c>
      <c r="K160" s="551">
        <v>344627.375</v>
      </c>
    </row>
    <row r="161" spans="1:11" ht="14.45" customHeight="1" x14ac:dyDescent="0.2">
      <c r="A161" s="546" t="s">
        <v>455</v>
      </c>
      <c r="B161" s="547" t="s">
        <v>456</v>
      </c>
      <c r="C161" s="548" t="s">
        <v>462</v>
      </c>
      <c r="D161" s="549" t="s">
        <v>463</v>
      </c>
      <c r="E161" s="548" t="s">
        <v>511</v>
      </c>
      <c r="F161" s="549" t="s">
        <v>512</v>
      </c>
      <c r="G161" s="548" t="s">
        <v>825</v>
      </c>
      <c r="H161" s="548" t="s">
        <v>826</v>
      </c>
      <c r="I161" s="550">
        <v>7026.47021484375</v>
      </c>
      <c r="J161" s="550">
        <v>3</v>
      </c>
      <c r="K161" s="551">
        <v>21079.41015625</v>
      </c>
    </row>
    <row r="162" spans="1:11" ht="14.45" customHeight="1" x14ac:dyDescent="0.2">
      <c r="A162" s="546" t="s">
        <v>455</v>
      </c>
      <c r="B162" s="547" t="s">
        <v>456</v>
      </c>
      <c r="C162" s="548" t="s">
        <v>462</v>
      </c>
      <c r="D162" s="549" t="s">
        <v>463</v>
      </c>
      <c r="E162" s="548" t="s">
        <v>511</v>
      </c>
      <c r="F162" s="549" t="s">
        <v>512</v>
      </c>
      <c r="G162" s="548" t="s">
        <v>827</v>
      </c>
      <c r="H162" s="548" t="s">
        <v>828</v>
      </c>
      <c r="I162" s="550">
        <v>9369.0400390625</v>
      </c>
      <c r="J162" s="550">
        <v>1</v>
      </c>
      <c r="K162" s="551">
        <v>9369.0400390625</v>
      </c>
    </row>
    <row r="163" spans="1:11" ht="14.45" customHeight="1" x14ac:dyDescent="0.2">
      <c r="A163" s="546" t="s">
        <v>455</v>
      </c>
      <c r="B163" s="547" t="s">
        <v>456</v>
      </c>
      <c r="C163" s="548" t="s">
        <v>462</v>
      </c>
      <c r="D163" s="549" t="s">
        <v>463</v>
      </c>
      <c r="E163" s="548" t="s">
        <v>511</v>
      </c>
      <c r="F163" s="549" t="s">
        <v>512</v>
      </c>
      <c r="G163" s="548" t="s">
        <v>829</v>
      </c>
      <c r="H163" s="548" t="s">
        <v>830</v>
      </c>
      <c r="I163" s="550">
        <v>14117.0703125</v>
      </c>
      <c r="J163" s="550">
        <v>2</v>
      </c>
      <c r="K163" s="551">
        <v>28234.140625</v>
      </c>
    </row>
    <row r="164" spans="1:11" ht="14.45" customHeight="1" x14ac:dyDescent="0.2">
      <c r="A164" s="546" t="s">
        <v>455</v>
      </c>
      <c r="B164" s="547" t="s">
        <v>456</v>
      </c>
      <c r="C164" s="548" t="s">
        <v>462</v>
      </c>
      <c r="D164" s="549" t="s">
        <v>463</v>
      </c>
      <c r="E164" s="548" t="s">
        <v>511</v>
      </c>
      <c r="F164" s="549" t="s">
        <v>512</v>
      </c>
      <c r="G164" s="548" t="s">
        <v>831</v>
      </c>
      <c r="H164" s="548" t="s">
        <v>832</v>
      </c>
      <c r="I164" s="550">
        <v>4432.232421875</v>
      </c>
      <c r="J164" s="550">
        <v>4</v>
      </c>
      <c r="K164" s="551">
        <v>17728.9296875</v>
      </c>
    </row>
    <row r="165" spans="1:11" ht="14.45" customHeight="1" x14ac:dyDescent="0.2">
      <c r="A165" s="546" t="s">
        <v>455</v>
      </c>
      <c r="B165" s="547" t="s">
        <v>456</v>
      </c>
      <c r="C165" s="548" t="s">
        <v>462</v>
      </c>
      <c r="D165" s="549" t="s">
        <v>463</v>
      </c>
      <c r="E165" s="548" t="s">
        <v>511</v>
      </c>
      <c r="F165" s="549" t="s">
        <v>512</v>
      </c>
      <c r="G165" s="548" t="s">
        <v>833</v>
      </c>
      <c r="H165" s="548" t="s">
        <v>834</v>
      </c>
      <c r="I165" s="550">
        <v>9369.0302734375</v>
      </c>
      <c r="J165" s="550">
        <v>1</v>
      </c>
      <c r="K165" s="551">
        <v>9369.0302734375</v>
      </c>
    </row>
    <row r="166" spans="1:11" ht="14.45" customHeight="1" x14ac:dyDescent="0.2">
      <c r="A166" s="546" t="s">
        <v>455</v>
      </c>
      <c r="B166" s="547" t="s">
        <v>456</v>
      </c>
      <c r="C166" s="548" t="s">
        <v>462</v>
      </c>
      <c r="D166" s="549" t="s">
        <v>463</v>
      </c>
      <c r="E166" s="548" t="s">
        <v>511</v>
      </c>
      <c r="F166" s="549" t="s">
        <v>512</v>
      </c>
      <c r="G166" s="548" t="s">
        <v>835</v>
      </c>
      <c r="H166" s="548" t="s">
        <v>836</v>
      </c>
      <c r="I166" s="550">
        <v>5253.81982421875</v>
      </c>
      <c r="J166" s="550">
        <v>4</v>
      </c>
      <c r="K166" s="551">
        <v>21015.279296875</v>
      </c>
    </row>
    <row r="167" spans="1:11" ht="14.45" customHeight="1" x14ac:dyDescent="0.2">
      <c r="A167" s="546" t="s">
        <v>455</v>
      </c>
      <c r="B167" s="547" t="s">
        <v>456</v>
      </c>
      <c r="C167" s="548" t="s">
        <v>462</v>
      </c>
      <c r="D167" s="549" t="s">
        <v>463</v>
      </c>
      <c r="E167" s="548" t="s">
        <v>511</v>
      </c>
      <c r="F167" s="549" t="s">
        <v>512</v>
      </c>
      <c r="G167" s="548" t="s">
        <v>837</v>
      </c>
      <c r="H167" s="548" t="s">
        <v>838</v>
      </c>
      <c r="I167" s="550">
        <v>5886.7001953125</v>
      </c>
      <c r="J167" s="550">
        <v>1</v>
      </c>
      <c r="K167" s="551">
        <v>5886.7001953125</v>
      </c>
    </row>
    <row r="168" spans="1:11" ht="14.45" customHeight="1" x14ac:dyDescent="0.2">
      <c r="A168" s="546" t="s">
        <v>455</v>
      </c>
      <c r="B168" s="547" t="s">
        <v>456</v>
      </c>
      <c r="C168" s="548" t="s">
        <v>462</v>
      </c>
      <c r="D168" s="549" t="s">
        <v>463</v>
      </c>
      <c r="E168" s="548" t="s">
        <v>511</v>
      </c>
      <c r="F168" s="549" t="s">
        <v>512</v>
      </c>
      <c r="G168" s="548" t="s">
        <v>839</v>
      </c>
      <c r="H168" s="548" t="s">
        <v>840</v>
      </c>
      <c r="I168" s="550">
        <v>22726.232421875</v>
      </c>
      <c r="J168" s="550">
        <v>4</v>
      </c>
      <c r="K168" s="551">
        <v>90904.9296875</v>
      </c>
    </row>
    <row r="169" spans="1:11" ht="14.45" customHeight="1" x14ac:dyDescent="0.2">
      <c r="A169" s="546" t="s">
        <v>455</v>
      </c>
      <c r="B169" s="547" t="s">
        <v>456</v>
      </c>
      <c r="C169" s="548" t="s">
        <v>462</v>
      </c>
      <c r="D169" s="549" t="s">
        <v>463</v>
      </c>
      <c r="E169" s="548" t="s">
        <v>511</v>
      </c>
      <c r="F169" s="549" t="s">
        <v>512</v>
      </c>
      <c r="G169" s="548" t="s">
        <v>841</v>
      </c>
      <c r="H169" s="548" t="s">
        <v>842</v>
      </c>
      <c r="I169" s="550">
        <v>7849.27001953125</v>
      </c>
      <c r="J169" s="550">
        <v>1</v>
      </c>
      <c r="K169" s="551">
        <v>7849.27001953125</v>
      </c>
    </row>
    <row r="170" spans="1:11" ht="14.45" customHeight="1" x14ac:dyDescent="0.2">
      <c r="A170" s="546" t="s">
        <v>455</v>
      </c>
      <c r="B170" s="547" t="s">
        <v>456</v>
      </c>
      <c r="C170" s="548" t="s">
        <v>462</v>
      </c>
      <c r="D170" s="549" t="s">
        <v>463</v>
      </c>
      <c r="E170" s="548" t="s">
        <v>511</v>
      </c>
      <c r="F170" s="549" t="s">
        <v>512</v>
      </c>
      <c r="G170" s="548" t="s">
        <v>843</v>
      </c>
      <c r="H170" s="548" t="s">
        <v>844</v>
      </c>
      <c r="I170" s="550">
        <v>10445.9296875</v>
      </c>
      <c r="J170" s="550">
        <v>1</v>
      </c>
      <c r="K170" s="551">
        <v>10445.9296875</v>
      </c>
    </row>
    <row r="171" spans="1:11" ht="14.45" customHeight="1" x14ac:dyDescent="0.2">
      <c r="A171" s="546" t="s">
        <v>455</v>
      </c>
      <c r="B171" s="547" t="s">
        <v>456</v>
      </c>
      <c r="C171" s="548" t="s">
        <v>462</v>
      </c>
      <c r="D171" s="549" t="s">
        <v>463</v>
      </c>
      <c r="E171" s="548" t="s">
        <v>511</v>
      </c>
      <c r="F171" s="549" t="s">
        <v>512</v>
      </c>
      <c r="G171" s="548" t="s">
        <v>845</v>
      </c>
      <c r="H171" s="548" t="s">
        <v>846</v>
      </c>
      <c r="I171" s="550">
        <v>14117.0703125</v>
      </c>
      <c r="J171" s="550">
        <v>1</v>
      </c>
      <c r="K171" s="551">
        <v>14117.0703125</v>
      </c>
    </row>
    <row r="172" spans="1:11" ht="14.45" customHeight="1" x14ac:dyDescent="0.2">
      <c r="A172" s="546" t="s">
        <v>455</v>
      </c>
      <c r="B172" s="547" t="s">
        <v>456</v>
      </c>
      <c r="C172" s="548" t="s">
        <v>462</v>
      </c>
      <c r="D172" s="549" t="s">
        <v>463</v>
      </c>
      <c r="E172" s="548" t="s">
        <v>511</v>
      </c>
      <c r="F172" s="549" t="s">
        <v>512</v>
      </c>
      <c r="G172" s="548" t="s">
        <v>847</v>
      </c>
      <c r="H172" s="548" t="s">
        <v>848</v>
      </c>
      <c r="I172" s="550">
        <v>9369.0302734375</v>
      </c>
      <c r="J172" s="550">
        <v>2</v>
      </c>
      <c r="K172" s="551">
        <v>18738.060546875</v>
      </c>
    </row>
    <row r="173" spans="1:11" ht="14.45" customHeight="1" x14ac:dyDescent="0.2">
      <c r="A173" s="546" t="s">
        <v>455</v>
      </c>
      <c r="B173" s="547" t="s">
        <v>456</v>
      </c>
      <c r="C173" s="548" t="s">
        <v>462</v>
      </c>
      <c r="D173" s="549" t="s">
        <v>463</v>
      </c>
      <c r="E173" s="548" t="s">
        <v>511</v>
      </c>
      <c r="F173" s="549" t="s">
        <v>512</v>
      </c>
      <c r="G173" s="548" t="s">
        <v>849</v>
      </c>
      <c r="H173" s="548" t="s">
        <v>850</v>
      </c>
      <c r="I173" s="550">
        <v>9369.0302734375</v>
      </c>
      <c r="J173" s="550">
        <v>1</v>
      </c>
      <c r="K173" s="551">
        <v>9369.0302734375</v>
      </c>
    </row>
    <row r="174" spans="1:11" ht="14.45" customHeight="1" x14ac:dyDescent="0.2">
      <c r="A174" s="546" t="s">
        <v>455</v>
      </c>
      <c r="B174" s="547" t="s">
        <v>456</v>
      </c>
      <c r="C174" s="548" t="s">
        <v>462</v>
      </c>
      <c r="D174" s="549" t="s">
        <v>463</v>
      </c>
      <c r="E174" s="548" t="s">
        <v>511</v>
      </c>
      <c r="F174" s="549" t="s">
        <v>512</v>
      </c>
      <c r="G174" s="548" t="s">
        <v>851</v>
      </c>
      <c r="H174" s="548" t="s">
        <v>852</v>
      </c>
      <c r="I174" s="550">
        <v>9369.0302734375</v>
      </c>
      <c r="J174" s="550">
        <v>2</v>
      </c>
      <c r="K174" s="551">
        <v>18738.060546875</v>
      </c>
    </row>
    <row r="175" spans="1:11" ht="14.45" customHeight="1" x14ac:dyDescent="0.2">
      <c r="A175" s="546" t="s">
        <v>455</v>
      </c>
      <c r="B175" s="547" t="s">
        <v>456</v>
      </c>
      <c r="C175" s="548" t="s">
        <v>462</v>
      </c>
      <c r="D175" s="549" t="s">
        <v>463</v>
      </c>
      <c r="E175" s="548" t="s">
        <v>511</v>
      </c>
      <c r="F175" s="549" t="s">
        <v>512</v>
      </c>
      <c r="G175" s="548" t="s">
        <v>853</v>
      </c>
      <c r="H175" s="548" t="s">
        <v>854</v>
      </c>
      <c r="I175" s="550">
        <v>29879.740234375</v>
      </c>
      <c r="J175" s="550">
        <v>2</v>
      </c>
      <c r="K175" s="551">
        <v>59759.48046875</v>
      </c>
    </row>
    <row r="176" spans="1:11" ht="14.45" customHeight="1" x14ac:dyDescent="0.2">
      <c r="A176" s="546" t="s">
        <v>455</v>
      </c>
      <c r="B176" s="547" t="s">
        <v>456</v>
      </c>
      <c r="C176" s="548" t="s">
        <v>462</v>
      </c>
      <c r="D176" s="549" t="s">
        <v>463</v>
      </c>
      <c r="E176" s="548" t="s">
        <v>511</v>
      </c>
      <c r="F176" s="549" t="s">
        <v>512</v>
      </c>
      <c r="G176" s="548" t="s">
        <v>855</v>
      </c>
      <c r="H176" s="548" t="s">
        <v>856</v>
      </c>
      <c r="I176" s="550">
        <v>10445.9296875</v>
      </c>
      <c r="J176" s="550">
        <v>1</v>
      </c>
      <c r="K176" s="551">
        <v>10445.9296875</v>
      </c>
    </row>
    <row r="177" spans="1:11" ht="14.45" customHeight="1" x14ac:dyDescent="0.2">
      <c r="A177" s="546" t="s">
        <v>455</v>
      </c>
      <c r="B177" s="547" t="s">
        <v>456</v>
      </c>
      <c r="C177" s="548" t="s">
        <v>462</v>
      </c>
      <c r="D177" s="549" t="s">
        <v>463</v>
      </c>
      <c r="E177" s="548" t="s">
        <v>511</v>
      </c>
      <c r="F177" s="549" t="s">
        <v>512</v>
      </c>
      <c r="G177" s="548" t="s">
        <v>857</v>
      </c>
      <c r="H177" s="548" t="s">
        <v>858</v>
      </c>
      <c r="I177" s="550">
        <v>10445.9296875</v>
      </c>
      <c r="J177" s="550">
        <v>1</v>
      </c>
      <c r="K177" s="551">
        <v>10445.9296875</v>
      </c>
    </row>
    <row r="178" spans="1:11" ht="14.45" customHeight="1" x14ac:dyDescent="0.2">
      <c r="A178" s="546" t="s">
        <v>455</v>
      </c>
      <c r="B178" s="547" t="s">
        <v>456</v>
      </c>
      <c r="C178" s="548" t="s">
        <v>462</v>
      </c>
      <c r="D178" s="549" t="s">
        <v>463</v>
      </c>
      <c r="E178" s="548" t="s">
        <v>511</v>
      </c>
      <c r="F178" s="549" t="s">
        <v>512</v>
      </c>
      <c r="G178" s="548" t="s">
        <v>859</v>
      </c>
      <c r="H178" s="548" t="s">
        <v>860</v>
      </c>
      <c r="I178" s="550">
        <v>2026.75</v>
      </c>
      <c r="J178" s="550">
        <v>2</v>
      </c>
      <c r="K178" s="551">
        <v>4053.5</v>
      </c>
    </row>
    <row r="179" spans="1:11" ht="14.45" customHeight="1" x14ac:dyDescent="0.2">
      <c r="A179" s="546" t="s">
        <v>455</v>
      </c>
      <c r="B179" s="547" t="s">
        <v>456</v>
      </c>
      <c r="C179" s="548" t="s">
        <v>462</v>
      </c>
      <c r="D179" s="549" t="s">
        <v>463</v>
      </c>
      <c r="E179" s="548" t="s">
        <v>511</v>
      </c>
      <c r="F179" s="549" t="s">
        <v>512</v>
      </c>
      <c r="G179" s="548" t="s">
        <v>861</v>
      </c>
      <c r="H179" s="548" t="s">
        <v>862</v>
      </c>
      <c r="I179" s="550">
        <v>563.82000732421875</v>
      </c>
      <c r="J179" s="550">
        <v>1</v>
      </c>
      <c r="K179" s="551">
        <v>563.82000732421875</v>
      </c>
    </row>
    <row r="180" spans="1:11" ht="14.45" customHeight="1" x14ac:dyDescent="0.2">
      <c r="A180" s="546" t="s">
        <v>455</v>
      </c>
      <c r="B180" s="547" t="s">
        <v>456</v>
      </c>
      <c r="C180" s="548" t="s">
        <v>462</v>
      </c>
      <c r="D180" s="549" t="s">
        <v>463</v>
      </c>
      <c r="E180" s="548" t="s">
        <v>511</v>
      </c>
      <c r="F180" s="549" t="s">
        <v>512</v>
      </c>
      <c r="G180" s="548" t="s">
        <v>863</v>
      </c>
      <c r="H180" s="548" t="s">
        <v>864</v>
      </c>
      <c r="I180" s="550">
        <v>8171.10009765625</v>
      </c>
      <c r="J180" s="550">
        <v>1</v>
      </c>
      <c r="K180" s="551">
        <v>8171.10009765625</v>
      </c>
    </row>
    <row r="181" spans="1:11" ht="14.45" customHeight="1" x14ac:dyDescent="0.2">
      <c r="A181" s="546" t="s">
        <v>455</v>
      </c>
      <c r="B181" s="547" t="s">
        <v>456</v>
      </c>
      <c r="C181" s="548" t="s">
        <v>462</v>
      </c>
      <c r="D181" s="549" t="s">
        <v>463</v>
      </c>
      <c r="E181" s="548" t="s">
        <v>511</v>
      </c>
      <c r="F181" s="549" t="s">
        <v>512</v>
      </c>
      <c r="G181" s="548" t="s">
        <v>865</v>
      </c>
      <c r="H181" s="548" t="s">
        <v>866</v>
      </c>
      <c r="I181" s="550">
        <v>5769.2998046875</v>
      </c>
      <c r="J181" s="550">
        <v>1</v>
      </c>
      <c r="K181" s="551">
        <v>5769.2998046875</v>
      </c>
    </row>
    <row r="182" spans="1:11" ht="14.45" customHeight="1" x14ac:dyDescent="0.2">
      <c r="A182" s="546" t="s">
        <v>455</v>
      </c>
      <c r="B182" s="547" t="s">
        <v>456</v>
      </c>
      <c r="C182" s="548" t="s">
        <v>462</v>
      </c>
      <c r="D182" s="549" t="s">
        <v>463</v>
      </c>
      <c r="E182" s="548" t="s">
        <v>511</v>
      </c>
      <c r="F182" s="549" t="s">
        <v>512</v>
      </c>
      <c r="G182" s="548" t="s">
        <v>559</v>
      </c>
      <c r="H182" s="548" t="s">
        <v>867</v>
      </c>
      <c r="I182" s="550">
        <v>20268</v>
      </c>
      <c r="J182" s="550">
        <v>1</v>
      </c>
      <c r="K182" s="551">
        <v>20268</v>
      </c>
    </row>
    <row r="183" spans="1:11" ht="14.45" customHeight="1" x14ac:dyDescent="0.2">
      <c r="A183" s="546" t="s">
        <v>455</v>
      </c>
      <c r="B183" s="547" t="s">
        <v>456</v>
      </c>
      <c r="C183" s="548" t="s">
        <v>462</v>
      </c>
      <c r="D183" s="549" t="s">
        <v>463</v>
      </c>
      <c r="E183" s="548" t="s">
        <v>511</v>
      </c>
      <c r="F183" s="549" t="s">
        <v>512</v>
      </c>
      <c r="G183" s="548" t="s">
        <v>868</v>
      </c>
      <c r="H183" s="548" t="s">
        <v>869</v>
      </c>
      <c r="I183" s="550">
        <v>4227.510660807292</v>
      </c>
      <c r="J183" s="550">
        <v>41</v>
      </c>
      <c r="K183" s="551">
        <v>173327.935546875</v>
      </c>
    </row>
    <row r="184" spans="1:11" ht="14.45" customHeight="1" x14ac:dyDescent="0.2">
      <c r="A184" s="546" t="s">
        <v>455</v>
      </c>
      <c r="B184" s="547" t="s">
        <v>456</v>
      </c>
      <c r="C184" s="548" t="s">
        <v>462</v>
      </c>
      <c r="D184" s="549" t="s">
        <v>463</v>
      </c>
      <c r="E184" s="548" t="s">
        <v>511</v>
      </c>
      <c r="F184" s="549" t="s">
        <v>512</v>
      </c>
      <c r="G184" s="548" t="s">
        <v>870</v>
      </c>
      <c r="H184" s="548" t="s">
        <v>871</v>
      </c>
      <c r="I184" s="550">
        <v>2546.7274780273438</v>
      </c>
      <c r="J184" s="550">
        <v>9</v>
      </c>
      <c r="K184" s="551">
        <v>22920.5205078125</v>
      </c>
    </row>
    <row r="185" spans="1:11" ht="14.45" customHeight="1" x14ac:dyDescent="0.2">
      <c r="A185" s="546" t="s">
        <v>455</v>
      </c>
      <c r="B185" s="547" t="s">
        <v>456</v>
      </c>
      <c r="C185" s="548" t="s">
        <v>462</v>
      </c>
      <c r="D185" s="549" t="s">
        <v>463</v>
      </c>
      <c r="E185" s="548" t="s">
        <v>511</v>
      </c>
      <c r="F185" s="549" t="s">
        <v>512</v>
      </c>
      <c r="G185" s="548" t="s">
        <v>872</v>
      </c>
      <c r="H185" s="548" t="s">
        <v>873</v>
      </c>
      <c r="I185" s="550">
        <v>11210.66015625</v>
      </c>
      <c r="J185" s="550">
        <v>4</v>
      </c>
      <c r="K185" s="551">
        <v>44842.640625</v>
      </c>
    </row>
    <row r="186" spans="1:11" ht="14.45" customHeight="1" x14ac:dyDescent="0.2">
      <c r="A186" s="546" t="s">
        <v>455</v>
      </c>
      <c r="B186" s="547" t="s">
        <v>456</v>
      </c>
      <c r="C186" s="548" t="s">
        <v>462</v>
      </c>
      <c r="D186" s="549" t="s">
        <v>463</v>
      </c>
      <c r="E186" s="548" t="s">
        <v>511</v>
      </c>
      <c r="F186" s="549" t="s">
        <v>512</v>
      </c>
      <c r="G186" s="548" t="s">
        <v>874</v>
      </c>
      <c r="H186" s="548" t="s">
        <v>875</v>
      </c>
      <c r="I186" s="550">
        <v>3348.800048828125</v>
      </c>
      <c r="J186" s="550">
        <v>2</v>
      </c>
      <c r="K186" s="551">
        <v>6697.60009765625</v>
      </c>
    </row>
    <row r="187" spans="1:11" ht="14.45" customHeight="1" x14ac:dyDescent="0.2">
      <c r="A187" s="546" t="s">
        <v>455</v>
      </c>
      <c r="B187" s="547" t="s">
        <v>456</v>
      </c>
      <c r="C187" s="548" t="s">
        <v>462</v>
      </c>
      <c r="D187" s="549" t="s">
        <v>463</v>
      </c>
      <c r="E187" s="548" t="s">
        <v>511</v>
      </c>
      <c r="F187" s="549" t="s">
        <v>512</v>
      </c>
      <c r="G187" s="548" t="s">
        <v>876</v>
      </c>
      <c r="H187" s="548" t="s">
        <v>877</v>
      </c>
      <c r="I187" s="550">
        <v>4051.080078125</v>
      </c>
      <c r="J187" s="550">
        <v>2</v>
      </c>
      <c r="K187" s="551">
        <v>8102.16015625</v>
      </c>
    </row>
    <row r="188" spans="1:11" ht="14.45" customHeight="1" x14ac:dyDescent="0.2">
      <c r="A188" s="546" t="s">
        <v>455</v>
      </c>
      <c r="B188" s="547" t="s">
        <v>456</v>
      </c>
      <c r="C188" s="548" t="s">
        <v>462</v>
      </c>
      <c r="D188" s="549" t="s">
        <v>463</v>
      </c>
      <c r="E188" s="548" t="s">
        <v>511</v>
      </c>
      <c r="F188" s="549" t="s">
        <v>512</v>
      </c>
      <c r="G188" s="548" t="s">
        <v>878</v>
      </c>
      <c r="H188" s="548" t="s">
        <v>879</v>
      </c>
      <c r="I188" s="550">
        <v>22409.19921875</v>
      </c>
      <c r="J188" s="550">
        <v>1</v>
      </c>
      <c r="K188" s="551">
        <v>22409.19921875</v>
      </c>
    </row>
    <row r="189" spans="1:11" ht="14.45" customHeight="1" x14ac:dyDescent="0.2">
      <c r="A189" s="546" t="s">
        <v>455</v>
      </c>
      <c r="B189" s="547" t="s">
        <v>456</v>
      </c>
      <c r="C189" s="548" t="s">
        <v>462</v>
      </c>
      <c r="D189" s="549" t="s">
        <v>463</v>
      </c>
      <c r="E189" s="548" t="s">
        <v>511</v>
      </c>
      <c r="F189" s="549" t="s">
        <v>512</v>
      </c>
      <c r="G189" s="548" t="s">
        <v>880</v>
      </c>
      <c r="H189" s="548" t="s">
        <v>881</v>
      </c>
      <c r="I189" s="550">
        <v>42667.0390625</v>
      </c>
      <c r="J189" s="550">
        <v>1</v>
      </c>
      <c r="K189" s="551">
        <v>42667.0390625</v>
      </c>
    </row>
    <row r="190" spans="1:11" ht="14.45" customHeight="1" x14ac:dyDescent="0.2">
      <c r="A190" s="546" t="s">
        <v>455</v>
      </c>
      <c r="B190" s="547" t="s">
        <v>456</v>
      </c>
      <c r="C190" s="548" t="s">
        <v>462</v>
      </c>
      <c r="D190" s="549" t="s">
        <v>463</v>
      </c>
      <c r="E190" s="548" t="s">
        <v>511</v>
      </c>
      <c r="F190" s="549" t="s">
        <v>512</v>
      </c>
      <c r="G190" s="548" t="s">
        <v>882</v>
      </c>
      <c r="H190" s="548" t="s">
        <v>883</v>
      </c>
      <c r="I190" s="550">
        <v>34183.720703125</v>
      </c>
      <c r="J190" s="550">
        <v>2</v>
      </c>
      <c r="K190" s="551">
        <v>68367.44140625</v>
      </c>
    </row>
    <row r="191" spans="1:11" ht="14.45" customHeight="1" x14ac:dyDescent="0.2">
      <c r="A191" s="546" t="s">
        <v>455</v>
      </c>
      <c r="B191" s="547" t="s">
        <v>456</v>
      </c>
      <c r="C191" s="548" t="s">
        <v>462</v>
      </c>
      <c r="D191" s="549" t="s">
        <v>463</v>
      </c>
      <c r="E191" s="548" t="s">
        <v>511</v>
      </c>
      <c r="F191" s="549" t="s">
        <v>512</v>
      </c>
      <c r="G191" s="548" t="s">
        <v>884</v>
      </c>
      <c r="H191" s="548" t="s">
        <v>885</v>
      </c>
      <c r="I191" s="550">
        <v>6456.56005859375</v>
      </c>
      <c r="J191" s="550">
        <v>1</v>
      </c>
      <c r="K191" s="551">
        <v>6456.56005859375</v>
      </c>
    </row>
    <row r="192" spans="1:11" ht="14.45" customHeight="1" x14ac:dyDescent="0.2">
      <c r="A192" s="546" t="s">
        <v>455</v>
      </c>
      <c r="B192" s="547" t="s">
        <v>456</v>
      </c>
      <c r="C192" s="548" t="s">
        <v>462</v>
      </c>
      <c r="D192" s="549" t="s">
        <v>463</v>
      </c>
      <c r="E192" s="548" t="s">
        <v>511</v>
      </c>
      <c r="F192" s="549" t="s">
        <v>512</v>
      </c>
      <c r="G192" s="548" t="s">
        <v>886</v>
      </c>
      <c r="H192" s="548" t="s">
        <v>887</v>
      </c>
      <c r="I192" s="550">
        <v>34183.7109375</v>
      </c>
      <c r="J192" s="550">
        <v>1</v>
      </c>
      <c r="K192" s="551">
        <v>34183.7109375</v>
      </c>
    </row>
    <row r="193" spans="1:11" ht="14.45" customHeight="1" x14ac:dyDescent="0.2">
      <c r="A193" s="546" t="s">
        <v>455</v>
      </c>
      <c r="B193" s="547" t="s">
        <v>456</v>
      </c>
      <c r="C193" s="548" t="s">
        <v>462</v>
      </c>
      <c r="D193" s="549" t="s">
        <v>463</v>
      </c>
      <c r="E193" s="548" t="s">
        <v>511</v>
      </c>
      <c r="F193" s="549" t="s">
        <v>512</v>
      </c>
      <c r="G193" s="548" t="s">
        <v>888</v>
      </c>
      <c r="H193" s="548" t="s">
        <v>889</v>
      </c>
      <c r="I193" s="550">
        <v>44932.6640625</v>
      </c>
      <c r="J193" s="550">
        <v>3</v>
      </c>
      <c r="K193" s="551">
        <v>134797.9921875</v>
      </c>
    </row>
    <row r="194" spans="1:11" ht="14.45" customHeight="1" x14ac:dyDescent="0.2">
      <c r="A194" s="546" t="s">
        <v>455</v>
      </c>
      <c r="B194" s="547" t="s">
        <v>456</v>
      </c>
      <c r="C194" s="548" t="s">
        <v>462</v>
      </c>
      <c r="D194" s="549" t="s">
        <v>463</v>
      </c>
      <c r="E194" s="548" t="s">
        <v>511</v>
      </c>
      <c r="F194" s="549" t="s">
        <v>512</v>
      </c>
      <c r="G194" s="548" t="s">
        <v>890</v>
      </c>
      <c r="H194" s="548" t="s">
        <v>891</v>
      </c>
      <c r="I194" s="550">
        <v>51213.26171875</v>
      </c>
      <c r="J194" s="550">
        <v>4</v>
      </c>
      <c r="K194" s="551">
        <v>204853.046875</v>
      </c>
    </row>
    <row r="195" spans="1:11" ht="14.45" customHeight="1" x14ac:dyDescent="0.2">
      <c r="A195" s="546" t="s">
        <v>455</v>
      </c>
      <c r="B195" s="547" t="s">
        <v>456</v>
      </c>
      <c r="C195" s="548" t="s">
        <v>462</v>
      </c>
      <c r="D195" s="549" t="s">
        <v>463</v>
      </c>
      <c r="E195" s="548" t="s">
        <v>511</v>
      </c>
      <c r="F195" s="549" t="s">
        <v>512</v>
      </c>
      <c r="G195" s="548" t="s">
        <v>892</v>
      </c>
      <c r="H195" s="548" t="s">
        <v>893</v>
      </c>
      <c r="I195" s="550">
        <v>34183.7109375</v>
      </c>
      <c r="J195" s="550">
        <v>1</v>
      </c>
      <c r="K195" s="551">
        <v>34183.7109375</v>
      </c>
    </row>
    <row r="196" spans="1:11" ht="14.45" customHeight="1" x14ac:dyDescent="0.2">
      <c r="A196" s="546" t="s">
        <v>455</v>
      </c>
      <c r="B196" s="547" t="s">
        <v>456</v>
      </c>
      <c r="C196" s="548" t="s">
        <v>462</v>
      </c>
      <c r="D196" s="549" t="s">
        <v>463</v>
      </c>
      <c r="E196" s="548" t="s">
        <v>511</v>
      </c>
      <c r="F196" s="549" t="s">
        <v>512</v>
      </c>
      <c r="G196" s="548" t="s">
        <v>894</v>
      </c>
      <c r="H196" s="548" t="s">
        <v>895</v>
      </c>
      <c r="I196" s="550">
        <v>11814.5498046875</v>
      </c>
      <c r="J196" s="550">
        <v>1</v>
      </c>
      <c r="K196" s="551">
        <v>11814.5498046875</v>
      </c>
    </row>
    <row r="197" spans="1:11" ht="14.45" customHeight="1" x14ac:dyDescent="0.2">
      <c r="A197" s="546" t="s">
        <v>455</v>
      </c>
      <c r="B197" s="547" t="s">
        <v>456</v>
      </c>
      <c r="C197" s="548" t="s">
        <v>462</v>
      </c>
      <c r="D197" s="549" t="s">
        <v>463</v>
      </c>
      <c r="E197" s="548" t="s">
        <v>511</v>
      </c>
      <c r="F197" s="549" t="s">
        <v>512</v>
      </c>
      <c r="G197" s="548" t="s">
        <v>896</v>
      </c>
      <c r="H197" s="548" t="s">
        <v>897</v>
      </c>
      <c r="I197" s="550">
        <v>21763.6796875</v>
      </c>
      <c r="J197" s="550">
        <v>1</v>
      </c>
      <c r="K197" s="551">
        <v>21763.6796875</v>
      </c>
    </row>
    <row r="198" spans="1:11" ht="14.45" customHeight="1" x14ac:dyDescent="0.2">
      <c r="A198" s="546" t="s">
        <v>455</v>
      </c>
      <c r="B198" s="547" t="s">
        <v>456</v>
      </c>
      <c r="C198" s="548" t="s">
        <v>462</v>
      </c>
      <c r="D198" s="549" t="s">
        <v>463</v>
      </c>
      <c r="E198" s="548" t="s">
        <v>511</v>
      </c>
      <c r="F198" s="549" t="s">
        <v>512</v>
      </c>
      <c r="G198" s="548" t="s">
        <v>898</v>
      </c>
      <c r="H198" s="548" t="s">
        <v>899</v>
      </c>
      <c r="I198" s="550">
        <v>6292</v>
      </c>
      <c r="J198" s="550">
        <v>3</v>
      </c>
      <c r="K198" s="551">
        <v>18876</v>
      </c>
    </row>
    <row r="199" spans="1:11" ht="14.45" customHeight="1" x14ac:dyDescent="0.2">
      <c r="A199" s="546" t="s">
        <v>455</v>
      </c>
      <c r="B199" s="547" t="s">
        <v>456</v>
      </c>
      <c r="C199" s="548" t="s">
        <v>462</v>
      </c>
      <c r="D199" s="549" t="s">
        <v>463</v>
      </c>
      <c r="E199" s="548" t="s">
        <v>511</v>
      </c>
      <c r="F199" s="549" t="s">
        <v>512</v>
      </c>
      <c r="G199" s="548" t="s">
        <v>900</v>
      </c>
      <c r="H199" s="548" t="s">
        <v>901</v>
      </c>
      <c r="I199" s="550">
        <v>2546.72998046875</v>
      </c>
      <c r="J199" s="550">
        <v>8</v>
      </c>
      <c r="K199" s="551">
        <v>20373.80078125</v>
      </c>
    </row>
    <row r="200" spans="1:11" ht="14.45" customHeight="1" x14ac:dyDescent="0.2">
      <c r="A200" s="546" t="s">
        <v>455</v>
      </c>
      <c r="B200" s="547" t="s">
        <v>456</v>
      </c>
      <c r="C200" s="548" t="s">
        <v>462</v>
      </c>
      <c r="D200" s="549" t="s">
        <v>463</v>
      </c>
      <c r="E200" s="548" t="s">
        <v>511</v>
      </c>
      <c r="F200" s="549" t="s">
        <v>512</v>
      </c>
      <c r="G200" s="548" t="s">
        <v>902</v>
      </c>
      <c r="H200" s="548" t="s">
        <v>903</v>
      </c>
      <c r="I200" s="550">
        <v>3335.219970703125</v>
      </c>
      <c r="J200" s="550">
        <v>1</v>
      </c>
      <c r="K200" s="551">
        <v>3335.219970703125</v>
      </c>
    </row>
    <row r="201" spans="1:11" ht="14.45" customHeight="1" x14ac:dyDescent="0.2">
      <c r="A201" s="546" t="s">
        <v>455</v>
      </c>
      <c r="B201" s="547" t="s">
        <v>456</v>
      </c>
      <c r="C201" s="548" t="s">
        <v>462</v>
      </c>
      <c r="D201" s="549" t="s">
        <v>463</v>
      </c>
      <c r="E201" s="548" t="s">
        <v>511</v>
      </c>
      <c r="F201" s="549" t="s">
        <v>512</v>
      </c>
      <c r="G201" s="548" t="s">
        <v>904</v>
      </c>
      <c r="H201" s="548" t="s">
        <v>905</v>
      </c>
      <c r="I201" s="550">
        <v>2546.7233072916665</v>
      </c>
      <c r="J201" s="550">
        <v>6</v>
      </c>
      <c r="K201" s="551">
        <v>15280.340087890625</v>
      </c>
    </row>
    <row r="202" spans="1:11" ht="14.45" customHeight="1" x14ac:dyDescent="0.2">
      <c r="A202" s="546" t="s">
        <v>455</v>
      </c>
      <c r="B202" s="547" t="s">
        <v>456</v>
      </c>
      <c r="C202" s="548" t="s">
        <v>462</v>
      </c>
      <c r="D202" s="549" t="s">
        <v>463</v>
      </c>
      <c r="E202" s="548" t="s">
        <v>511</v>
      </c>
      <c r="F202" s="549" t="s">
        <v>512</v>
      </c>
      <c r="G202" s="548" t="s">
        <v>906</v>
      </c>
      <c r="H202" s="548" t="s">
        <v>907</v>
      </c>
      <c r="I202" s="550">
        <v>2065.300048828125</v>
      </c>
      <c r="J202" s="550">
        <v>1</v>
      </c>
      <c r="K202" s="551">
        <v>2065.300048828125</v>
      </c>
    </row>
    <row r="203" spans="1:11" ht="14.45" customHeight="1" x14ac:dyDescent="0.2">
      <c r="A203" s="546" t="s">
        <v>455</v>
      </c>
      <c r="B203" s="547" t="s">
        <v>456</v>
      </c>
      <c r="C203" s="548" t="s">
        <v>462</v>
      </c>
      <c r="D203" s="549" t="s">
        <v>463</v>
      </c>
      <c r="E203" s="548" t="s">
        <v>511</v>
      </c>
      <c r="F203" s="549" t="s">
        <v>512</v>
      </c>
      <c r="G203" s="548" t="s">
        <v>908</v>
      </c>
      <c r="H203" s="548" t="s">
        <v>909</v>
      </c>
      <c r="I203" s="550">
        <v>1530.5899658203125</v>
      </c>
      <c r="J203" s="550">
        <v>1</v>
      </c>
      <c r="K203" s="551">
        <v>1530.5899658203125</v>
      </c>
    </row>
    <row r="204" spans="1:11" ht="14.45" customHeight="1" x14ac:dyDescent="0.2">
      <c r="A204" s="546" t="s">
        <v>455</v>
      </c>
      <c r="B204" s="547" t="s">
        <v>456</v>
      </c>
      <c r="C204" s="548" t="s">
        <v>462</v>
      </c>
      <c r="D204" s="549" t="s">
        <v>463</v>
      </c>
      <c r="E204" s="548" t="s">
        <v>511</v>
      </c>
      <c r="F204" s="549" t="s">
        <v>512</v>
      </c>
      <c r="G204" s="548" t="s">
        <v>910</v>
      </c>
      <c r="H204" s="548" t="s">
        <v>911</v>
      </c>
      <c r="I204" s="550">
        <v>6655</v>
      </c>
      <c r="J204" s="550">
        <v>1</v>
      </c>
      <c r="K204" s="551">
        <v>6655</v>
      </c>
    </row>
    <row r="205" spans="1:11" ht="14.45" customHeight="1" x14ac:dyDescent="0.2">
      <c r="A205" s="546" t="s">
        <v>455</v>
      </c>
      <c r="B205" s="547" t="s">
        <v>456</v>
      </c>
      <c r="C205" s="548" t="s">
        <v>462</v>
      </c>
      <c r="D205" s="549" t="s">
        <v>463</v>
      </c>
      <c r="E205" s="548" t="s">
        <v>511</v>
      </c>
      <c r="F205" s="549" t="s">
        <v>512</v>
      </c>
      <c r="G205" s="548" t="s">
        <v>912</v>
      </c>
      <c r="H205" s="548" t="s">
        <v>913</v>
      </c>
      <c r="I205" s="550">
        <v>4376</v>
      </c>
      <c r="J205" s="550">
        <v>1</v>
      </c>
      <c r="K205" s="551">
        <v>4376</v>
      </c>
    </row>
    <row r="206" spans="1:11" ht="14.45" customHeight="1" x14ac:dyDescent="0.2">
      <c r="A206" s="546" t="s">
        <v>455</v>
      </c>
      <c r="B206" s="547" t="s">
        <v>456</v>
      </c>
      <c r="C206" s="548" t="s">
        <v>462</v>
      </c>
      <c r="D206" s="549" t="s">
        <v>463</v>
      </c>
      <c r="E206" s="548" t="s">
        <v>511</v>
      </c>
      <c r="F206" s="549" t="s">
        <v>512</v>
      </c>
      <c r="G206" s="548" t="s">
        <v>914</v>
      </c>
      <c r="H206" s="548" t="s">
        <v>915</v>
      </c>
      <c r="I206" s="550">
        <v>2065.300048828125</v>
      </c>
      <c r="J206" s="550">
        <v>2</v>
      </c>
      <c r="K206" s="551">
        <v>4130.60009765625</v>
      </c>
    </row>
    <row r="207" spans="1:11" ht="14.45" customHeight="1" x14ac:dyDescent="0.2">
      <c r="A207" s="546" t="s">
        <v>455</v>
      </c>
      <c r="B207" s="547" t="s">
        <v>456</v>
      </c>
      <c r="C207" s="548" t="s">
        <v>462</v>
      </c>
      <c r="D207" s="549" t="s">
        <v>463</v>
      </c>
      <c r="E207" s="548" t="s">
        <v>511</v>
      </c>
      <c r="F207" s="549" t="s">
        <v>512</v>
      </c>
      <c r="G207" s="548" t="s">
        <v>916</v>
      </c>
      <c r="H207" s="548" t="s">
        <v>917</v>
      </c>
      <c r="I207" s="550">
        <v>2065.300048828125</v>
      </c>
      <c r="J207" s="550">
        <v>4</v>
      </c>
      <c r="K207" s="551">
        <v>8261.2001953125</v>
      </c>
    </row>
    <row r="208" spans="1:11" ht="14.45" customHeight="1" x14ac:dyDescent="0.2">
      <c r="A208" s="546" t="s">
        <v>455</v>
      </c>
      <c r="B208" s="547" t="s">
        <v>456</v>
      </c>
      <c r="C208" s="548" t="s">
        <v>462</v>
      </c>
      <c r="D208" s="549" t="s">
        <v>463</v>
      </c>
      <c r="E208" s="548" t="s">
        <v>511</v>
      </c>
      <c r="F208" s="549" t="s">
        <v>512</v>
      </c>
      <c r="G208" s="548" t="s">
        <v>918</v>
      </c>
      <c r="H208" s="548" t="s">
        <v>919</v>
      </c>
      <c r="I208" s="550">
        <v>2138.820068359375</v>
      </c>
      <c r="J208" s="550">
        <v>2</v>
      </c>
      <c r="K208" s="551">
        <v>4277.64013671875</v>
      </c>
    </row>
    <row r="209" spans="1:11" ht="14.45" customHeight="1" x14ac:dyDescent="0.2">
      <c r="A209" s="546" t="s">
        <v>455</v>
      </c>
      <c r="B209" s="547" t="s">
        <v>456</v>
      </c>
      <c r="C209" s="548" t="s">
        <v>462</v>
      </c>
      <c r="D209" s="549" t="s">
        <v>463</v>
      </c>
      <c r="E209" s="548" t="s">
        <v>511</v>
      </c>
      <c r="F209" s="549" t="s">
        <v>512</v>
      </c>
      <c r="G209" s="548" t="s">
        <v>920</v>
      </c>
      <c r="H209" s="548" t="s">
        <v>921</v>
      </c>
      <c r="I209" s="550">
        <v>3335.219970703125</v>
      </c>
      <c r="J209" s="550">
        <v>2</v>
      </c>
      <c r="K209" s="551">
        <v>6670.43994140625</v>
      </c>
    </row>
    <row r="210" spans="1:11" ht="14.45" customHeight="1" x14ac:dyDescent="0.2">
      <c r="A210" s="546" t="s">
        <v>455</v>
      </c>
      <c r="B210" s="547" t="s">
        <v>456</v>
      </c>
      <c r="C210" s="548" t="s">
        <v>462</v>
      </c>
      <c r="D210" s="549" t="s">
        <v>463</v>
      </c>
      <c r="E210" s="548" t="s">
        <v>511</v>
      </c>
      <c r="F210" s="549" t="s">
        <v>512</v>
      </c>
      <c r="G210" s="548" t="s">
        <v>922</v>
      </c>
      <c r="H210" s="548" t="s">
        <v>923</v>
      </c>
      <c r="I210" s="550">
        <v>3335.219970703125</v>
      </c>
      <c r="J210" s="550">
        <v>3</v>
      </c>
      <c r="K210" s="551">
        <v>10005.659912109375</v>
      </c>
    </row>
    <row r="211" spans="1:11" ht="14.45" customHeight="1" x14ac:dyDescent="0.2">
      <c r="A211" s="546" t="s">
        <v>455</v>
      </c>
      <c r="B211" s="547" t="s">
        <v>456</v>
      </c>
      <c r="C211" s="548" t="s">
        <v>462</v>
      </c>
      <c r="D211" s="549" t="s">
        <v>463</v>
      </c>
      <c r="E211" s="548" t="s">
        <v>511</v>
      </c>
      <c r="F211" s="549" t="s">
        <v>512</v>
      </c>
      <c r="G211" s="548" t="s">
        <v>924</v>
      </c>
      <c r="H211" s="548" t="s">
        <v>925</v>
      </c>
      <c r="I211" s="550">
        <v>3335.219970703125</v>
      </c>
      <c r="J211" s="550">
        <v>2</v>
      </c>
      <c r="K211" s="551">
        <v>6670.43994140625</v>
      </c>
    </row>
    <row r="212" spans="1:11" ht="14.45" customHeight="1" x14ac:dyDescent="0.2">
      <c r="A212" s="546" t="s">
        <v>455</v>
      </c>
      <c r="B212" s="547" t="s">
        <v>456</v>
      </c>
      <c r="C212" s="548" t="s">
        <v>462</v>
      </c>
      <c r="D212" s="549" t="s">
        <v>463</v>
      </c>
      <c r="E212" s="548" t="s">
        <v>511</v>
      </c>
      <c r="F212" s="549" t="s">
        <v>512</v>
      </c>
      <c r="G212" s="548" t="s">
        <v>926</v>
      </c>
      <c r="H212" s="548" t="s">
        <v>927</v>
      </c>
      <c r="I212" s="550">
        <v>3335.219970703125</v>
      </c>
      <c r="J212" s="550">
        <v>2</v>
      </c>
      <c r="K212" s="551">
        <v>6670.43994140625</v>
      </c>
    </row>
    <row r="213" spans="1:11" ht="14.45" customHeight="1" x14ac:dyDescent="0.2">
      <c r="A213" s="546" t="s">
        <v>455</v>
      </c>
      <c r="B213" s="547" t="s">
        <v>456</v>
      </c>
      <c r="C213" s="548" t="s">
        <v>462</v>
      </c>
      <c r="D213" s="549" t="s">
        <v>463</v>
      </c>
      <c r="E213" s="548" t="s">
        <v>511</v>
      </c>
      <c r="F213" s="549" t="s">
        <v>512</v>
      </c>
      <c r="G213" s="548" t="s">
        <v>928</v>
      </c>
      <c r="H213" s="548" t="s">
        <v>929</v>
      </c>
      <c r="I213" s="550">
        <v>3335.219970703125</v>
      </c>
      <c r="J213" s="550">
        <v>1</v>
      </c>
      <c r="K213" s="551">
        <v>3335.219970703125</v>
      </c>
    </row>
    <row r="214" spans="1:11" ht="14.45" customHeight="1" x14ac:dyDescent="0.2">
      <c r="A214" s="546" t="s">
        <v>455</v>
      </c>
      <c r="B214" s="547" t="s">
        <v>456</v>
      </c>
      <c r="C214" s="548" t="s">
        <v>462</v>
      </c>
      <c r="D214" s="549" t="s">
        <v>463</v>
      </c>
      <c r="E214" s="548" t="s">
        <v>511</v>
      </c>
      <c r="F214" s="549" t="s">
        <v>512</v>
      </c>
      <c r="G214" s="548" t="s">
        <v>930</v>
      </c>
      <c r="H214" s="548" t="s">
        <v>931</v>
      </c>
      <c r="I214" s="550">
        <v>3335.219970703125</v>
      </c>
      <c r="J214" s="550">
        <v>1</v>
      </c>
      <c r="K214" s="551">
        <v>3335.219970703125</v>
      </c>
    </row>
    <row r="215" spans="1:11" ht="14.45" customHeight="1" x14ac:dyDescent="0.2">
      <c r="A215" s="546" t="s">
        <v>455</v>
      </c>
      <c r="B215" s="547" t="s">
        <v>456</v>
      </c>
      <c r="C215" s="548" t="s">
        <v>462</v>
      </c>
      <c r="D215" s="549" t="s">
        <v>463</v>
      </c>
      <c r="E215" s="548" t="s">
        <v>511</v>
      </c>
      <c r="F215" s="549" t="s">
        <v>512</v>
      </c>
      <c r="G215" s="548" t="s">
        <v>932</v>
      </c>
      <c r="H215" s="548" t="s">
        <v>933</v>
      </c>
      <c r="I215" s="550">
        <v>3335.219970703125</v>
      </c>
      <c r="J215" s="550">
        <v>2</v>
      </c>
      <c r="K215" s="551">
        <v>6670.43994140625</v>
      </c>
    </row>
    <row r="216" spans="1:11" ht="14.45" customHeight="1" x14ac:dyDescent="0.2">
      <c r="A216" s="546" t="s">
        <v>455</v>
      </c>
      <c r="B216" s="547" t="s">
        <v>456</v>
      </c>
      <c r="C216" s="548" t="s">
        <v>462</v>
      </c>
      <c r="D216" s="549" t="s">
        <v>463</v>
      </c>
      <c r="E216" s="548" t="s">
        <v>511</v>
      </c>
      <c r="F216" s="549" t="s">
        <v>512</v>
      </c>
      <c r="G216" s="548" t="s">
        <v>934</v>
      </c>
      <c r="H216" s="548" t="s">
        <v>935</v>
      </c>
      <c r="I216" s="550">
        <v>3335.219970703125</v>
      </c>
      <c r="J216" s="550">
        <v>1</v>
      </c>
      <c r="K216" s="551">
        <v>3335.219970703125</v>
      </c>
    </row>
    <row r="217" spans="1:11" ht="14.45" customHeight="1" x14ac:dyDescent="0.2">
      <c r="A217" s="546" t="s">
        <v>455</v>
      </c>
      <c r="B217" s="547" t="s">
        <v>456</v>
      </c>
      <c r="C217" s="548" t="s">
        <v>462</v>
      </c>
      <c r="D217" s="549" t="s">
        <v>463</v>
      </c>
      <c r="E217" s="548" t="s">
        <v>511</v>
      </c>
      <c r="F217" s="549" t="s">
        <v>512</v>
      </c>
      <c r="G217" s="548" t="s">
        <v>936</v>
      </c>
      <c r="H217" s="548" t="s">
        <v>937</v>
      </c>
      <c r="I217" s="550">
        <v>2235.22998046875</v>
      </c>
      <c r="J217" s="550">
        <v>1</v>
      </c>
      <c r="K217" s="551">
        <v>2235.22998046875</v>
      </c>
    </row>
    <row r="218" spans="1:11" ht="14.45" customHeight="1" x14ac:dyDescent="0.2">
      <c r="A218" s="546" t="s">
        <v>455</v>
      </c>
      <c r="B218" s="547" t="s">
        <v>456</v>
      </c>
      <c r="C218" s="548" t="s">
        <v>462</v>
      </c>
      <c r="D218" s="549" t="s">
        <v>463</v>
      </c>
      <c r="E218" s="548" t="s">
        <v>511</v>
      </c>
      <c r="F218" s="549" t="s">
        <v>512</v>
      </c>
      <c r="G218" s="548" t="s">
        <v>938</v>
      </c>
      <c r="H218" s="548" t="s">
        <v>939</v>
      </c>
      <c r="I218" s="550">
        <v>2235.22998046875</v>
      </c>
      <c r="J218" s="550">
        <v>1</v>
      </c>
      <c r="K218" s="551">
        <v>2235.22998046875</v>
      </c>
    </row>
    <row r="219" spans="1:11" ht="14.45" customHeight="1" x14ac:dyDescent="0.2">
      <c r="A219" s="546" t="s">
        <v>455</v>
      </c>
      <c r="B219" s="547" t="s">
        <v>456</v>
      </c>
      <c r="C219" s="548" t="s">
        <v>462</v>
      </c>
      <c r="D219" s="549" t="s">
        <v>463</v>
      </c>
      <c r="E219" s="548" t="s">
        <v>511</v>
      </c>
      <c r="F219" s="549" t="s">
        <v>512</v>
      </c>
      <c r="G219" s="548" t="s">
        <v>940</v>
      </c>
      <c r="H219" s="548" t="s">
        <v>941</v>
      </c>
      <c r="I219" s="550">
        <v>3501.739990234375</v>
      </c>
      <c r="J219" s="550">
        <v>2</v>
      </c>
      <c r="K219" s="551">
        <v>7003.47998046875</v>
      </c>
    </row>
    <row r="220" spans="1:11" ht="14.45" customHeight="1" x14ac:dyDescent="0.2">
      <c r="A220" s="546" t="s">
        <v>455</v>
      </c>
      <c r="B220" s="547" t="s">
        <v>456</v>
      </c>
      <c r="C220" s="548" t="s">
        <v>462</v>
      </c>
      <c r="D220" s="549" t="s">
        <v>463</v>
      </c>
      <c r="E220" s="548" t="s">
        <v>511</v>
      </c>
      <c r="F220" s="549" t="s">
        <v>512</v>
      </c>
      <c r="G220" s="548" t="s">
        <v>942</v>
      </c>
      <c r="H220" s="548" t="s">
        <v>943</v>
      </c>
      <c r="I220" s="550">
        <v>3501.739990234375</v>
      </c>
      <c r="J220" s="550">
        <v>1</v>
      </c>
      <c r="K220" s="551">
        <v>3501.739990234375</v>
      </c>
    </row>
    <row r="221" spans="1:11" ht="14.45" customHeight="1" x14ac:dyDescent="0.2">
      <c r="A221" s="546" t="s">
        <v>455</v>
      </c>
      <c r="B221" s="547" t="s">
        <v>456</v>
      </c>
      <c r="C221" s="548" t="s">
        <v>462</v>
      </c>
      <c r="D221" s="549" t="s">
        <v>463</v>
      </c>
      <c r="E221" s="548" t="s">
        <v>511</v>
      </c>
      <c r="F221" s="549" t="s">
        <v>512</v>
      </c>
      <c r="G221" s="548" t="s">
        <v>944</v>
      </c>
      <c r="H221" s="548" t="s">
        <v>945</v>
      </c>
      <c r="I221" s="550">
        <v>2235.22998046875</v>
      </c>
      <c r="J221" s="550">
        <v>1</v>
      </c>
      <c r="K221" s="551">
        <v>2235.22998046875</v>
      </c>
    </row>
    <row r="222" spans="1:11" ht="14.45" customHeight="1" x14ac:dyDescent="0.2">
      <c r="A222" s="546" t="s">
        <v>455</v>
      </c>
      <c r="B222" s="547" t="s">
        <v>456</v>
      </c>
      <c r="C222" s="548" t="s">
        <v>462</v>
      </c>
      <c r="D222" s="549" t="s">
        <v>463</v>
      </c>
      <c r="E222" s="548" t="s">
        <v>511</v>
      </c>
      <c r="F222" s="549" t="s">
        <v>512</v>
      </c>
      <c r="G222" s="548" t="s">
        <v>946</v>
      </c>
      <c r="H222" s="548" t="s">
        <v>947</v>
      </c>
      <c r="I222" s="550">
        <v>2235.22998046875</v>
      </c>
      <c r="J222" s="550">
        <v>2</v>
      </c>
      <c r="K222" s="551">
        <v>4470.4599609375</v>
      </c>
    </row>
    <row r="223" spans="1:11" ht="14.45" customHeight="1" x14ac:dyDescent="0.2">
      <c r="A223" s="546" t="s">
        <v>455</v>
      </c>
      <c r="B223" s="547" t="s">
        <v>456</v>
      </c>
      <c r="C223" s="548" t="s">
        <v>462</v>
      </c>
      <c r="D223" s="549" t="s">
        <v>463</v>
      </c>
      <c r="E223" s="548" t="s">
        <v>511</v>
      </c>
      <c r="F223" s="549" t="s">
        <v>512</v>
      </c>
      <c r="G223" s="548" t="s">
        <v>948</v>
      </c>
      <c r="H223" s="548" t="s">
        <v>949</v>
      </c>
      <c r="I223" s="550">
        <v>3501.739990234375</v>
      </c>
      <c r="J223" s="550">
        <v>1</v>
      </c>
      <c r="K223" s="551">
        <v>3501.739990234375</v>
      </c>
    </row>
    <row r="224" spans="1:11" ht="14.45" customHeight="1" x14ac:dyDescent="0.2">
      <c r="A224" s="546" t="s">
        <v>455</v>
      </c>
      <c r="B224" s="547" t="s">
        <v>456</v>
      </c>
      <c r="C224" s="548" t="s">
        <v>462</v>
      </c>
      <c r="D224" s="549" t="s">
        <v>463</v>
      </c>
      <c r="E224" s="548" t="s">
        <v>511</v>
      </c>
      <c r="F224" s="549" t="s">
        <v>512</v>
      </c>
      <c r="G224" s="548" t="s">
        <v>950</v>
      </c>
      <c r="H224" s="548" t="s">
        <v>951</v>
      </c>
      <c r="I224" s="550">
        <v>2235.22998046875</v>
      </c>
      <c r="J224" s="550">
        <v>1</v>
      </c>
      <c r="K224" s="551">
        <v>2235.22998046875</v>
      </c>
    </row>
    <row r="225" spans="1:11" ht="14.45" customHeight="1" x14ac:dyDescent="0.2">
      <c r="A225" s="546" t="s">
        <v>455</v>
      </c>
      <c r="B225" s="547" t="s">
        <v>456</v>
      </c>
      <c r="C225" s="548" t="s">
        <v>462</v>
      </c>
      <c r="D225" s="549" t="s">
        <v>463</v>
      </c>
      <c r="E225" s="548" t="s">
        <v>511</v>
      </c>
      <c r="F225" s="549" t="s">
        <v>512</v>
      </c>
      <c r="G225" s="548" t="s">
        <v>952</v>
      </c>
      <c r="H225" s="548" t="s">
        <v>953</v>
      </c>
      <c r="I225" s="550">
        <v>2235.22998046875</v>
      </c>
      <c r="J225" s="550">
        <v>1</v>
      </c>
      <c r="K225" s="551">
        <v>2235.22998046875</v>
      </c>
    </row>
    <row r="226" spans="1:11" ht="14.45" customHeight="1" x14ac:dyDescent="0.2">
      <c r="A226" s="546" t="s">
        <v>455</v>
      </c>
      <c r="B226" s="547" t="s">
        <v>456</v>
      </c>
      <c r="C226" s="548" t="s">
        <v>462</v>
      </c>
      <c r="D226" s="549" t="s">
        <v>463</v>
      </c>
      <c r="E226" s="548" t="s">
        <v>511</v>
      </c>
      <c r="F226" s="549" t="s">
        <v>512</v>
      </c>
      <c r="G226" s="548" t="s">
        <v>954</v>
      </c>
      <c r="H226" s="548" t="s">
        <v>955</v>
      </c>
      <c r="I226" s="550">
        <v>3335.219970703125</v>
      </c>
      <c r="J226" s="550">
        <v>1</v>
      </c>
      <c r="K226" s="551">
        <v>3335.219970703125</v>
      </c>
    </row>
    <row r="227" spans="1:11" ht="14.45" customHeight="1" x14ac:dyDescent="0.2">
      <c r="A227" s="546" t="s">
        <v>455</v>
      </c>
      <c r="B227" s="547" t="s">
        <v>456</v>
      </c>
      <c r="C227" s="548" t="s">
        <v>462</v>
      </c>
      <c r="D227" s="549" t="s">
        <v>463</v>
      </c>
      <c r="E227" s="548" t="s">
        <v>511</v>
      </c>
      <c r="F227" s="549" t="s">
        <v>512</v>
      </c>
      <c r="G227" s="548" t="s">
        <v>956</v>
      </c>
      <c r="H227" s="548" t="s">
        <v>957</v>
      </c>
      <c r="I227" s="550">
        <v>1983.68994140625</v>
      </c>
      <c r="J227" s="550">
        <v>3</v>
      </c>
      <c r="K227" s="551">
        <v>5951.06005859375</v>
      </c>
    </row>
    <row r="228" spans="1:11" ht="14.45" customHeight="1" x14ac:dyDescent="0.2">
      <c r="A228" s="546" t="s">
        <v>455</v>
      </c>
      <c r="B228" s="547" t="s">
        <v>456</v>
      </c>
      <c r="C228" s="548" t="s">
        <v>462</v>
      </c>
      <c r="D228" s="549" t="s">
        <v>463</v>
      </c>
      <c r="E228" s="548" t="s">
        <v>511</v>
      </c>
      <c r="F228" s="549" t="s">
        <v>512</v>
      </c>
      <c r="G228" s="548" t="s">
        <v>958</v>
      </c>
      <c r="H228" s="548" t="s">
        <v>959</v>
      </c>
      <c r="I228" s="550">
        <v>4625.2001953125</v>
      </c>
      <c r="J228" s="550">
        <v>11</v>
      </c>
      <c r="K228" s="551">
        <v>50877.2021484375</v>
      </c>
    </row>
    <row r="229" spans="1:11" ht="14.45" customHeight="1" x14ac:dyDescent="0.2">
      <c r="A229" s="546" t="s">
        <v>455</v>
      </c>
      <c r="B229" s="547" t="s">
        <v>456</v>
      </c>
      <c r="C229" s="548" t="s">
        <v>462</v>
      </c>
      <c r="D229" s="549" t="s">
        <v>463</v>
      </c>
      <c r="E229" s="548" t="s">
        <v>511</v>
      </c>
      <c r="F229" s="549" t="s">
        <v>512</v>
      </c>
      <c r="G229" s="548" t="s">
        <v>960</v>
      </c>
      <c r="H229" s="548" t="s">
        <v>961</v>
      </c>
      <c r="I229" s="550">
        <v>7889.2001953125</v>
      </c>
      <c r="J229" s="550">
        <v>6</v>
      </c>
      <c r="K229" s="551">
        <v>47335.19921875</v>
      </c>
    </row>
    <row r="230" spans="1:11" ht="14.45" customHeight="1" x14ac:dyDescent="0.2">
      <c r="A230" s="546" t="s">
        <v>455</v>
      </c>
      <c r="B230" s="547" t="s">
        <v>456</v>
      </c>
      <c r="C230" s="548" t="s">
        <v>462</v>
      </c>
      <c r="D230" s="549" t="s">
        <v>463</v>
      </c>
      <c r="E230" s="548" t="s">
        <v>511</v>
      </c>
      <c r="F230" s="549" t="s">
        <v>512</v>
      </c>
      <c r="G230" s="548" t="s">
        <v>962</v>
      </c>
      <c r="H230" s="548" t="s">
        <v>963</v>
      </c>
      <c r="I230" s="550">
        <v>494.60000610351563</v>
      </c>
      <c r="J230" s="550">
        <v>20</v>
      </c>
      <c r="K230" s="551">
        <v>9891.9998168945313</v>
      </c>
    </row>
    <row r="231" spans="1:11" ht="14.45" customHeight="1" x14ac:dyDescent="0.2">
      <c r="A231" s="546" t="s">
        <v>455</v>
      </c>
      <c r="B231" s="547" t="s">
        <v>456</v>
      </c>
      <c r="C231" s="548" t="s">
        <v>462</v>
      </c>
      <c r="D231" s="549" t="s">
        <v>463</v>
      </c>
      <c r="E231" s="548" t="s">
        <v>511</v>
      </c>
      <c r="F231" s="549" t="s">
        <v>512</v>
      </c>
      <c r="G231" s="548" t="s">
        <v>964</v>
      </c>
      <c r="H231" s="548" t="s">
        <v>965</v>
      </c>
      <c r="I231" s="550">
        <v>62750.6015625</v>
      </c>
      <c r="J231" s="550">
        <v>2</v>
      </c>
      <c r="K231" s="551">
        <v>125501.203125</v>
      </c>
    </row>
    <row r="232" spans="1:11" ht="14.45" customHeight="1" x14ac:dyDescent="0.2">
      <c r="A232" s="546" t="s">
        <v>455</v>
      </c>
      <c r="B232" s="547" t="s">
        <v>456</v>
      </c>
      <c r="C232" s="548" t="s">
        <v>462</v>
      </c>
      <c r="D232" s="549" t="s">
        <v>463</v>
      </c>
      <c r="E232" s="548" t="s">
        <v>511</v>
      </c>
      <c r="F232" s="549" t="s">
        <v>512</v>
      </c>
      <c r="G232" s="548" t="s">
        <v>966</v>
      </c>
      <c r="H232" s="548" t="s">
        <v>967</v>
      </c>
      <c r="I232" s="550">
        <v>2429.56005859375</v>
      </c>
      <c r="J232" s="550">
        <v>3</v>
      </c>
      <c r="K232" s="551">
        <v>7288.68017578125</v>
      </c>
    </row>
    <row r="233" spans="1:11" ht="14.45" customHeight="1" x14ac:dyDescent="0.2">
      <c r="A233" s="546" t="s">
        <v>455</v>
      </c>
      <c r="B233" s="547" t="s">
        <v>456</v>
      </c>
      <c r="C233" s="548" t="s">
        <v>462</v>
      </c>
      <c r="D233" s="549" t="s">
        <v>463</v>
      </c>
      <c r="E233" s="548" t="s">
        <v>511</v>
      </c>
      <c r="F233" s="549" t="s">
        <v>512</v>
      </c>
      <c r="G233" s="548" t="s">
        <v>968</v>
      </c>
      <c r="H233" s="548" t="s">
        <v>969</v>
      </c>
      <c r="I233" s="550">
        <v>8655.53515625</v>
      </c>
      <c r="J233" s="550">
        <v>2</v>
      </c>
      <c r="K233" s="551">
        <v>17311.0703125</v>
      </c>
    </row>
    <row r="234" spans="1:11" ht="14.45" customHeight="1" x14ac:dyDescent="0.2">
      <c r="A234" s="546" t="s">
        <v>455</v>
      </c>
      <c r="B234" s="547" t="s">
        <v>456</v>
      </c>
      <c r="C234" s="548" t="s">
        <v>462</v>
      </c>
      <c r="D234" s="549" t="s">
        <v>463</v>
      </c>
      <c r="E234" s="548" t="s">
        <v>511</v>
      </c>
      <c r="F234" s="549" t="s">
        <v>512</v>
      </c>
      <c r="G234" s="548" t="s">
        <v>970</v>
      </c>
      <c r="H234" s="548" t="s">
        <v>971</v>
      </c>
      <c r="I234" s="550">
        <v>92236.5546875</v>
      </c>
      <c r="J234" s="550">
        <v>6</v>
      </c>
      <c r="K234" s="551">
        <v>553419.328125</v>
      </c>
    </row>
    <row r="235" spans="1:11" ht="14.45" customHeight="1" x14ac:dyDescent="0.2">
      <c r="A235" s="546" t="s">
        <v>455</v>
      </c>
      <c r="B235" s="547" t="s">
        <v>456</v>
      </c>
      <c r="C235" s="548" t="s">
        <v>462</v>
      </c>
      <c r="D235" s="549" t="s">
        <v>463</v>
      </c>
      <c r="E235" s="548" t="s">
        <v>511</v>
      </c>
      <c r="F235" s="549" t="s">
        <v>512</v>
      </c>
      <c r="G235" s="548" t="s">
        <v>972</v>
      </c>
      <c r="H235" s="548" t="s">
        <v>973</v>
      </c>
      <c r="I235" s="550">
        <v>4110.5400390625</v>
      </c>
      <c r="J235" s="550">
        <v>6</v>
      </c>
      <c r="K235" s="551">
        <v>24663.240234375</v>
      </c>
    </row>
    <row r="236" spans="1:11" ht="14.45" customHeight="1" x14ac:dyDescent="0.2">
      <c r="A236" s="546" t="s">
        <v>455</v>
      </c>
      <c r="B236" s="547" t="s">
        <v>456</v>
      </c>
      <c r="C236" s="548" t="s">
        <v>462</v>
      </c>
      <c r="D236" s="549" t="s">
        <v>463</v>
      </c>
      <c r="E236" s="548" t="s">
        <v>511</v>
      </c>
      <c r="F236" s="549" t="s">
        <v>512</v>
      </c>
      <c r="G236" s="548" t="s">
        <v>974</v>
      </c>
      <c r="H236" s="548" t="s">
        <v>975</v>
      </c>
      <c r="I236" s="550">
        <v>1971.719970703125</v>
      </c>
      <c r="J236" s="550">
        <v>1</v>
      </c>
      <c r="K236" s="551">
        <v>1971.719970703125</v>
      </c>
    </row>
    <row r="237" spans="1:11" ht="14.45" customHeight="1" x14ac:dyDescent="0.2">
      <c r="A237" s="546" t="s">
        <v>455</v>
      </c>
      <c r="B237" s="547" t="s">
        <v>456</v>
      </c>
      <c r="C237" s="548" t="s">
        <v>462</v>
      </c>
      <c r="D237" s="549" t="s">
        <v>463</v>
      </c>
      <c r="E237" s="548" t="s">
        <v>511</v>
      </c>
      <c r="F237" s="549" t="s">
        <v>512</v>
      </c>
      <c r="G237" s="548" t="s">
        <v>976</v>
      </c>
      <c r="H237" s="548" t="s">
        <v>977</v>
      </c>
      <c r="I237" s="550">
        <v>2057</v>
      </c>
      <c r="J237" s="550">
        <v>1</v>
      </c>
      <c r="K237" s="551">
        <v>2057</v>
      </c>
    </row>
    <row r="238" spans="1:11" ht="14.45" customHeight="1" x14ac:dyDescent="0.2">
      <c r="A238" s="546" t="s">
        <v>455</v>
      </c>
      <c r="B238" s="547" t="s">
        <v>456</v>
      </c>
      <c r="C238" s="548" t="s">
        <v>462</v>
      </c>
      <c r="D238" s="549" t="s">
        <v>463</v>
      </c>
      <c r="E238" s="548" t="s">
        <v>511</v>
      </c>
      <c r="F238" s="549" t="s">
        <v>512</v>
      </c>
      <c r="G238" s="548" t="s">
        <v>978</v>
      </c>
      <c r="H238" s="548" t="s">
        <v>979</v>
      </c>
      <c r="I238" s="550">
        <v>1146.27001953125</v>
      </c>
      <c r="J238" s="550">
        <v>12</v>
      </c>
      <c r="K238" s="551">
        <v>13755.240234375</v>
      </c>
    </row>
    <row r="239" spans="1:11" ht="14.45" customHeight="1" x14ac:dyDescent="0.2">
      <c r="A239" s="546" t="s">
        <v>455</v>
      </c>
      <c r="B239" s="547" t="s">
        <v>456</v>
      </c>
      <c r="C239" s="548" t="s">
        <v>462</v>
      </c>
      <c r="D239" s="549" t="s">
        <v>463</v>
      </c>
      <c r="E239" s="548" t="s">
        <v>511</v>
      </c>
      <c r="F239" s="549" t="s">
        <v>512</v>
      </c>
      <c r="G239" s="548" t="s">
        <v>980</v>
      </c>
      <c r="H239" s="548" t="s">
        <v>981</v>
      </c>
      <c r="I239" s="550">
        <v>5977.8610568576387</v>
      </c>
      <c r="J239" s="550">
        <v>20</v>
      </c>
      <c r="K239" s="551">
        <v>119556</v>
      </c>
    </row>
    <row r="240" spans="1:11" ht="14.45" customHeight="1" x14ac:dyDescent="0.2">
      <c r="A240" s="546" t="s">
        <v>455</v>
      </c>
      <c r="B240" s="547" t="s">
        <v>456</v>
      </c>
      <c r="C240" s="548" t="s">
        <v>462</v>
      </c>
      <c r="D240" s="549" t="s">
        <v>463</v>
      </c>
      <c r="E240" s="548" t="s">
        <v>511</v>
      </c>
      <c r="F240" s="549" t="s">
        <v>512</v>
      </c>
      <c r="G240" s="548" t="s">
        <v>982</v>
      </c>
      <c r="H240" s="548" t="s">
        <v>983</v>
      </c>
      <c r="I240" s="550">
        <v>1996.5</v>
      </c>
      <c r="J240" s="550">
        <v>1</v>
      </c>
      <c r="K240" s="551">
        <v>1996.5</v>
      </c>
    </row>
    <row r="241" spans="1:11" ht="14.45" customHeight="1" x14ac:dyDescent="0.2">
      <c r="A241" s="546" t="s">
        <v>455</v>
      </c>
      <c r="B241" s="547" t="s">
        <v>456</v>
      </c>
      <c r="C241" s="548" t="s">
        <v>462</v>
      </c>
      <c r="D241" s="549" t="s">
        <v>463</v>
      </c>
      <c r="E241" s="548" t="s">
        <v>511</v>
      </c>
      <c r="F241" s="549" t="s">
        <v>512</v>
      </c>
      <c r="G241" s="548" t="s">
        <v>984</v>
      </c>
      <c r="H241" s="548" t="s">
        <v>985</v>
      </c>
      <c r="I241" s="550">
        <v>5324</v>
      </c>
      <c r="J241" s="550">
        <v>1</v>
      </c>
      <c r="K241" s="551">
        <v>5324</v>
      </c>
    </row>
    <row r="242" spans="1:11" ht="14.45" customHeight="1" x14ac:dyDescent="0.2">
      <c r="A242" s="546" t="s">
        <v>455</v>
      </c>
      <c r="B242" s="547" t="s">
        <v>456</v>
      </c>
      <c r="C242" s="548" t="s">
        <v>462</v>
      </c>
      <c r="D242" s="549" t="s">
        <v>463</v>
      </c>
      <c r="E242" s="548" t="s">
        <v>511</v>
      </c>
      <c r="F242" s="549" t="s">
        <v>512</v>
      </c>
      <c r="G242" s="548" t="s">
        <v>986</v>
      </c>
      <c r="H242" s="548" t="s">
        <v>987</v>
      </c>
      <c r="I242" s="550">
        <v>5341.490234375</v>
      </c>
      <c r="J242" s="550">
        <v>1</v>
      </c>
      <c r="K242" s="551">
        <v>5341.490234375</v>
      </c>
    </row>
    <row r="243" spans="1:11" ht="14.45" customHeight="1" x14ac:dyDescent="0.2">
      <c r="A243" s="546" t="s">
        <v>455</v>
      </c>
      <c r="B243" s="547" t="s">
        <v>456</v>
      </c>
      <c r="C243" s="548" t="s">
        <v>462</v>
      </c>
      <c r="D243" s="549" t="s">
        <v>463</v>
      </c>
      <c r="E243" s="548" t="s">
        <v>511</v>
      </c>
      <c r="F243" s="549" t="s">
        <v>512</v>
      </c>
      <c r="G243" s="548" t="s">
        <v>988</v>
      </c>
      <c r="H243" s="548" t="s">
        <v>989</v>
      </c>
      <c r="I243" s="550">
        <v>2065.300048828125</v>
      </c>
      <c r="J243" s="550">
        <v>2</v>
      </c>
      <c r="K243" s="551">
        <v>4130.60009765625</v>
      </c>
    </row>
    <row r="244" spans="1:11" ht="14.45" customHeight="1" x14ac:dyDescent="0.2">
      <c r="A244" s="546" t="s">
        <v>455</v>
      </c>
      <c r="B244" s="547" t="s">
        <v>456</v>
      </c>
      <c r="C244" s="548" t="s">
        <v>462</v>
      </c>
      <c r="D244" s="549" t="s">
        <v>463</v>
      </c>
      <c r="E244" s="548" t="s">
        <v>511</v>
      </c>
      <c r="F244" s="549" t="s">
        <v>512</v>
      </c>
      <c r="G244" s="548" t="s">
        <v>990</v>
      </c>
      <c r="H244" s="548" t="s">
        <v>991</v>
      </c>
      <c r="I244" s="550">
        <v>2065.300048828125</v>
      </c>
      <c r="J244" s="550">
        <v>7</v>
      </c>
      <c r="K244" s="551">
        <v>14457.100341796875</v>
      </c>
    </row>
    <row r="245" spans="1:11" ht="14.45" customHeight="1" x14ac:dyDescent="0.2">
      <c r="A245" s="546" t="s">
        <v>455</v>
      </c>
      <c r="B245" s="547" t="s">
        <v>456</v>
      </c>
      <c r="C245" s="548" t="s">
        <v>462</v>
      </c>
      <c r="D245" s="549" t="s">
        <v>463</v>
      </c>
      <c r="E245" s="548" t="s">
        <v>511</v>
      </c>
      <c r="F245" s="549" t="s">
        <v>512</v>
      </c>
      <c r="G245" s="548" t="s">
        <v>992</v>
      </c>
      <c r="H245" s="548" t="s">
        <v>993</v>
      </c>
      <c r="I245" s="550">
        <v>40209.134765625</v>
      </c>
      <c r="J245" s="550">
        <v>4</v>
      </c>
      <c r="K245" s="551">
        <v>160836.5390625</v>
      </c>
    </row>
    <row r="246" spans="1:11" ht="14.45" customHeight="1" x14ac:dyDescent="0.2">
      <c r="A246" s="546" t="s">
        <v>455</v>
      </c>
      <c r="B246" s="547" t="s">
        <v>456</v>
      </c>
      <c r="C246" s="548" t="s">
        <v>462</v>
      </c>
      <c r="D246" s="549" t="s">
        <v>463</v>
      </c>
      <c r="E246" s="548" t="s">
        <v>511</v>
      </c>
      <c r="F246" s="549" t="s">
        <v>512</v>
      </c>
      <c r="G246" s="548" t="s">
        <v>994</v>
      </c>
      <c r="H246" s="548" t="s">
        <v>995</v>
      </c>
      <c r="I246" s="550">
        <v>2714.215087890625</v>
      </c>
      <c r="J246" s="550">
        <v>2</v>
      </c>
      <c r="K246" s="551">
        <v>5428.43017578125</v>
      </c>
    </row>
    <row r="247" spans="1:11" ht="14.45" customHeight="1" x14ac:dyDescent="0.2">
      <c r="A247" s="546" t="s">
        <v>455</v>
      </c>
      <c r="B247" s="547" t="s">
        <v>456</v>
      </c>
      <c r="C247" s="548" t="s">
        <v>462</v>
      </c>
      <c r="D247" s="549" t="s">
        <v>463</v>
      </c>
      <c r="E247" s="548" t="s">
        <v>511</v>
      </c>
      <c r="F247" s="549" t="s">
        <v>512</v>
      </c>
      <c r="G247" s="548" t="s">
        <v>996</v>
      </c>
      <c r="H247" s="548" t="s">
        <v>997</v>
      </c>
      <c r="I247" s="550">
        <v>92982.661458333328</v>
      </c>
      <c r="J247" s="550">
        <v>3</v>
      </c>
      <c r="K247" s="551">
        <v>278947.984375</v>
      </c>
    </row>
    <row r="248" spans="1:11" ht="14.45" customHeight="1" x14ac:dyDescent="0.2">
      <c r="A248" s="546" t="s">
        <v>455</v>
      </c>
      <c r="B248" s="547" t="s">
        <v>456</v>
      </c>
      <c r="C248" s="548" t="s">
        <v>462</v>
      </c>
      <c r="D248" s="549" t="s">
        <v>463</v>
      </c>
      <c r="E248" s="548" t="s">
        <v>511</v>
      </c>
      <c r="F248" s="549" t="s">
        <v>512</v>
      </c>
      <c r="G248" s="548" t="s">
        <v>998</v>
      </c>
      <c r="H248" s="548" t="s">
        <v>999</v>
      </c>
      <c r="I248" s="550">
        <v>73632.33203125</v>
      </c>
      <c r="J248" s="550">
        <v>4</v>
      </c>
      <c r="K248" s="551">
        <v>294529.328125</v>
      </c>
    </row>
    <row r="249" spans="1:11" ht="14.45" customHeight="1" x14ac:dyDescent="0.2">
      <c r="A249" s="546" t="s">
        <v>455</v>
      </c>
      <c r="B249" s="547" t="s">
        <v>456</v>
      </c>
      <c r="C249" s="548" t="s">
        <v>462</v>
      </c>
      <c r="D249" s="549" t="s">
        <v>463</v>
      </c>
      <c r="E249" s="548" t="s">
        <v>511</v>
      </c>
      <c r="F249" s="549" t="s">
        <v>512</v>
      </c>
      <c r="G249" s="548" t="s">
        <v>1000</v>
      </c>
      <c r="H249" s="548" t="s">
        <v>1001</v>
      </c>
      <c r="I249" s="550">
        <v>88576.9609375</v>
      </c>
      <c r="J249" s="550">
        <v>1</v>
      </c>
      <c r="K249" s="551">
        <v>88576.9609375</v>
      </c>
    </row>
    <row r="250" spans="1:11" ht="14.45" customHeight="1" x14ac:dyDescent="0.2">
      <c r="A250" s="546" t="s">
        <v>455</v>
      </c>
      <c r="B250" s="547" t="s">
        <v>456</v>
      </c>
      <c r="C250" s="548" t="s">
        <v>462</v>
      </c>
      <c r="D250" s="549" t="s">
        <v>463</v>
      </c>
      <c r="E250" s="548" t="s">
        <v>511</v>
      </c>
      <c r="F250" s="549" t="s">
        <v>512</v>
      </c>
      <c r="G250" s="548" t="s">
        <v>1002</v>
      </c>
      <c r="H250" s="548" t="s">
        <v>1003</v>
      </c>
      <c r="I250" s="550">
        <v>88577.0234375</v>
      </c>
      <c r="J250" s="550">
        <v>1</v>
      </c>
      <c r="K250" s="551">
        <v>88577.0234375</v>
      </c>
    </row>
    <row r="251" spans="1:11" ht="14.45" customHeight="1" x14ac:dyDescent="0.2">
      <c r="A251" s="546" t="s">
        <v>455</v>
      </c>
      <c r="B251" s="547" t="s">
        <v>456</v>
      </c>
      <c r="C251" s="548" t="s">
        <v>462</v>
      </c>
      <c r="D251" s="549" t="s">
        <v>463</v>
      </c>
      <c r="E251" s="548" t="s">
        <v>511</v>
      </c>
      <c r="F251" s="549" t="s">
        <v>512</v>
      </c>
      <c r="G251" s="548" t="s">
        <v>1004</v>
      </c>
      <c r="H251" s="548" t="s">
        <v>1005</v>
      </c>
      <c r="I251" s="550">
        <v>88577.0234375</v>
      </c>
      <c r="J251" s="550">
        <v>1</v>
      </c>
      <c r="K251" s="551">
        <v>88577.0234375</v>
      </c>
    </row>
    <row r="252" spans="1:11" ht="14.45" customHeight="1" x14ac:dyDescent="0.2">
      <c r="A252" s="546" t="s">
        <v>455</v>
      </c>
      <c r="B252" s="547" t="s">
        <v>456</v>
      </c>
      <c r="C252" s="548" t="s">
        <v>462</v>
      </c>
      <c r="D252" s="549" t="s">
        <v>463</v>
      </c>
      <c r="E252" s="548" t="s">
        <v>511</v>
      </c>
      <c r="F252" s="549" t="s">
        <v>512</v>
      </c>
      <c r="G252" s="548" t="s">
        <v>1006</v>
      </c>
      <c r="H252" s="548" t="s">
        <v>1007</v>
      </c>
      <c r="I252" s="550">
        <v>13285.838030133929</v>
      </c>
      <c r="J252" s="550">
        <v>12</v>
      </c>
      <c r="K252" s="551">
        <v>159429.5986328125</v>
      </c>
    </row>
    <row r="253" spans="1:11" ht="14.45" customHeight="1" x14ac:dyDescent="0.2">
      <c r="A253" s="546" t="s">
        <v>455</v>
      </c>
      <c r="B253" s="547" t="s">
        <v>456</v>
      </c>
      <c r="C253" s="548" t="s">
        <v>462</v>
      </c>
      <c r="D253" s="549" t="s">
        <v>463</v>
      </c>
      <c r="E253" s="548" t="s">
        <v>511</v>
      </c>
      <c r="F253" s="549" t="s">
        <v>512</v>
      </c>
      <c r="G253" s="548" t="s">
        <v>1008</v>
      </c>
      <c r="H253" s="548" t="s">
        <v>1009</v>
      </c>
      <c r="I253" s="550">
        <v>165721.796875</v>
      </c>
      <c r="J253" s="550">
        <v>1</v>
      </c>
      <c r="K253" s="551">
        <v>165721.796875</v>
      </c>
    </row>
    <row r="254" spans="1:11" ht="14.45" customHeight="1" x14ac:dyDescent="0.2">
      <c r="A254" s="546" t="s">
        <v>455</v>
      </c>
      <c r="B254" s="547" t="s">
        <v>456</v>
      </c>
      <c r="C254" s="548" t="s">
        <v>462</v>
      </c>
      <c r="D254" s="549" t="s">
        <v>463</v>
      </c>
      <c r="E254" s="548" t="s">
        <v>511</v>
      </c>
      <c r="F254" s="549" t="s">
        <v>512</v>
      </c>
      <c r="G254" s="548" t="s">
        <v>1010</v>
      </c>
      <c r="H254" s="548" t="s">
        <v>1011</v>
      </c>
      <c r="I254" s="550">
        <v>3735.260009765625</v>
      </c>
      <c r="J254" s="550">
        <v>2</v>
      </c>
      <c r="K254" s="551">
        <v>7470.52001953125</v>
      </c>
    </row>
    <row r="255" spans="1:11" ht="14.45" customHeight="1" x14ac:dyDescent="0.2">
      <c r="A255" s="546" t="s">
        <v>455</v>
      </c>
      <c r="B255" s="547" t="s">
        <v>456</v>
      </c>
      <c r="C255" s="548" t="s">
        <v>462</v>
      </c>
      <c r="D255" s="549" t="s">
        <v>463</v>
      </c>
      <c r="E255" s="548" t="s">
        <v>511</v>
      </c>
      <c r="F255" s="549" t="s">
        <v>512</v>
      </c>
      <c r="G255" s="548" t="s">
        <v>1012</v>
      </c>
      <c r="H255" s="548" t="s">
        <v>1013</v>
      </c>
      <c r="I255" s="550">
        <v>346.64490349958805</v>
      </c>
      <c r="J255" s="550">
        <v>3</v>
      </c>
      <c r="K255" s="551">
        <v>1039.9319825268158</v>
      </c>
    </row>
    <row r="256" spans="1:11" ht="14.45" customHeight="1" x14ac:dyDescent="0.2">
      <c r="A256" s="546" t="s">
        <v>455</v>
      </c>
      <c r="B256" s="547" t="s">
        <v>456</v>
      </c>
      <c r="C256" s="548" t="s">
        <v>462</v>
      </c>
      <c r="D256" s="549" t="s">
        <v>463</v>
      </c>
      <c r="E256" s="548" t="s">
        <v>511</v>
      </c>
      <c r="F256" s="549" t="s">
        <v>512</v>
      </c>
      <c r="G256" s="548" t="s">
        <v>1014</v>
      </c>
      <c r="H256" s="548" t="s">
        <v>1015</v>
      </c>
      <c r="I256" s="550">
        <v>2546.72998046875</v>
      </c>
      <c r="J256" s="550">
        <v>10</v>
      </c>
      <c r="K256" s="551">
        <v>25467.2509765625</v>
      </c>
    </row>
    <row r="257" spans="1:11" ht="14.45" customHeight="1" x14ac:dyDescent="0.2">
      <c r="A257" s="546" t="s">
        <v>455</v>
      </c>
      <c r="B257" s="547" t="s">
        <v>456</v>
      </c>
      <c r="C257" s="548" t="s">
        <v>462</v>
      </c>
      <c r="D257" s="549" t="s">
        <v>463</v>
      </c>
      <c r="E257" s="548" t="s">
        <v>511</v>
      </c>
      <c r="F257" s="549" t="s">
        <v>512</v>
      </c>
      <c r="G257" s="548" t="s">
        <v>1016</v>
      </c>
      <c r="H257" s="548" t="s">
        <v>1017</v>
      </c>
      <c r="I257" s="550">
        <v>2546.719970703125</v>
      </c>
      <c r="J257" s="550">
        <v>32</v>
      </c>
      <c r="K257" s="551">
        <v>81495.15234375</v>
      </c>
    </row>
    <row r="258" spans="1:11" ht="14.45" customHeight="1" x14ac:dyDescent="0.2">
      <c r="A258" s="546" t="s">
        <v>455</v>
      </c>
      <c r="B258" s="547" t="s">
        <v>456</v>
      </c>
      <c r="C258" s="548" t="s">
        <v>462</v>
      </c>
      <c r="D258" s="549" t="s">
        <v>463</v>
      </c>
      <c r="E258" s="548" t="s">
        <v>511</v>
      </c>
      <c r="F258" s="549" t="s">
        <v>512</v>
      </c>
      <c r="G258" s="548" t="s">
        <v>1018</v>
      </c>
      <c r="H258" s="548" t="s">
        <v>1019</v>
      </c>
      <c r="I258" s="550">
        <v>2546.7219726562498</v>
      </c>
      <c r="J258" s="550">
        <v>28</v>
      </c>
      <c r="K258" s="551">
        <v>71308.259765625</v>
      </c>
    </row>
    <row r="259" spans="1:11" ht="14.45" customHeight="1" x14ac:dyDescent="0.2">
      <c r="A259" s="546" t="s">
        <v>455</v>
      </c>
      <c r="B259" s="547" t="s">
        <v>456</v>
      </c>
      <c r="C259" s="548" t="s">
        <v>462</v>
      </c>
      <c r="D259" s="549" t="s">
        <v>463</v>
      </c>
      <c r="E259" s="548" t="s">
        <v>511</v>
      </c>
      <c r="F259" s="549" t="s">
        <v>512</v>
      </c>
      <c r="G259" s="548" t="s">
        <v>1020</v>
      </c>
      <c r="H259" s="548" t="s">
        <v>1021</v>
      </c>
      <c r="I259" s="550">
        <v>2546.719970703125</v>
      </c>
      <c r="J259" s="550">
        <v>39</v>
      </c>
      <c r="K259" s="551">
        <v>99322.201171875</v>
      </c>
    </row>
    <row r="260" spans="1:11" ht="14.45" customHeight="1" x14ac:dyDescent="0.2">
      <c r="A260" s="546" t="s">
        <v>455</v>
      </c>
      <c r="B260" s="547" t="s">
        <v>456</v>
      </c>
      <c r="C260" s="548" t="s">
        <v>462</v>
      </c>
      <c r="D260" s="549" t="s">
        <v>463</v>
      </c>
      <c r="E260" s="548" t="s">
        <v>511</v>
      </c>
      <c r="F260" s="549" t="s">
        <v>512</v>
      </c>
      <c r="G260" s="548" t="s">
        <v>1022</v>
      </c>
      <c r="H260" s="548" t="s">
        <v>1023</v>
      </c>
      <c r="I260" s="550">
        <v>2546.719970703125</v>
      </c>
      <c r="J260" s="550">
        <v>1</v>
      </c>
      <c r="K260" s="551">
        <v>2546.719970703125</v>
      </c>
    </row>
    <row r="261" spans="1:11" ht="14.45" customHeight="1" x14ac:dyDescent="0.2">
      <c r="A261" s="546" t="s">
        <v>455</v>
      </c>
      <c r="B261" s="547" t="s">
        <v>456</v>
      </c>
      <c r="C261" s="548" t="s">
        <v>462</v>
      </c>
      <c r="D261" s="549" t="s">
        <v>463</v>
      </c>
      <c r="E261" s="548" t="s">
        <v>511</v>
      </c>
      <c r="F261" s="549" t="s">
        <v>512</v>
      </c>
      <c r="G261" s="548" t="s">
        <v>1024</v>
      </c>
      <c r="H261" s="548" t="s">
        <v>1025</v>
      </c>
      <c r="I261" s="550">
        <v>6255.767008463542</v>
      </c>
      <c r="J261" s="550">
        <v>48</v>
      </c>
      <c r="K261" s="551">
        <v>300276.62890625</v>
      </c>
    </row>
    <row r="262" spans="1:11" ht="14.45" customHeight="1" x14ac:dyDescent="0.2">
      <c r="A262" s="546" t="s">
        <v>455</v>
      </c>
      <c r="B262" s="547" t="s">
        <v>456</v>
      </c>
      <c r="C262" s="548" t="s">
        <v>462</v>
      </c>
      <c r="D262" s="549" t="s">
        <v>463</v>
      </c>
      <c r="E262" s="548" t="s">
        <v>511</v>
      </c>
      <c r="F262" s="549" t="s">
        <v>512</v>
      </c>
      <c r="G262" s="548" t="s">
        <v>1026</v>
      </c>
      <c r="H262" s="548" t="s">
        <v>1027</v>
      </c>
      <c r="I262" s="550">
        <v>6255.82666015625</v>
      </c>
      <c r="J262" s="550">
        <v>31</v>
      </c>
      <c r="K262" s="551">
        <v>193930.37109375</v>
      </c>
    </row>
    <row r="263" spans="1:11" ht="14.45" customHeight="1" x14ac:dyDescent="0.2">
      <c r="A263" s="546" t="s">
        <v>455</v>
      </c>
      <c r="B263" s="547" t="s">
        <v>456</v>
      </c>
      <c r="C263" s="548" t="s">
        <v>462</v>
      </c>
      <c r="D263" s="549" t="s">
        <v>463</v>
      </c>
      <c r="E263" s="548" t="s">
        <v>511</v>
      </c>
      <c r="F263" s="549" t="s">
        <v>512</v>
      </c>
      <c r="G263" s="548" t="s">
        <v>1028</v>
      </c>
      <c r="H263" s="548" t="s">
        <v>1029</v>
      </c>
      <c r="I263" s="550">
        <v>338.79998779296875</v>
      </c>
      <c r="J263" s="550">
        <v>1</v>
      </c>
      <c r="K263" s="551">
        <v>338.79998779296875</v>
      </c>
    </row>
    <row r="264" spans="1:11" ht="14.45" customHeight="1" x14ac:dyDescent="0.2">
      <c r="A264" s="546" t="s">
        <v>455</v>
      </c>
      <c r="B264" s="547" t="s">
        <v>456</v>
      </c>
      <c r="C264" s="548" t="s">
        <v>462</v>
      </c>
      <c r="D264" s="549" t="s">
        <v>463</v>
      </c>
      <c r="E264" s="548" t="s">
        <v>511</v>
      </c>
      <c r="F264" s="549" t="s">
        <v>512</v>
      </c>
      <c r="G264" s="548" t="s">
        <v>1030</v>
      </c>
      <c r="H264" s="548" t="s">
        <v>1031</v>
      </c>
      <c r="I264" s="550">
        <v>84.580001831054688</v>
      </c>
      <c r="J264" s="550">
        <v>2</v>
      </c>
      <c r="K264" s="551">
        <v>169.16000366210938</v>
      </c>
    </row>
    <row r="265" spans="1:11" ht="14.45" customHeight="1" x14ac:dyDescent="0.2">
      <c r="A265" s="546" t="s">
        <v>455</v>
      </c>
      <c r="B265" s="547" t="s">
        <v>456</v>
      </c>
      <c r="C265" s="548" t="s">
        <v>462</v>
      </c>
      <c r="D265" s="549" t="s">
        <v>463</v>
      </c>
      <c r="E265" s="548" t="s">
        <v>511</v>
      </c>
      <c r="F265" s="549" t="s">
        <v>512</v>
      </c>
      <c r="G265" s="548" t="s">
        <v>1032</v>
      </c>
      <c r="H265" s="548" t="s">
        <v>1033</v>
      </c>
      <c r="I265" s="550">
        <v>16727</v>
      </c>
      <c r="J265" s="550">
        <v>3</v>
      </c>
      <c r="K265" s="551">
        <v>50181</v>
      </c>
    </row>
    <row r="266" spans="1:11" ht="14.45" customHeight="1" x14ac:dyDescent="0.2">
      <c r="A266" s="546" t="s">
        <v>455</v>
      </c>
      <c r="B266" s="547" t="s">
        <v>456</v>
      </c>
      <c r="C266" s="548" t="s">
        <v>462</v>
      </c>
      <c r="D266" s="549" t="s">
        <v>463</v>
      </c>
      <c r="E266" s="548" t="s">
        <v>511</v>
      </c>
      <c r="F266" s="549" t="s">
        <v>512</v>
      </c>
      <c r="G266" s="548" t="s">
        <v>1034</v>
      </c>
      <c r="H266" s="548" t="s">
        <v>1035</v>
      </c>
      <c r="I266" s="550">
        <v>34609.5</v>
      </c>
      <c r="J266" s="550">
        <v>4</v>
      </c>
      <c r="K266" s="551">
        <v>138438</v>
      </c>
    </row>
    <row r="267" spans="1:11" ht="14.45" customHeight="1" x14ac:dyDescent="0.2">
      <c r="A267" s="546" t="s">
        <v>455</v>
      </c>
      <c r="B267" s="547" t="s">
        <v>456</v>
      </c>
      <c r="C267" s="548" t="s">
        <v>462</v>
      </c>
      <c r="D267" s="549" t="s">
        <v>463</v>
      </c>
      <c r="E267" s="548" t="s">
        <v>511</v>
      </c>
      <c r="F267" s="549" t="s">
        <v>512</v>
      </c>
      <c r="G267" s="548" t="s">
        <v>1036</v>
      </c>
      <c r="H267" s="548" t="s">
        <v>1037</v>
      </c>
      <c r="I267" s="550">
        <v>7429.39990234375</v>
      </c>
      <c r="J267" s="550">
        <v>20</v>
      </c>
      <c r="K267" s="551">
        <v>148587.99951171875</v>
      </c>
    </row>
    <row r="268" spans="1:11" ht="14.45" customHeight="1" x14ac:dyDescent="0.2">
      <c r="A268" s="546" t="s">
        <v>455</v>
      </c>
      <c r="B268" s="547" t="s">
        <v>456</v>
      </c>
      <c r="C268" s="548" t="s">
        <v>462</v>
      </c>
      <c r="D268" s="549" t="s">
        <v>463</v>
      </c>
      <c r="E268" s="548" t="s">
        <v>511</v>
      </c>
      <c r="F268" s="549" t="s">
        <v>512</v>
      </c>
      <c r="G268" s="548" t="s">
        <v>1038</v>
      </c>
      <c r="H268" s="548" t="s">
        <v>1039</v>
      </c>
      <c r="I268" s="550">
        <v>7462</v>
      </c>
      <c r="J268" s="550">
        <v>1</v>
      </c>
      <c r="K268" s="551">
        <v>7462</v>
      </c>
    </row>
    <row r="269" spans="1:11" ht="14.45" customHeight="1" x14ac:dyDescent="0.2">
      <c r="A269" s="546" t="s">
        <v>455</v>
      </c>
      <c r="B269" s="547" t="s">
        <v>456</v>
      </c>
      <c r="C269" s="548" t="s">
        <v>462</v>
      </c>
      <c r="D269" s="549" t="s">
        <v>463</v>
      </c>
      <c r="E269" s="548" t="s">
        <v>511</v>
      </c>
      <c r="F269" s="549" t="s">
        <v>512</v>
      </c>
      <c r="G269" s="548" t="s">
        <v>1040</v>
      </c>
      <c r="H269" s="548" t="s">
        <v>1041</v>
      </c>
      <c r="I269" s="550">
        <v>7751.2638671875002</v>
      </c>
      <c r="J269" s="550">
        <v>5</v>
      </c>
      <c r="K269" s="551">
        <v>38756.3193359375</v>
      </c>
    </row>
    <row r="270" spans="1:11" ht="14.45" customHeight="1" x14ac:dyDescent="0.2">
      <c r="A270" s="546" t="s">
        <v>455</v>
      </c>
      <c r="B270" s="547" t="s">
        <v>456</v>
      </c>
      <c r="C270" s="548" t="s">
        <v>462</v>
      </c>
      <c r="D270" s="549" t="s">
        <v>463</v>
      </c>
      <c r="E270" s="548" t="s">
        <v>511</v>
      </c>
      <c r="F270" s="549" t="s">
        <v>512</v>
      </c>
      <c r="G270" s="548" t="s">
        <v>1042</v>
      </c>
      <c r="H270" s="548" t="s">
        <v>1043</v>
      </c>
      <c r="I270" s="550">
        <v>7280.56982421875</v>
      </c>
      <c r="J270" s="550">
        <v>19</v>
      </c>
      <c r="K270" s="551">
        <v>138330.8310546875</v>
      </c>
    </row>
    <row r="271" spans="1:11" ht="14.45" customHeight="1" x14ac:dyDescent="0.2">
      <c r="A271" s="546" t="s">
        <v>455</v>
      </c>
      <c r="B271" s="547" t="s">
        <v>456</v>
      </c>
      <c r="C271" s="548" t="s">
        <v>462</v>
      </c>
      <c r="D271" s="549" t="s">
        <v>463</v>
      </c>
      <c r="E271" s="548" t="s">
        <v>511</v>
      </c>
      <c r="F271" s="549" t="s">
        <v>512</v>
      </c>
      <c r="G271" s="548" t="s">
        <v>1044</v>
      </c>
      <c r="H271" s="548" t="s">
        <v>1045</v>
      </c>
      <c r="I271" s="550">
        <v>7280.56982421875</v>
      </c>
      <c r="J271" s="550">
        <v>21</v>
      </c>
      <c r="K271" s="551">
        <v>152891.970703125</v>
      </c>
    </row>
    <row r="272" spans="1:11" ht="14.45" customHeight="1" x14ac:dyDescent="0.2">
      <c r="A272" s="546" t="s">
        <v>455</v>
      </c>
      <c r="B272" s="547" t="s">
        <v>456</v>
      </c>
      <c r="C272" s="548" t="s">
        <v>462</v>
      </c>
      <c r="D272" s="549" t="s">
        <v>463</v>
      </c>
      <c r="E272" s="548" t="s">
        <v>511</v>
      </c>
      <c r="F272" s="549" t="s">
        <v>512</v>
      </c>
      <c r="G272" s="548" t="s">
        <v>1046</v>
      </c>
      <c r="H272" s="548" t="s">
        <v>1047</v>
      </c>
      <c r="I272" s="550">
        <v>9303.6904296875</v>
      </c>
      <c r="J272" s="550">
        <v>17</v>
      </c>
      <c r="K272" s="551">
        <v>158162.736328125</v>
      </c>
    </row>
    <row r="273" spans="1:11" ht="14.45" customHeight="1" x14ac:dyDescent="0.2">
      <c r="A273" s="546" t="s">
        <v>455</v>
      </c>
      <c r="B273" s="547" t="s">
        <v>456</v>
      </c>
      <c r="C273" s="548" t="s">
        <v>462</v>
      </c>
      <c r="D273" s="549" t="s">
        <v>463</v>
      </c>
      <c r="E273" s="548" t="s">
        <v>511</v>
      </c>
      <c r="F273" s="549" t="s">
        <v>512</v>
      </c>
      <c r="G273" s="548" t="s">
        <v>1048</v>
      </c>
      <c r="H273" s="548" t="s">
        <v>1049</v>
      </c>
      <c r="I273" s="550">
        <v>12663.8603515625</v>
      </c>
      <c r="J273" s="550">
        <v>11</v>
      </c>
      <c r="K273" s="551">
        <v>139302.4609375</v>
      </c>
    </row>
    <row r="274" spans="1:11" ht="14.45" customHeight="1" x14ac:dyDescent="0.2">
      <c r="A274" s="546" t="s">
        <v>455</v>
      </c>
      <c r="B274" s="547" t="s">
        <v>456</v>
      </c>
      <c r="C274" s="548" t="s">
        <v>462</v>
      </c>
      <c r="D274" s="549" t="s">
        <v>463</v>
      </c>
      <c r="E274" s="548" t="s">
        <v>511</v>
      </c>
      <c r="F274" s="549" t="s">
        <v>512</v>
      </c>
      <c r="G274" s="548" t="s">
        <v>1050</v>
      </c>
      <c r="H274" s="548" t="s">
        <v>1051</v>
      </c>
      <c r="I274" s="550">
        <v>15786.8701171875</v>
      </c>
      <c r="J274" s="550">
        <v>1</v>
      </c>
      <c r="K274" s="551">
        <v>15786.8701171875</v>
      </c>
    </row>
    <row r="275" spans="1:11" ht="14.45" customHeight="1" x14ac:dyDescent="0.2">
      <c r="A275" s="546" t="s">
        <v>455</v>
      </c>
      <c r="B275" s="547" t="s">
        <v>456</v>
      </c>
      <c r="C275" s="548" t="s">
        <v>462</v>
      </c>
      <c r="D275" s="549" t="s">
        <v>463</v>
      </c>
      <c r="E275" s="548" t="s">
        <v>511</v>
      </c>
      <c r="F275" s="549" t="s">
        <v>512</v>
      </c>
      <c r="G275" s="548" t="s">
        <v>1052</v>
      </c>
      <c r="H275" s="548" t="s">
        <v>1053</v>
      </c>
      <c r="I275" s="550">
        <v>4657.2900390625</v>
      </c>
      <c r="J275" s="550">
        <v>22</v>
      </c>
      <c r="K275" s="551">
        <v>102460.3798828125</v>
      </c>
    </row>
    <row r="276" spans="1:11" ht="14.45" customHeight="1" x14ac:dyDescent="0.2">
      <c r="A276" s="546" t="s">
        <v>455</v>
      </c>
      <c r="B276" s="547" t="s">
        <v>456</v>
      </c>
      <c r="C276" s="548" t="s">
        <v>462</v>
      </c>
      <c r="D276" s="549" t="s">
        <v>463</v>
      </c>
      <c r="E276" s="548" t="s">
        <v>511</v>
      </c>
      <c r="F276" s="549" t="s">
        <v>512</v>
      </c>
      <c r="G276" s="548" t="s">
        <v>1054</v>
      </c>
      <c r="H276" s="548" t="s">
        <v>1055</v>
      </c>
      <c r="I276" s="550">
        <v>5405.06982421875</v>
      </c>
      <c r="J276" s="550">
        <v>1</v>
      </c>
      <c r="K276" s="551">
        <v>5405.06982421875</v>
      </c>
    </row>
    <row r="277" spans="1:11" ht="14.45" customHeight="1" x14ac:dyDescent="0.2">
      <c r="A277" s="546" t="s">
        <v>455</v>
      </c>
      <c r="B277" s="547" t="s">
        <v>456</v>
      </c>
      <c r="C277" s="548" t="s">
        <v>462</v>
      </c>
      <c r="D277" s="549" t="s">
        <v>463</v>
      </c>
      <c r="E277" s="548" t="s">
        <v>511</v>
      </c>
      <c r="F277" s="549" t="s">
        <v>512</v>
      </c>
      <c r="G277" s="548" t="s">
        <v>1056</v>
      </c>
      <c r="H277" s="548" t="s">
        <v>1057</v>
      </c>
      <c r="I277" s="550">
        <v>1174.9100341796875</v>
      </c>
      <c r="J277" s="550">
        <v>5</v>
      </c>
      <c r="K277" s="551">
        <v>5874.5501708984375</v>
      </c>
    </row>
    <row r="278" spans="1:11" ht="14.45" customHeight="1" x14ac:dyDescent="0.2">
      <c r="A278" s="546" t="s">
        <v>455</v>
      </c>
      <c r="B278" s="547" t="s">
        <v>456</v>
      </c>
      <c r="C278" s="548" t="s">
        <v>462</v>
      </c>
      <c r="D278" s="549" t="s">
        <v>463</v>
      </c>
      <c r="E278" s="548" t="s">
        <v>511</v>
      </c>
      <c r="F278" s="549" t="s">
        <v>512</v>
      </c>
      <c r="G278" s="548" t="s">
        <v>1058</v>
      </c>
      <c r="H278" s="548" t="s">
        <v>1059</v>
      </c>
      <c r="I278" s="550">
        <v>456.17001342773438</v>
      </c>
      <c r="J278" s="550">
        <v>11</v>
      </c>
      <c r="K278" s="551">
        <v>5017.8701171875</v>
      </c>
    </row>
    <row r="279" spans="1:11" ht="14.45" customHeight="1" x14ac:dyDescent="0.2">
      <c r="A279" s="546" t="s">
        <v>455</v>
      </c>
      <c r="B279" s="547" t="s">
        <v>456</v>
      </c>
      <c r="C279" s="548" t="s">
        <v>462</v>
      </c>
      <c r="D279" s="549" t="s">
        <v>463</v>
      </c>
      <c r="E279" s="548" t="s">
        <v>511</v>
      </c>
      <c r="F279" s="549" t="s">
        <v>512</v>
      </c>
      <c r="G279" s="548" t="s">
        <v>1060</v>
      </c>
      <c r="H279" s="548" t="s">
        <v>1061</v>
      </c>
      <c r="I279" s="550">
        <v>5684.580078125</v>
      </c>
      <c r="J279" s="550">
        <v>1</v>
      </c>
      <c r="K279" s="551">
        <v>5684.580078125</v>
      </c>
    </row>
    <row r="280" spans="1:11" ht="14.45" customHeight="1" x14ac:dyDescent="0.2">
      <c r="A280" s="546" t="s">
        <v>455</v>
      </c>
      <c r="B280" s="547" t="s">
        <v>456</v>
      </c>
      <c r="C280" s="548" t="s">
        <v>462</v>
      </c>
      <c r="D280" s="549" t="s">
        <v>463</v>
      </c>
      <c r="E280" s="548" t="s">
        <v>511</v>
      </c>
      <c r="F280" s="549" t="s">
        <v>512</v>
      </c>
      <c r="G280" s="548" t="s">
        <v>1062</v>
      </c>
      <c r="H280" s="548" t="s">
        <v>1063</v>
      </c>
      <c r="I280" s="550">
        <v>5684.580078125</v>
      </c>
      <c r="J280" s="550">
        <v>1</v>
      </c>
      <c r="K280" s="551">
        <v>5684.580078125</v>
      </c>
    </row>
    <row r="281" spans="1:11" ht="14.45" customHeight="1" x14ac:dyDescent="0.2">
      <c r="A281" s="546" t="s">
        <v>455</v>
      </c>
      <c r="B281" s="547" t="s">
        <v>456</v>
      </c>
      <c r="C281" s="548" t="s">
        <v>462</v>
      </c>
      <c r="D281" s="549" t="s">
        <v>463</v>
      </c>
      <c r="E281" s="548" t="s">
        <v>511</v>
      </c>
      <c r="F281" s="549" t="s">
        <v>512</v>
      </c>
      <c r="G281" s="548" t="s">
        <v>1064</v>
      </c>
      <c r="H281" s="548" t="s">
        <v>1065</v>
      </c>
      <c r="I281" s="550">
        <v>4374.14990234375</v>
      </c>
      <c r="J281" s="550">
        <v>1</v>
      </c>
      <c r="K281" s="551">
        <v>4374.14990234375</v>
      </c>
    </row>
    <row r="282" spans="1:11" ht="14.45" customHeight="1" x14ac:dyDescent="0.2">
      <c r="A282" s="546" t="s">
        <v>455</v>
      </c>
      <c r="B282" s="547" t="s">
        <v>456</v>
      </c>
      <c r="C282" s="548" t="s">
        <v>462</v>
      </c>
      <c r="D282" s="549" t="s">
        <v>463</v>
      </c>
      <c r="E282" s="548" t="s">
        <v>511</v>
      </c>
      <c r="F282" s="549" t="s">
        <v>512</v>
      </c>
      <c r="G282" s="548" t="s">
        <v>1066</v>
      </c>
      <c r="H282" s="548" t="s">
        <v>1067</v>
      </c>
      <c r="I282" s="550">
        <v>4968.259765625</v>
      </c>
      <c r="J282" s="550">
        <v>14</v>
      </c>
      <c r="K282" s="551">
        <v>69555.640625</v>
      </c>
    </row>
    <row r="283" spans="1:11" ht="14.45" customHeight="1" x14ac:dyDescent="0.2">
      <c r="A283" s="546" t="s">
        <v>455</v>
      </c>
      <c r="B283" s="547" t="s">
        <v>456</v>
      </c>
      <c r="C283" s="548" t="s">
        <v>462</v>
      </c>
      <c r="D283" s="549" t="s">
        <v>463</v>
      </c>
      <c r="E283" s="548" t="s">
        <v>511</v>
      </c>
      <c r="F283" s="549" t="s">
        <v>512</v>
      </c>
      <c r="G283" s="548" t="s">
        <v>1068</v>
      </c>
      <c r="H283" s="548" t="s">
        <v>1069</v>
      </c>
      <c r="I283" s="550">
        <v>7463.27978515625</v>
      </c>
      <c r="J283" s="550">
        <v>28</v>
      </c>
      <c r="K283" s="551">
        <v>208971.8349609375</v>
      </c>
    </row>
    <row r="284" spans="1:11" ht="14.45" customHeight="1" x14ac:dyDescent="0.2">
      <c r="A284" s="546" t="s">
        <v>455</v>
      </c>
      <c r="B284" s="547" t="s">
        <v>456</v>
      </c>
      <c r="C284" s="548" t="s">
        <v>462</v>
      </c>
      <c r="D284" s="549" t="s">
        <v>463</v>
      </c>
      <c r="E284" s="548" t="s">
        <v>511</v>
      </c>
      <c r="F284" s="549" t="s">
        <v>512</v>
      </c>
      <c r="G284" s="548" t="s">
        <v>1070</v>
      </c>
      <c r="H284" s="548" t="s">
        <v>1071</v>
      </c>
      <c r="I284" s="550">
        <v>8350.2099609375</v>
      </c>
      <c r="J284" s="550">
        <v>29</v>
      </c>
      <c r="K284" s="551">
        <v>242156.091796875</v>
      </c>
    </row>
    <row r="285" spans="1:11" ht="14.45" customHeight="1" x14ac:dyDescent="0.2">
      <c r="A285" s="546" t="s">
        <v>455</v>
      </c>
      <c r="B285" s="547" t="s">
        <v>456</v>
      </c>
      <c r="C285" s="548" t="s">
        <v>462</v>
      </c>
      <c r="D285" s="549" t="s">
        <v>463</v>
      </c>
      <c r="E285" s="548" t="s">
        <v>511</v>
      </c>
      <c r="F285" s="549" t="s">
        <v>512</v>
      </c>
      <c r="G285" s="548" t="s">
        <v>1072</v>
      </c>
      <c r="H285" s="548" t="s">
        <v>1073</v>
      </c>
      <c r="I285" s="550">
        <v>401.25</v>
      </c>
      <c r="J285" s="550">
        <v>2</v>
      </c>
      <c r="K285" s="551">
        <v>802.5</v>
      </c>
    </row>
    <row r="286" spans="1:11" ht="14.45" customHeight="1" x14ac:dyDescent="0.2">
      <c r="A286" s="546" t="s">
        <v>455</v>
      </c>
      <c r="B286" s="547" t="s">
        <v>456</v>
      </c>
      <c r="C286" s="548" t="s">
        <v>462</v>
      </c>
      <c r="D286" s="549" t="s">
        <v>463</v>
      </c>
      <c r="E286" s="548" t="s">
        <v>511</v>
      </c>
      <c r="F286" s="549" t="s">
        <v>512</v>
      </c>
      <c r="G286" s="548" t="s">
        <v>1074</v>
      </c>
      <c r="H286" s="548" t="s">
        <v>1075</v>
      </c>
      <c r="I286" s="550">
        <v>25699.189453125</v>
      </c>
      <c r="J286" s="550">
        <v>3</v>
      </c>
      <c r="K286" s="551">
        <v>77097.568359375</v>
      </c>
    </row>
    <row r="287" spans="1:11" ht="14.45" customHeight="1" x14ac:dyDescent="0.2">
      <c r="A287" s="546" t="s">
        <v>455</v>
      </c>
      <c r="B287" s="547" t="s">
        <v>456</v>
      </c>
      <c r="C287" s="548" t="s">
        <v>462</v>
      </c>
      <c r="D287" s="549" t="s">
        <v>463</v>
      </c>
      <c r="E287" s="548" t="s">
        <v>511</v>
      </c>
      <c r="F287" s="549" t="s">
        <v>512</v>
      </c>
      <c r="G287" s="548" t="s">
        <v>1076</v>
      </c>
      <c r="H287" s="548" t="s">
        <v>1077</v>
      </c>
      <c r="I287" s="550">
        <v>12663.8603515625</v>
      </c>
      <c r="J287" s="550">
        <v>25</v>
      </c>
      <c r="K287" s="551">
        <v>316596.501953125</v>
      </c>
    </row>
    <row r="288" spans="1:11" ht="14.45" customHeight="1" x14ac:dyDescent="0.2">
      <c r="A288" s="546" t="s">
        <v>455</v>
      </c>
      <c r="B288" s="547" t="s">
        <v>456</v>
      </c>
      <c r="C288" s="548" t="s">
        <v>462</v>
      </c>
      <c r="D288" s="549" t="s">
        <v>463</v>
      </c>
      <c r="E288" s="548" t="s">
        <v>511</v>
      </c>
      <c r="F288" s="549" t="s">
        <v>512</v>
      </c>
      <c r="G288" s="548" t="s">
        <v>1078</v>
      </c>
      <c r="H288" s="548" t="s">
        <v>1079</v>
      </c>
      <c r="I288" s="550">
        <v>6382.75</v>
      </c>
      <c r="J288" s="550">
        <v>21</v>
      </c>
      <c r="K288" s="551">
        <v>134037.75</v>
      </c>
    </row>
    <row r="289" spans="1:11" ht="14.45" customHeight="1" x14ac:dyDescent="0.2">
      <c r="A289" s="546" t="s">
        <v>455</v>
      </c>
      <c r="B289" s="547" t="s">
        <v>456</v>
      </c>
      <c r="C289" s="548" t="s">
        <v>462</v>
      </c>
      <c r="D289" s="549" t="s">
        <v>463</v>
      </c>
      <c r="E289" s="548" t="s">
        <v>511</v>
      </c>
      <c r="F289" s="549" t="s">
        <v>512</v>
      </c>
      <c r="G289" s="548" t="s">
        <v>1080</v>
      </c>
      <c r="H289" s="548" t="s">
        <v>1081</v>
      </c>
      <c r="I289" s="550">
        <v>12663.8603515625</v>
      </c>
      <c r="J289" s="550">
        <v>25</v>
      </c>
      <c r="K289" s="551">
        <v>316596.501953125</v>
      </c>
    </row>
    <row r="290" spans="1:11" ht="14.45" customHeight="1" x14ac:dyDescent="0.2">
      <c r="A290" s="546" t="s">
        <v>455</v>
      </c>
      <c r="B290" s="547" t="s">
        <v>456</v>
      </c>
      <c r="C290" s="548" t="s">
        <v>462</v>
      </c>
      <c r="D290" s="549" t="s">
        <v>463</v>
      </c>
      <c r="E290" s="548" t="s">
        <v>511</v>
      </c>
      <c r="F290" s="549" t="s">
        <v>512</v>
      </c>
      <c r="G290" s="548" t="s">
        <v>1082</v>
      </c>
      <c r="H290" s="548" t="s">
        <v>1083</v>
      </c>
      <c r="I290" s="550">
        <v>7280.56982421875</v>
      </c>
      <c r="J290" s="550">
        <v>17</v>
      </c>
      <c r="K290" s="551">
        <v>123769.69140625</v>
      </c>
    </row>
    <row r="291" spans="1:11" ht="14.45" customHeight="1" x14ac:dyDescent="0.2">
      <c r="A291" s="546" t="s">
        <v>455</v>
      </c>
      <c r="B291" s="547" t="s">
        <v>456</v>
      </c>
      <c r="C291" s="548" t="s">
        <v>462</v>
      </c>
      <c r="D291" s="549" t="s">
        <v>463</v>
      </c>
      <c r="E291" s="548" t="s">
        <v>511</v>
      </c>
      <c r="F291" s="549" t="s">
        <v>512</v>
      </c>
      <c r="G291" s="548" t="s">
        <v>1084</v>
      </c>
      <c r="H291" s="548" t="s">
        <v>1085</v>
      </c>
      <c r="I291" s="550">
        <v>7280.56982421875</v>
      </c>
      <c r="J291" s="550">
        <v>17</v>
      </c>
      <c r="K291" s="551">
        <v>123769.69140625</v>
      </c>
    </row>
    <row r="292" spans="1:11" ht="14.45" customHeight="1" x14ac:dyDescent="0.2">
      <c r="A292" s="546" t="s">
        <v>455</v>
      </c>
      <c r="B292" s="547" t="s">
        <v>456</v>
      </c>
      <c r="C292" s="548" t="s">
        <v>462</v>
      </c>
      <c r="D292" s="549" t="s">
        <v>463</v>
      </c>
      <c r="E292" s="548" t="s">
        <v>511</v>
      </c>
      <c r="F292" s="549" t="s">
        <v>512</v>
      </c>
      <c r="G292" s="548" t="s">
        <v>1086</v>
      </c>
      <c r="H292" s="548" t="s">
        <v>1087</v>
      </c>
      <c r="I292" s="550">
        <v>5929</v>
      </c>
      <c r="J292" s="550">
        <v>8</v>
      </c>
      <c r="K292" s="551">
        <v>47432</v>
      </c>
    </row>
    <row r="293" spans="1:11" ht="14.45" customHeight="1" x14ac:dyDescent="0.2">
      <c r="A293" s="546" t="s">
        <v>455</v>
      </c>
      <c r="B293" s="547" t="s">
        <v>456</v>
      </c>
      <c r="C293" s="548" t="s">
        <v>462</v>
      </c>
      <c r="D293" s="549" t="s">
        <v>463</v>
      </c>
      <c r="E293" s="548" t="s">
        <v>511</v>
      </c>
      <c r="F293" s="549" t="s">
        <v>512</v>
      </c>
      <c r="G293" s="548" t="s">
        <v>1088</v>
      </c>
      <c r="H293" s="548" t="s">
        <v>1089</v>
      </c>
      <c r="I293" s="550">
        <v>3872</v>
      </c>
      <c r="J293" s="550">
        <v>15</v>
      </c>
      <c r="K293" s="551">
        <v>58080</v>
      </c>
    </row>
    <row r="294" spans="1:11" ht="14.45" customHeight="1" x14ac:dyDescent="0.2">
      <c r="A294" s="546" t="s">
        <v>455</v>
      </c>
      <c r="B294" s="547" t="s">
        <v>456</v>
      </c>
      <c r="C294" s="548" t="s">
        <v>462</v>
      </c>
      <c r="D294" s="549" t="s">
        <v>463</v>
      </c>
      <c r="E294" s="548" t="s">
        <v>511</v>
      </c>
      <c r="F294" s="549" t="s">
        <v>512</v>
      </c>
      <c r="G294" s="548" t="s">
        <v>1090</v>
      </c>
      <c r="H294" s="548" t="s">
        <v>1091</v>
      </c>
      <c r="I294" s="550">
        <v>7056.72021484375</v>
      </c>
      <c r="J294" s="550">
        <v>2</v>
      </c>
      <c r="K294" s="551">
        <v>14113.4404296875</v>
      </c>
    </row>
    <row r="295" spans="1:11" ht="14.45" customHeight="1" x14ac:dyDescent="0.2">
      <c r="A295" s="546" t="s">
        <v>455</v>
      </c>
      <c r="B295" s="547" t="s">
        <v>456</v>
      </c>
      <c r="C295" s="548" t="s">
        <v>462</v>
      </c>
      <c r="D295" s="549" t="s">
        <v>463</v>
      </c>
      <c r="E295" s="548" t="s">
        <v>511</v>
      </c>
      <c r="F295" s="549" t="s">
        <v>512</v>
      </c>
      <c r="G295" s="548" t="s">
        <v>1092</v>
      </c>
      <c r="H295" s="548" t="s">
        <v>1093</v>
      </c>
      <c r="I295" s="550">
        <v>19093.80078125</v>
      </c>
      <c r="J295" s="550">
        <v>1</v>
      </c>
      <c r="K295" s="551">
        <v>19093.80078125</v>
      </c>
    </row>
    <row r="296" spans="1:11" ht="14.45" customHeight="1" x14ac:dyDescent="0.2">
      <c r="A296" s="546" t="s">
        <v>455</v>
      </c>
      <c r="B296" s="547" t="s">
        <v>456</v>
      </c>
      <c r="C296" s="548" t="s">
        <v>462</v>
      </c>
      <c r="D296" s="549" t="s">
        <v>463</v>
      </c>
      <c r="E296" s="548" t="s">
        <v>511</v>
      </c>
      <c r="F296" s="549" t="s">
        <v>512</v>
      </c>
      <c r="G296" s="548" t="s">
        <v>1094</v>
      </c>
      <c r="H296" s="548" t="s">
        <v>1095</v>
      </c>
      <c r="I296" s="550">
        <v>25637.490234375</v>
      </c>
      <c r="J296" s="550">
        <v>2</v>
      </c>
      <c r="K296" s="551">
        <v>51274.98046875</v>
      </c>
    </row>
    <row r="297" spans="1:11" ht="14.45" customHeight="1" x14ac:dyDescent="0.2">
      <c r="A297" s="546" t="s">
        <v>455</v>
      </c>
      <c r="B297" s="547" t="s">
        <v>456</v>
      </c>
      <c r="C297" s="548" t="s">
        <v>462</v>
      </c>
      <c r="D297" s="549" t="s">
        <v>463</v>
      </c>
      <c r="E297" s="548" t="s">
        <v>511</v>
      </c>
      <c r="F297" s="549" t="s">
        <v>512</v>
      </c>
      <c r="G297" s="548" t="s">
        <v>1096</v>
      </c>
      <c r="H297" s="548" t="s">
        <v>1097</v>
      </c>
      <c r="I297" s="550">
        <v>13370.51953125</v>
      </c>
      <c r="J297" s="550">
        <v>1</v>
      </c>
      <c r="K297" s="551">
        <v>13370.51953125</v>
      </c>
    </row>
    <row r="298" spans="1:11" ht="14.45" customHeight="1" x14ac:dyDescent="0.2">
      <c r="A298" s="546" t="s">
        <v>455</v>
      </c>
      <c r="B298" s="547" t="s">
        <v>456</v>
      </c>
      <c r="C298" s="548" t="s">
        <v>462</v>
      </c>
      <c r="D298" s="549" t="s">
        <v>463</v>
      </c>
      <c r="E298" s="548" t="s">
        <v>511</v>
      </c>
      <c r="F298" s="549" t="s">
        <v>512</v>
      </c>
      <c r="G298" s="548" t="s">
        <v>1098</v>
      </c>
      <c r="H298" s="548" t="s">
        <v>1099</v>
      </c>
      <c r="I298" s="550">
        <v>6609.02978515625</v>
      </c>
      <c r="J298" s="550">
        <v>1</v>
      </c>
      <c r="K298" s="551">
        <v>6609.02978515625</v>
      </c>
    </row>
    <row r="299" spans="1:11" ht="14.45" customHeight="1" x14ac:dyDescent="0.2">
      <c r="A299" s="546" t="s">
        <v>455</v>
      </c>
      <c r="B299" s="547" t="s">
        <v>456</v>
      </c>
      <c r="C299" s="548" t="s">
        <v>462</v>
      </c>
      <c r="D299" s="549" t="s">
        <v>463</v>
      </c>
      <c r="E299" s="548" t="s">
        <v>511</v>
      </c>
      <c r="F299" s="549" t="s">
        <v>512</v>
      </c>
      <c r="G299" s="548" t="s">
        <v>1100</v>
      </c>
      <c r="H299" s="548" t="s">
        <v>1101</v>
      </c>
      <c r="I299" s="550">
        <v>12027.400390625</v>
      </c>
      <c r="J299" s="550">
        <v>1</v>
      </c>
      <c r="K299" s="551">
        <v>12027.400390625</v>
      </c>
    </row>
    <row r="300" spans="1:11" ht="14.45" customHeight="1" x14ac:dyDescent="0.2">
      <c r="A300" s="546" t="s">
        <v>455</v>
      </c>
      <c r="B300" s="547" t="s">
        <v>456</v>
      </c>
      <c r="C300" s="548" t="s">
        <v>462</v>
      </c>
      <c r="D300" s="549" t="s">
        <v>463</v>
      </c>
      <c r="E300" s="548" t="s">
        <v>511</v>
      </c>
      <c r="F300" s="549" t="s">
        <v>512</v>
      </c>
      <c r="G300" s="548" t="s">
        <v>1102</v>
      </c>
      <c r="H300" s="548" t="s">
        <v>1103</v>
      </c>
      <c r="I300" s="550">
        <v>7656.8798828125</v>
      </c>
      <c r="J300" s="550">
        <v>1</v>
      </c>
      <c r="K300" s="551">
        <v>7656.8798828125</v>
      </c>
    </row>
    <row r="301" spans="1:11" ht="14.45" customHeight="1" x14ac:dyDescent="0.2">
      <c r="A301" s="546" t="s">
        <v>455</v>
      </c>
      <c r="B301" s="547" t="s">
        <v>456</v>
      </c>
      <c r="C301" s="548" t="s">
        <v>462</v>
      </c>
      <c r="D301" s="549" t="s">
        <v>463</v>
      </c>
      <c r="E301" s="548" t="s">
        <v>511</v>
      </c>
      <c r="F301" s="549" t="s">
        <v>512</v>
      </c>
      <c r="G301" s="548" t="s">
        <v>1104</v>
      </c>
      <c r="H301" s="548" t="s">
        <v>1105</v>
      </c>
      <c r="I301" s="550">
        <v>6009.10009765625</v>
      </c>
      <c r="J301" s="550">
        <v>3</v>
      </c>
      <c r="K301" s="551">
        <v>18027.30029296875</v>
      </c>
    </row>
    <row r="302" spans="1:11" ht="14.45" customHeight="1" x14ac:dyDescent="0.2">
      <c r="A302" s="546" t="s">
        <v>455</v>
      </c>
      <c r="B302" s="547" t="s">
        <v>456</v>
      </c>
      <c r="C302" s="548" t="s">
        <v>462</v>
      </c>
      <c r="D302" s="549" t="s">
        <v>463</v>
      </c>
      <c r="E302" s="548" t="s">
        <v>511</v>
      </c>
      <c r="F302" s="549" t="s">
        <v>512</v>
      </c>
      <c r="G302" s="548" t="s">
        <v>1106</v>
      </c>
      <c r="H302" s="548" t="s">
        <v>1107</v>
      </c>
      <c r="I302" s="550">
        <v>1681.9000244140625</v>
      </c>
      <c r="J302" s="550">
        <v>2</v>
      </c>
      <c r="K302" s="551">
        <v>3363.800048828125</v>
      </c>
    </row>
    <row r="303" spans="1:11" ht="14.45" customHeight="1" x14ac:dyDescent="0.2">
      <c r="A303" s="546" t="s">
        <v>455</v>
      </c>
      <c r="B303" s="547" t="s">
        <v>456</v>
      </c>
      <c r="C303" s="548" t="s">
        <v>462</v>
      </c>
      <c r="D303" s="549" t="s">
        <v>463</v>
      </c>
      <c r="E303" s="548" t="s">
        <v>511</v>
      </c>
      <c r="F303" s="549" t="s">
        <v>512</v>
      </c>
      <c r="G303" s="548" t="s">
        <v>1108</v>
      </c>
      <c r="H303" s="548" t="s">
        <v>1109</v>
      </c>
      <c r="I303" s="550">
        <v>2734.739990234375</v>
      </c>
      <c r="J303" s="550">
        <v>3</v>
      </c>
      <c r="K303" s="551">
        <v>8203.97998046875</v>
      </c>
    </row>
    <row r="304" spans="1:11" ht="14.45" customHeight="1" x14ac:dyDescent="0.2">
      <c r="A304" s="546" t="s">
        <v>455</v>
      </c>
      <c r="B304" s="547" t="s">
        <v>456</v>
      </c>
      <c r="C304" s="548" t="s">
        <v>462</v>
      </c>
      <c r="D304" s="549" t="s">
        <v>463</v>
      </c>
      <c r="E304" s="548" t="s">
        <v>511</v>
      </c>
      <c r="F304" s="549" t="s">
        <v>512</v>
      </c>
      <c r="G304" s="548" t="s">
        <v>1110</v>
      </c>
      <c r="H304" s="548" t="s">
        <v>1111</v>
      </c>
      <c r="I304" s="550">
        <v>1910.5899658203125</v>
      </c>
      <c r="J304" s="550">
        <v>1</v>
      </c>
      <c r="K304" s="551">
        <v>1910.5899658203125</v>
      </c>
    </row>
    <row r="305" spans="1:11" ht="14.45" customHeight="1" x14ac:dyDescent="0.2">
      <c r="A305" s="546" t="s">
        <v>455</v>
      </c>
      <c r="B305" s="547" t="s">
        <v>456</v>
      </c>
      <c r="C305" s="548" t="s">
        <v>462</v>
      </c>
      <c r="D305" s="549" t="s">
        <v>463</v>
      </c>
      <c r="E305" s="548" t="s">
        <v>511</v>
      </c>
      <c r="F305" s="549" t="s">
        <v>512</v>
      </c>
      <c r="G305" s="548" t="s">
        <v>1112</v>
      </c>
      <c r="H305" s="548" t="s">
        <v>1113</v>
      </c>
      <c r="I305" s="550">
        <v>11103</v>
      </c>
      <c r="J305" s="550">
        <v>2</v>
      </c>
      <c r="K305" s="551">
        <v>22206</v>
      </c>
    </row>
    <row r="306" spans="1:11" ht="14.45" customHeight="1" x14ac:dyDescent="0.2">
      <c r="A306" s="546" t="s">
        <v>455</v>
      </c>
      <c r="B306" s="547" t="s">
        <v>456</v>
      </c>
      <c r="C306" s="548" t="s">
        <v>462</v>
      </c>
      <c r="D306" s="549" t="s">
        <v>463</v>
      </c>
      <c r="E306" s="548" t="s">
        <v>511</v>
      </c>
      <c r="F306" s="549" t="s">
        <v>512</v>
      </c>
      <c r="G306" s="548" t="s">
        <v>1114</v>
      </c>
      <c r="H306" s="548" t="s">
        <v>1115</v>
      </c>
      <c r="I306" s="550">
        <v>4250</v>
      </c>
      <c r="J306" s="550">
        <v>2</v>
      </c>
      <c r="K306" s="551">
        <v>8500</v>
      </c>
    </row>
    <row r="307" spans="1:11" ht="14.45" customHeight="1" x14ac:dyDescent="0.2">
      <c r="A307" s="546" t="s">
        <v>455</v>
      </c>
      <c r="B307" s="547" t="s">
        <v>456</v>
      </c>
      <c r="C307" s="548" t="s">
        <v>462</v>
      </c>
      <c r="D307" s="549" t="s">
        <v>463</v>
      </c>
      <c r="E307" s="548" t="s">
        <v>511</v>
      </c>
      <c r="F307" s="549" t="s">
        <v>512</v>
      </c>
      <c r="G307" s="548" t="s">
        <v>1116</v>
      </c>
      <c r="H307" s="548" t="s">
        <v>1117</v>
      </c>
      <c r="I307" s="550">
        <v>11485.0498046875</v>
      </c>
      <c r="J307" s="550">
        <v>12</v>
      </c>
      <c r="K307" s="551">
        <v>137820.59765625</v>
      </c>
    </row>
    <row r="308" spans="1:11" ht="14.45" customHeight="1" x14ac:dyDescent="0.2">
      <c r="A308" s="546" t="s">
        <v>455</v>
      </c>
      <c r="B308" s="547" t="s">
        <v>456</v>
      </c>
      <c r="C308" s="548" t="s">
        <v>462</v>
      </c>
      <c r="D308" s="549" t="s">
        <v>463</v>
      </c>
      <c r="E308" s="548" t="s">
        <v>511</v>
      </c>
      <c r="F308" s="549" t="s">
        <v>512</v>
      </c>
      <c r="G308" s="548" t="s">
        <v>1118</v>
      </c>
      <c r="H308" s="548" t="s">
        <v>1119</v>
      </c>
      <c r="I308" s="550">
        <v>24124.69921875</v>
      </c>
      <c r="J308" s="550">
        <v>10</v>
      </c>
      <c r="K308" s="551">
        <v>241246.9921875</v>
      </c>
    </row>
    <row r="309" spans="1:11" ht="14.45" customHeight="1" x14ac:dyDescent="0.2">
      <c r="A309" s="546" t="s">
        <v>455</v>
      </c>
      <c r="B309" s="547" t="s">
        <v>456</v>
      </c>
      <c r="C309" s="548" t="s">
        <v>462</v>
      </c>
      <c r="D309" s="549" t="s">
        <v>463</v>
      </c>
      <c r="E309" s="548" t="s">
        <v>511</v>
      </c>
      <c r="F309" s="549" t="s">
        <v>512</v>
      </c>
      <c r="G309" s="548" t="s">
        <v>1120</v>
      </c>
      <c r="H309" s="548" t="s">
        <v>1121</v>
      </c>
      <c r="I309" s="550">
        <v>1983.68994140625</v>
      </c>
      <c r="J309" s="550">
        <v>1</v>
      </c>
      <c r="K309" s="551">
        <v>1983.68994140625</v>
      </c>
    </row>
    <row r="310" spans="1:11" ht="14.45" customHeight="1" x14ac:dyDescent="0.2">
      <c r="A310" s="546" t="s">
        <v>455</v>
      </c>
      <c r="B310" s="547" t="s">
        <v>456</v>
      </c>
      <c r="C310" s="548" t="s">
        <v>462</v>
      </c>
      <c r="D310" s="549" t="s">
        <v>463</v>
      </c>
      <c r="E310" s="548" t="s">
        <v>511</v>
      </c>
      <c r="F310" s="549" t="s">
        <v>512</v>
      </c>
      <c r="G310" s="548" t="s">
        <v>1122</v>
      </c>
      <c r="H310" s="548" t="s">
        <v>1123</v>
      </c>
      <c r="I310" s="550">
        <v>5445</v>
      </c>
      <c r="J310" s="550">
        <v>31</v>
      </c>
      <c r="K310" s="551">
        <v>168795</v>
      </c>
    </row>
    <row r="311" spans="1:11" ht="14.45" customHeight="1" x14ac:dyDescent="0.2">
      <c r="A311" s="546" t="s">
        <v>455</v>
      </c>
      <c r="B311" s="547" t="s">
        <v>456</v>
      </c>
      <c r="C311" s="548" t="s">
        <v>462</v>
      </c>
      <c r="D311" s="549" t="s">
        <v>463</v>
      </c>
      <c r="E311" s="548" t="s">
        <v>511</v>
      </c>
      <c r="F311" s="549" t="s">
        <v>512</v>
      </c>
      <c r="G311" s="548" t="s">
        <v>1124</v>
      </c>
      <c r="H311" s="548" t="s">
        <v>1125</v>
      </c>
      <c r="I311" s="550">
        <v>22567</v>
      </c>
      <c r="J311" s="550">
        <v>1</v>
      </c>
      <c r="K311" s="551">
        <v>22567</v>
      </c>
    </row>
    <row r="312" spans="1:11" ht="14.45" customHeight="1" x14ac:dyDescent="0.2">
      <c r="A312" s="546" t="s">
        <v>455</v>
      </c>
      <c r="B312" s="547" t="s">
        <v>456</v>
      </c>
      <c r="C312" s="548" t="s">
        <v>462</v>
      </c>
      <c r="D312" s="549" t="s">
        <v>463</v>
      </c>
      <c r="E312" s="548" t="s">
        <v>511</v>
      </c>
      <c r="F312" s="549" t="s">
        <v>512</v>
      </c>
      <c r="G312" s="548" t="s">
        <v>1126</v>
      </c>
      <c r="H312" s="548" t="s">
        <v>1127</v>
      </c>
      <c r="I312" s="550">
        <v>212.17999267578125</v>
      </c>
      <c r="J312" s="550">
        <v>4</v>
      </c>
      <c r="K312" s="551">
        <v>848.70001220703125</v>
      </c>
    </row>
    <row r="313" spans="1:11" ht="14.45" customHeight="1" x14ac:dyDescent="0.2">
      <c r="A313" s="546" t="s">
        <v>455</v>
      </c>
      <c r="B313" s="547" t="s">
        <v>456</v>
      </c>
      <c r="C313" s="548" t="s">
        <v>462</v>
      </c>
      <c r="D313" s="549" t="s">
        <v>463</v>
      </c>
      <c r="E313" s="548" t="s">
        <v>511</v>
      </c>
      <c r="F313" s="549" t="s">
        <v>512</v>
      </c>
      <c r="G313" s="548" t="s">
        <v>1128</v>
      </c>
      <c r="H313" s="548" t="s">
        <v>1129</v>
      </c>
      <c r="I313" s="550">
        <v>350.98500061035156</v>
      </c>
      <c r="J313" s="550">
        <v>2</v>
      </c>
      <c r="K313" s="551">
        <v>701.97000122070313</v>
      </c>
    </row>
    <row r="314" spans="1:11" ht="14.45" customHeight="1" x14ac:dyDescent="0.2">
      <c r="A314" s="546" t="s">
        <v>455</v>
      </c>
      <c r="B314" s="547" t="s">
        <v>456</v>
      </c>
      <c r="C314" s="548" t="s">
        <v>462</v>
      </c>
      <c r="D314" s="549" t="s">
        <v>463</v>
      </c>
      <c r="E314" s="548" t="s">
        <v>511</v>
      </c>
      <c r="F314" s="549" t="s">
        <v>512</v>
      </c>
      <c r="G314" s="548" t="s">
        <v>1130</v>
      </c>
      <c r="H314" s="548" t="s">
        <v>1131</v>
      </c>
      <c r="I314" s="550">
        <v>22341.439453125</v>
      </c>
      <c r="J314" s="550">
        <v>1</v>
      </c>
      <c r="K314" s="551">
        <v>22341.439453125</v>
      </c>
    </row>
    <row r="315" spans="1:11" ht="14.45" customHeight="1" x14ac:dyDescent="0.2">
      <c r="A315" s="546" t="s">
        <v>455</v>
      </c>
      <c r="B315" s="547" t="s">
        <v>456</v>
      </c>
      <c r="C315" s="548" t="s">
        <v>462</v>
      </c>
      <c r="D315" s="549" t="s">
        <v>463</v>
      </c>
      <c r="E315" s="548" t="s">
        <v>511</v>
      </c>
      <c r="F315" s="549" t="s">
        <v>512</v>
      </c>
      <c r="G315" s="548" t="s">
        <v>1132</v>
      </c>
      <c r="H315" s="548" t="s">
        <v>1133</v>
      </c>
      <c r="I315" s="550">
        <v>1084.2974853515625</v>
      </c>
      <c r="J315" s="550">
        <v>16</v>
      </c>
      <c r="K315" s="551">
        <v>17348.759765625</v>
      </c>
    </row>
    <row r="316" spans="1:11" ht="14.45" customHeight="1" x14ac:dyDescent="0.2">
      <c r="A316" s="546" t="s">
        <v>455</v>
      </c>
      <c r="B316" s="547" t="s">
        <v>456</v>
      </c>
      <c r="C316" s="548" t="s">
        <v>462</v>
      </c>
      <c r="D316" s="549" t="s">
        <v>463</v>
      </c>
      <c r="E316" s="548" t="s">
        <v>511</v>
      </c>
      <c r="F316" s="549" t="s">
        <v>512</v>
      </c>
      <c r="G316" s="548" t="s">
        <v>1134</v>
      </c>
      <c r="H316" s="548" t="s">
        <v>1135</v>
      </c>
      <c r="I316" s="550">
        <v>10558.500325520834</v>
      </c>
      <c r="J316" s="550">
        <v>3</v>
      </c>
      <c r="K316" s="551">
        <v>31675.5009765625</v>
      </c>
    </row>
    <row r="317" spans="1:11" ht="14.45" customHeight="1" x14ac:dyDescent="0.2">
      <c r="A317" s="546" t="s">
        <v>455</v>
      </c>
      <c r="B317" s="547" t="s">
        <v>456</v>
      </c>
      <c r="C317" s="548" t="s">
        <v>462</v>
      </c>
      <c r="D317" s="549" t="s">
        <v>463</v>
      </c>
      <c r="E317" s="548" t="s">
        <v>511</v>
      </c>
      <c r="F317" s="549" t="s">
        <v>512</v>
      </c>
      <c r="G317" s="548" t="s">
        <v>1136</v>
      </c>
      <c r="H317" s="548" t="s">
        <v>1137</v>
      </c>
      <c r="I317" s="550">
        <v>3589.2099609375</v>
      </c>
      <c r="J317" s="550">
        <v>1</v>
      </c>
      <c r="K317" s="551">
        <v>3589.2099609375</v>
      </c>
    </row>
    <row r="318" spans="1:11" ht="14.45" customHeight="1" x14ac:dyDescent="0.2">
      <c r="A318" s="546" t="s">
        <v>455</v>
      </c>
      <c r="B318" s="547" t="s">
        <v>456</v>
      </c>
      <c r="C318" s="548" t="s">
        <v>462</v>
      </c>
      <c r="D318" s="549" t="s">
        <v>463</v>
      </c>
      <c r="E318" s="548" t="s">
        <v>511</v>
      </c>
      <c r="F318" s="549" t="s">
        <v>512</v>
      </c>
      <c r="G318" s="548" t="s">
        <v>1138</v>
      </c>
      <c r="H318" s="548" t="s">
        <v>1139</v>
      </c>
      <c r="I318" s="550">
        <v>3589.2099609375</v>
      </c>
      <c r="J318" s="550">
        <v>1</v>
      </c>
      <c r="K318" s="551">
        <v>3589.2099609375</v>
      </c>
    </row>
    <row r="319" spans="1:11" ht="14.45" customHeight="1" x14ac:dyDescent="0.2">
      <c r="A319" s="546" t="s">
        <v>455</v>
      </c>
      <c r="B319" s="547" t="s">
        <v>456</v>
      </c>
      <c r="C319" s="548" t="s">
        <v>462</v>
      </c>
      <c r="D319" s="549" t="s">
        <v>463</v>
      </c>
      <c r="E319" s="548" t="s">
        <v>511</v>
      </c>
      <c r="F319" s="549" t="s">
        <v>512</v>
      </c>
      <c r="G319" s="548" t="s">
        <v>1140</v>
      </c>
      <c r="H319" s="548" t="s">
        <v>1141</v>
      </c>
      <c r="I319" s="550">
        <v>2957.590087890625</v>
      </c>
      <c r="J319" s="550">
        <v>1</v>
      </c>
      <c r="K319" s="551">
        <v>2957.590087890625</v>
      </c>
    </row>
    <row r="320" spans="1:11" ht="14.45" customHeight="1" x14ac:dyDescent="0.2">
      <c r="A320" s="546" t="s">
        <v>455</v>
      </c>
      <c r="B320" s="547" t="s">
        <v>456</v>
      </c>
      <c r="C320" s="548" t="s">
        <v>462</v>
      </c>
      <c r="D320" s="549" t="s">
        <v>463</v>
      </c>
      <c r="E320" s="548" t="s">
        <v>511</v>
      </c>
      <c r="F320" s="549" t="s">
        <v>512</v>
      </c>
      <c r="G320" s="548" t="s">
        <v>1142</v>
      </c>
      <c r="H320" s="548" t="s">
        <v>1143</v>
      </c>
      <c r="I320" s="550">
        <v>5951.9314453124998</v>
      </c>
      <c r="J320" s="550">
        <v>18</v>
      </c>
      <c r="K320" s="551">
        <v>107134.76171875</v>
      </c>
    </row>
    <row r="321" spans="1:11" ht="14.45" customHeight="1" x14ac:dyDescent="0.2">
      <c r="A321" s="546" t="s">
        <v>455</v>
      </c>
      <c r="B321" s="547" t="s">
        <v>456</v>
      </c>
      <c r="C321" s="548" t="s">
        <v>462</v>
      </c>
      <c r="D321" s="549" t="s">
        <v>463</v>
      </c>
      <c r="E321" s="548" t="s">
        <v>511</v>
      </c>
      <c r="F321" s="549" t="s">
        <v>512</v>
      </c>
      <c r="G321" s="548" t="s">
        <v>1144</v>
      </c>
      <c r="H321" s="548" t="s">
        <v>1145</v>
      </c>
      <c r="I321" s="550">
        <v>28.75</v>
      </c>
      <c r="J321" s="550">
        <v>12</v>
      </c>
      <c r="K321" s="551">
        <v>345</v>
      </c>
    </row>
    <row r="322" spans="1:11" ht="14.45" customHeight="1" x14ac:dyDescent="0.2">
      <c r="A322" s="546" t="s">
        <v>455</v>
      </c>
      <c r="B322" s="547" t="s">
        <v>456</v>
      </c>
      <c r="C322" s="548" t="s">
        <v>462</v>
      </c>
      <c r="D322" s="549" t="s">
        <v>463</v>
      </c>
      <c r="E322" s="548" t="s">
        <v>511</v>
      </c>
      <c r="F322" s="549" t="s">
        <v>512</v>
      </c>
      <c r="G322" s="548" t="s">
        <v>1146</v>
      </c>
      <c r="H322" s="548" t="s">
        <v>1147</v>
      </c>
      <c r="I322" s="550">
        <v>1203.0899658203125</v>
      </c>
      <c r="J322" s="550">
        <v>1</v>
      </c>
      <c r="K322" s="551">
        <v>1203.0899658203125</v>
      </c>
    </row>
    <row r="323" spans="1:11" ht="14.45" customHeight="1" x14ac:dyDescent="0.2">
      <c r="A323" s="546" t="s">
        <v>455</v>
      </c>
      <c r="B323" s="547" t="s">
        <v>456</v>
      </c>
      <c r="C323" s="548" t="s">
        <v>462</v>
      </c>
      <c r="D323" s="549" t="s">
        <v>463</v>
      </c>
      <c r="E323" s="548" t="s">
        <v>511</v>
      </c>
      <c r="F323" s="549" t="s">
        <v>512</v>
      </c>
      <c r="G323" s="548" t="s">
        <v>1148</v>
      </c>
      <c r="H323" s="548" t="s">
        <v>1149</v>
      </c>
      <c r="I323" s="550">
        <v>9735.5498046875</v>
      </c>
      <c r="J323" s="550">
        <v>1</v>
      </c>
      <c r="K323" s="551">
        <v>9735.5498046875</v>
      </c>
    </row>
    <row r="324" spans="1:11" ht="14.45" customHeight="1" x14ac:dyDescent="0.2">
      <c r="A324" s="546" t="s">
        <v>455</v>
      </c>
      <c r="B324" s="547" t="s">
        <v>456</v>
      </c>
      <c r="C324" s="548" t="s">
        <v>462</v>
      </c>
      <c r="D324" s="549" t="s">
        <v>463</v>
      </c>
      <c r="E324" s="548" t="s">
        <v>511</v>
      </c>
      <c r="F324" s="549" t="s">
        <v>512</v>
      </c>
      <c r="G324" s="548" t="s">
        <v>1150</v>
      </c>
      <c r="H324" s="548" t="s">
        <v>1151</v>
      </c>
      <c r="I324" s="550">
        <v>2624.3167317708335</v>
      </c>
      <c r="J324" s="550">
        <v>3</v>
      </c>
      <c r="K324" s="551">
        <v>7872.9501953125</v>
      </c>
    </row>
    <row r="325" spans="1:11" ht="14.45" customHeight="1" x14ac:dyDescent="0.2">
      <c r="A325" s="546" t="s">
        <v>455</v>
      </c>
      <c r="B325" s="547" t="s">
        <v>456</v>
      </c>
      <c r="C325" s="548" t="s">
        <v>462</v>
      </c>
      <c r="D325" s="549" t="s">
        <v>463</v>
      </c>
      <c r="E325" s="548" t="s">
        <v>511</v>
      </c>
      <c r="F325" s="549" t="s">
        <v>512</v>
      </c>
      <c r="G325" s="548" t="s">
        <v>1152</v>
      </c>
      <c r="H325" s="548" t="s">
        <v>1153</v>
      </c>
      <c r="I325" s="550">
        <v>11388.3896484375</v>
      </c>
      <c r="J325" s="550">
        <v>1</v>
      </c>
      <c r="K325" s="551">
        <v>11388.3896484375</v>
      </c>
    </row>
    <row r="326" spans="1:11" ht="14.45" customHeight="1" x14ac:dyDescent="0.2">
      <c r="A326" s="546" t="s">
        <v>455</v>
      </c>
      <c r="B326" s="547" t="s">
        <v>456</v>
      </c>
      <c r="C326" s="548" t="s">
        <v>462</v>
      </c>
      <c r="D326" s="549" t="s">
        <v>463</v>
      </c>
      <c r="E326" s="548" t="s">
        <v>511</v>
      </c>
      <c r="F326" s="549" t="s">
        <v>512</v>
      </c>
      <c r="G326" s="548" t="s">
        <v>1154</v>
      </c>
      <c r="H326" s="548" t="s">
        <v>1155</v>
      </c>
      <c r="I326" s="550">
        <v>2546.7206217447915</v>
      </c>
      <c r="J326" s="550">
        <v>7</v>
      </c>
      <c r="K326" s="551">
        <v>17827.05029296875</v>
      </c>
    </row>
    <row r="327" spans="1:11" ht="14.45" customHeight="1" x14ac:dyDescent="0.2">
      <c r="A327" s="546" t="s">
        <v>455</v>
      </c>
      <c r="B327" s="547" t="s">
        <v>456</v>
      </c>
      <c r="C327" s="548" t="s">
        <v>462</v>
      </c>
      <c r="D327" s="549" t="s">
        <v>463</v>
      </c>
      <c r="E327" s="548" t="s">
        <v>511</v>
      </c>
      <c r="F327" s="549" t="s">
        <v>512</v>
      </c>
      <c r="G327" s="548" t="s">
        <v>1156</v>
      </c>
      <c r="H327" s="548" t="s">
        <v>1157</v>
      </c>
      <c r="I327" s="550">
        <v>2546.7238071986608</v>
      </c>
      <c r="J327" s="550">
        <v>15</v>
      </c>
      <c r="K327" s="551">
        <v>38200.8603515625</v>
      </c>
    </row>
    <row r="328" spans="1:11" ht="14.45" customHeight="1" x14ac:dyDescent="0.2">
      <c r="A328" s="546" t="s">
        <v>455</v>
      </c>
      <c r="B328" s="547" t="s">
        <v>456</v>
      </c>
      <c r="C328" s="548" t="s">
        <v>462</v>
      </c>
      <c r="D328" s="549" t="s">
        <v>463</v>
      </c>
      <c r="E328" s="548" t="s">
        <v>511</v>
      </c>
      <c r="F328" s="549" t="s">
        <v>512</v>
      </c>
      <c r="G328" s="548" t="s">
        <v>1158</v>
      </c>
      <c r="H328" s="548" t="s">
        <v>1159</v>
      </c>
      <c r="I328" s="550">
        <v>2546.7211100260415</v>
      </c>
      <c r="J328" s="550">
        <v>34</v>
      </c>
      <c r="K328" s="551">
        <v>86588.60888671875</v>
      </c>
    </row>
    <row r="329" spans="1:11" ht="14.45" customHeight="1" x14ac:dyDescent="0.2">
      <c r="A329" s="546" t="s">
        <v>455</v>
      </c>
      <c r="B329" s="547" t="s">
        <v>456</v>
      </c>
      <c r="C329" s="548" t="s">
        <v>462</v>
      </c>
      <c r="D329" s="549" t="s">
        <v>463</v>
      </c>
      <c r="E329" s="548" t="s">
        <v>511</v>
      </c>
      <c r="F329" s="549" t="s">
        <v>512</v>
      </c>
      <c r="G329" s="548" t="s">
        <v>1160</v>
      </c>
      <c r="H329" s="548" t="s">
        <v>1161</v>
      </c>
      <c r="I329" s="550">
        <v>2546.7233072916665</v>
      </c>
      <c r="J329" s="550">
        <v>14</v>
      </c>
      <c r="K329" s="551">
        <v>35654.14013671875</v>
      </c>
    </row>
    <row r="330" spans="1:11" ht="14.45" customHeight="1" x14ac:dyDescent="0.2">
      <c r="A330" s="546" t="s">
        <v>455</v>
      </c>
      <c r="B330" s="547" t="s">
        <v>456</v>
      </c>
      <c r="C330" s="548" t="s">
        <v>462</v>
      </c>
      <c r="D330" s="549" t="s">
        <v>463</v>
      </c>
      <c r="E330" s="548" t="s">
        <v>511</v>
      </c>
      <c r="F330" s="549" t="s">
        <v>512</v>
      </c>
      <c r="G330" s="548" t="s">
        <v>1162</v>
      </c>
      <c r="H330" s="548" t="s">
        <v>1163</v>
      </c>
      <c r="I330" s="550">
        <v>12620.2998046875</v>
      </c>
      <c r="J330" s="550">
        <v>4</v>
      </c>
      <c r="K330" s="551">
        <v>50481.19921875</v>
      </c>
    </row>
    <row r="331" spans="1:11" ht="14.45" customHeight="1" x14ac:dyDescent="0.2">
      <c r="A331" s="546" t="s">
        <v>455</v>
      </c>
      <c r="B331" s="547" t="s">
        <v>456</v>
      </c>
      <c r="C331" s="548" t="s">
        <v>462</v>
      </c>
      <c r="D331" s="549" t="s">
        <v>463</v>
      </c>
      <c r="E331" s="548" t="s">
        <v>511</v>
      </c>
      <c r="F331" s="549" t="s">
        <v>512</v>
      </c>
      <c r="G331" s="548" t="s">
        <v>1164</v>
      </c>
      <c r="H331" s="548" t="s">
        <v>1165</v>
      </c>
      <c r="I331" s="550">
        <v>34230.05078125</v>
      </c>
      <c r="J331" s="550">
        <v>1</v>
      </c>
      <c r="K331" s="551">
        <v>34230.05078125</v>
      </c>
    </row>
    <row r="332" spans="1:11" ht="14.45" customHeight="1" x14ac:dyDescent="0.2">
      <c r="A332" s="546" t="s">
        <v>455</v>
      </c>
      <c r="B332" s="547" t="s">
        <v>456</v>
      </c>
      <c r="C332" s="548" t="s">
        <v>462</v>
      </c>
      <c r="D332" s="549" t="s">
        <v>463</v>
      </c>
      <c r="E332" s="548" t="s">
        <v>511</v>
      </c>
      <c r="F332" s="549" t="s">
        <v>512</v>
      </c>
      <c r="G332" s="548" t="s">
        <v>1166</v>
      </c>
      <c r="H332" s="548" t="s">
        <v>1167</v>
      </c>
      <c r="I332" s="550">
        <v>7744.02001953125</v>
      </c>
      <c r="J332" s="550">
        <v>1</v>
      </c>
      <c r="K332" s="551">
        <v>7744.02001953125</v>
      </c>
    </row>
    <row r="333" spans="1:11" ht="14.45" customHeight="1" x14ac:dyDescent="0.2">
      <c r="A333" s="546" t="s">
        <v>455</v>
      </c>
      <c r="B333" s="547" t="s">
        <v>456</v>
      </c>
      <c r="C333" s="548" t="s">
        <v>462</v>
      </c>
      <c r="D333" s="549" t="s">
        <v>463</v>
      </c>
      <c r="E333" s="548" t="s">
        <v>511</v>
      </c>
      <c r="F333" s="549" t="s">
        <v>512</v>
      </c>
      <c r="G333" s="548" t="s">
        <v>1168</v>
      </c>
      <c r="H333" s="548" t="s">
        <v>1169</v>
      </c>
      <c r="I333" s="550">
        <v>1827.010009765625</v>
      </c>
      <c r="J333" s="550">
        <v>2</v>
      </c>
      <c r="K333" s="551">
        <v>3654.02001953125</v>
      </c>
    </row>
    <row r="334" spans="1:11" ht="14.45" customHeight="1" x14ac:dyDescent="0.2">
      <c r="A334" s="546" t="s">
        <v>455</v>
      </c>
      <c r="B334" s="547" t="s">
        <v>456</v>
      </c>
      <c r="C334" s="548" t="s">
        <v>462</v>
      </c>
      <c r="D334" s="549" t="s">
        <v>463</v>
      </c>
      <c r="E334" s="548" t="s">
        <v>511</v>
      </c>
      <c r="F334" s="549" t="s">
        <v>512</v>
      </c>
      <c r="G334" s="548" t="s">
        <v>1170</v>
      </c>
      <c r="H334" s="548" t="s">
        <v>1171</v>
      </c>
      <c r="I334" s="550">
        <v>4243.5</v>
      </c>
      <c r="J334" s="550">
        <v>1</v>
      </c>
      <c r="K334" s="551">
        <v>4243.5</v>
      </c>
    </row>
    <row r="335" spans="1:11" ht="14.45" customHeight="1" x14ac:dyDescent="0.2">
      <c r="A335" s="546" t="s">
        <v>455</v>
      </c>
      <c r="B335" s="547" t="s">
        <v>456</v>
      </c>
      <c r="C335" s="548" t="s">
        <v>462</v>
      </c>
      <c r="D335" s="549" t="s">
        <v>463</v>
      </c>
      <c r="E335" s="548" t="s">
        <v>511</v>
      </c>
      <c r="F335" s="549" t="s">
        <v>512</v>
      </c>
      <c r="G335" s="548" t="s">
        <v>1172</v>
      </c>
      <c r="H335" s="548" t="s">
        <v>1173</v>
      </c>
      <c r="I335" s="550">
        <v>5989.5</v>
      </c>
      <c r="J335" s="550">
        <v>1</v>
      </c>
      <c r="K335" s="551">
        <v>5989.5</v>
      </c>
    </row>
    <row r="336" spans="1:11" ht="14.45" customHeight="1" x14ac:dyDescent="0.2">
      <c r="A336" s="546" t="s">
        <v>455</v>
      </c>
      <c r="B336" s="547" t="s">
        <v>456</v>
      </c>
      <c r="C336" s="548" t="s">
        <v>462</v>
      </c>
      <c r="D336" s="549" t="s">
        <v>463</v>
      </c>
      <c r="E336" s="548" t="s">
        <v>511</v>
      </c>
      <c r="F336" s="549" t="s">
        <v>512</v>
      </c>
      <c r="G336" s="548" t="s">
        <v>1174</v>
      </c>
      <c r="H336" s="548" t="s">
        <v>1175</v>
      </c>
      <c r="I336" s="550">
        <v>881.91500854492188</v>
      </c>
      <c r="J336" s="550">
        <v>4</v>
      </c>
      <c r="K336" s="551">
        <v>3527.6600341796875</v>
      </c>
    </row>
    <row r="337" spans="1:11" ht="14.45" customHeight="1" x14ac:dyDescent="0.2">
      <c r="A337" s="546" t="s">
        <v>455</v>
      </c>
      <c r="B337" s="547" t="s">
        <v>456</v>
      </c>
      <c r="C337" s="548" t="s">
        <v>462</v>
      </c>
      <c r="D337" s="549" t="s">
        <v>463</v>
      </c>
      <c r="E337" s="548" t="s">
        <v>511</v>
      </c>
      <c r="F337" s="549" t="s">
        <v>512</v>
      </c>
      <c r="G337" s="548" t="s">
        <v>1176</v>
      </c>
      <c r="H337" s="548" t="s">
        <v>1177</v>
      </c>
      <c r="I337" s="550">
        <v>1793.219970703125</v>
      </c>
      <c r="J337" s="550">
        <v>2</v>
      </c>
      <c r="K337" s="551">
        <v>3586.43994140625</v>
      </c>
    </row>
    <row r="338" spans="1:11" ht="14.45" customHeight="1" x14ac:dyDescent="0.2">
      <c r="A338" s="546" t="s">
        <v>455</v>
      </c>
      <c r="B338" s="547" t="s">
        <v>456</v>
      </c>
      <c r="C338" s="548" t="s">
        <v>462</v>
      </c>
      <c r="D338" s="549" t="s">
        <v>463</v>
      </c>
      <c r="E338" s="548" t="s">
        <v>511</v>
      </c>
      <c r="F338" s="549" t="s">
        <v>512</v>
      </c>
      <c r="G338" s="548" t="s">
        <v>1178</v>
      </c>
      <c r="H338" s="548" t="s">
        <v>1179</v>
      </c>
      <c r="I338" s="550">
        <v>4130.58984375</v>
      </c>
      <c r="J338" s="550">
        <v>1</v>
      </c>
      <c r="K338" s="551">
        <v>4130.58984375</v>
      </c>
    </row>
    <row r="339" spans="1:11" ht="14.45" customHeight="1" x14ac:dyDescent="0.2">
      <c r="A339" s="546" t="s">
        <v>455</v>
      </c>
      <c r="B339" s="547" t="s">
        <v>456</v>
      </c>
      <c r="C339" s="548" t="s">
        <v>462</v>
      </c>
      <c r="D339" s="549" t="s">
        <v>463</v>
      </c>
      <c r="E339" s="548" t="s">
        <v>511</v>
      </c>
      <c r="F339" s="549" t="s">
        <v>512</v>
      </c>
      <c r="G339" s="548" t="s">
        <v>1180</v>
      </c>
      <c r="H339" s="548" t="s">
        <v>1181</v>
      </c>
      <c r="I339" s="550">
        <v>3076.39990234375</v>
      </c>
      <c r="J339" s="550">
        <v>1</v>
      </c>
      <c r="K339" s="551">
        <v>3076.39990234375</v>
      </c>
    </row>
    <row r="340" spans="1:11" ht="14.45" customHeight="1" x14ac:dyDescent="0.2">
      <c r="A340" s="546" t="s">
        <v>455</v>
      </c>
      <c r="B340" s="547" t="s">
        <v>456</v>
      </c>
      <c r="C340" s="548" t="s">
        <v>462</v>
      </c>
      <c r="D340" s="549" t="s">
        <v>463</v>
      </c>
      <c r="E340" s="548" t="s">
        <v>511</v>
      </c>
      <c r="F340" s="549" t="s">
        <v>512</v>
      </c>
      <c r="G340" s="548" t="s">
        <v>1182</v>
      </c>
      <c r="H340" s="548" t="s">
        <v>1183</v>
      </c>
      <c r="I340" s="550">
        <v>2937.530029296875</v>
      </c>
      <c r="J340" s="550">
        <v>1</v>
      </c>
      <c r="K340" s="551">
        <v>2937.530029296875</v>
      </c>
    </row>
    <row r="341" spans="1:11" ht="14.45" customHeight="1" x14ac:dyDescent="0.2">
      <c r="A341" s="546" t="s">
        <v>455</v>
      </c>
      <c r="B341" s="547" t="s">
        <v>456</v>
      </c>
      <c r="C341" s="548" t="s">
        <v>462</v>
      </c>
      <c r="D341" s="549" t="s">
        <v>463</v>
      </c>
      <c r="E341" s="548" t="s">
        <v>511</v>
      </c>
      <c r="F341" s="549" t="s">
        <v>512</v>
      </c>
      <c r="G341" s="548" t="s">
        <v>1184</v>
      </c>
      <c r="H341" s="548" t="s">
        <v>1185</v>
      </c>
      <c r="I341" s="550">
        <v>2674.0220703125001</v>
      </c>
      <c r="J341" s="550">
        <v>7</v>
      </c>
      <c r="K341" s="551">
        <v>18718.22998046875</v>
      </c>
    </row>
    <row r="342" spans="1:11" ht="14.45" customHeight="1" x14ac:dyDescent="0.2">
      <c r="A342" s="546" t="s">
        <v>455</v>
      </c>
      <c r="B342" s="547" t="s">
        <v>456</v>
      </c>
      <c r="C342" s="548" t="s">
        <v>462</v>
      </c>
      <c r="D342" s="549" t="s">
        <v>463</v>
      </c>
      <c r="E342" s="548" t="s">
        <v>511</v>
      </c>
      <c r="F342" s="549" t="s">
        <v>512</v>
      </c>
      <c r="G342" s="548" t="s">
        <v>1186</v>
      </c>
      <c r="H342" s="548" t="s">
        <v>1187</v>
      </c>
      <c r="I342" s="550">
        <v>2546.7211100260415</v>
      </c>
      <c r="J342" s="550">
        <v>31</v>
      </c>
      <c r="K342" s="551">
        <v>78948.43115234375</v>
      </c>
    </row>
    <row r="343" spans="1:11" ht="14.45" customHeight="1" x14ac:dyDescent="0.2">
      <c r="A343" s="546" t="s">
        <v>455</v>
      </c>
      <c r="B343" s="547" t="s">
        <v>456</v>
      </c>
      <c r="C343" s="548" t="s">
        <v>462</v>
      </c>
      <c r="D343" s="549" t="s">
        <v>463</v>
      </c>
      <c r="E343" s="548" t="s">
        <v>511</v>
      </c>
      <c r="F343" s="549" t="s">
        <v>512</v>
      </c>
      <c r="G343" s="548" t="s">
        <v>1188</v>
      </c>
      <c r="H343" s="548" t="s">
        <v>1189</v>
      </c>
      <c r="I343" s="550">
        <v>2546.719970703125</v>
      </c>
      <c r="J343" s="550">
        <v>2</v>
      </c>
      <c r="K343" s="551">
        <v>5093.43994140625</v>
      </c>
    </row>
    <row r="344" spans="1:11" ht="14.45" customHeight="1" x14ac:dyDescent="0.2">
      <c r="A344" s="546" t="s">
        <v>455</v>
      </c>
      <c r="B344" s="547" t="s">
        <v>456</v>
      </c>
      <c r="C344" s="548" t="s">
        <v>462</v>
      </c>
      <c r="D344" s="549" t="s">
        <v>463</v>
      </c>
      <c r="E344" s="548" t="s">
        <v>511</v>
      </c>
      <c r="F344" s="549" t="s">
        <v>512</v>
      </c>
      <c r="G344" s="548" t="s">
        <v>1190</v>
      </c>
      <c r="H344" s="548" t="s">
        <v>1191</v>
      </c>
      <c r="I344" s="550">
        <v>2546.719970703125</v>
      </c>
      <c r="J344" s="550">
        <v>1</v>
      </c>
      <c r="K344" s="551">
        <v>2546.719970703125</v>
      </c>
    </row>
    <row r="345" spans="1:11" ht="14.45" customHeight="1" x14ac:dyDescent="0.2">
      <c r="A345" s="546" t="s">
        <v>455</v>
      </c>
      <c r="B345" s="547" t="s">
        <v>456</v>
      </c>
      <c r="C345" s="548" t="s">
        <v>462</v>
      </c>
      <c r="D345" s="549" t="s">
        <v>463</v>
      </c>
      <c r="E345" s="548" t="s">
        <v>511</v>
      </c>
      <c r="F345" s="549" t="s">
        <v>512</v>
      </c>
      <c r="G345" s="548" t="s">
        <v>1192</v>
      </c>
      <c r="H345" s="548" t="s">
        <v>1193</v>
      </c>
      <c r="I345" s="550">
        <v>3037.7904575892858</v>
      </c>
      <c r="J345" s="550">
        <v>73</v>
      </c>
      <c r="K345" s="551">
        <v>221758.701171875</v>
      </c>
    </row>
    <row r="346" spans="1:11" ht="14.45" customHeight="1" x14ac:dyDescent="0.2">
      <c r="A346" s="546" t="s">
        <v>455</v>
      </c>
      <c r="B346" s="547" t="s">
        <v>456</v>
      </c>
      <c r="C346" s="548" t="s">
        <v>462</v>
      </c>
      <c r="D346" s="549" t="s">
        <v>463</v>
      </c>
      <c r="E346" s="548" t="s">
        <v>511</v>
      </c>
      <c r="F346" s="549" t="s">
        <v>512</v>
      </c>
      <c r="G346" s="548" t="s">
        <v>1194</v>
      </c>
      <c r="H346" s="548" t="s">
        <v>1195</v>
      </c>
      <c r="I346" s="550">
        <v>4548.0324096679688</v>
      </c>
      <c r="J346" s="550">
        <v>5</v>
      </c>
      <c r="K346" s="551">
        <v>21569.23974609375</v>
      </c>
    </row>
    <row r="347" spans="1:11" ht="14.45" customHeight="1" x14ac:dyDescent="0.2">
      <c r="A347" s="546" t="s">
        <v>455</v>
      </c>
      <c r="B347" s="547" t="s">
        <v>456</v>
      </c>
      <c r="C347" s="548" t="s">
        <v>462</v>
      </c>
      <c r="D347" s="549" t="s">
        <v>463</v>
      </c>
      <c r="E347" s="548" t="s">
        <v>1196</v>
      </c>
      <c r="F347" s="549" t="s">
        <v>1197</v>
      </c>
      <c r="G347" s="548" t="s">
        <v>1198</v>
      </c>
      <c r="H347" s="548" t="s">
        <v>1199</v>
      </c>
      <c r="I347" s="550">
        <v>2571.25</v>
      </c>
      <c r="J347" s="550">
        <v>1</v>
      </c>
      <c r="K347" s="551">
        <v>2571.25</v>
      </c>
    </row>
    <row r="348" spans="1:11" ht="14.45" customHeight="1" x14ac:dyDescent="0.2">
      <c r="A348" s="546" t="s">
        <v>455</v>
      </c>
      <c r="B348" s="547" t="s">
        <v>456</v>
      </c>
      <c r="C348" s="548" t="s">
        <v>462</v>
      </c>
      <c r="D348" s="549" t="s">
        <v>463</v>
      </c>
      <c r="E348" s="548" t="s">
        <v>1196</v>
      </c>
      <c r="F348" s="549" t="s">
        <v>1197</v>
      </c>
      <c r="G348" s="548" t="s">
        <v>1200</v>
      </c>
      <c r="H348" s="548" t="s">
        <v>1201</v>
      </c>
      <c r="I348" s="550">
        <v>258.39999389648438</v>
      </c>
      <c r="J348" s="550">
        <v>40</v>
      </c>
      <c r="K348" s="551">
        <v>10335.8203125</v>
      </c>
    </row>
    <row r="349" spans="1:11" ht="14.45" customHeight="1" x14ac:dyDescent="0.2">
      <c r="A349" s="546" t="s">
        <v>455</v>
      </c>
      <c r="B349" s="547" t="s">
        <v>456</v>
      </c>
      <c r="C349" s="548" t="s">
        <v>462</v>
      </c>
      <c r="D349" s="549" t="s">
        <v>463</v>
      </c>
      <c r="E349" s="548" t="s">
        <v>1196</v>
      </c>
      <c r="F349" s="549" t="s">
        <v>1197</v>
      </c>
      <c r="G349" s="548" t="s">
        <v>1202</v>
      </c>
      <c r="H349" s="548" t="s">
        <v>1203</v>
      </c>
      <c r="I349" s="550">
        <v>3557.39990234375</v>
      </c>
      <c r="J349" s="550">
        <v>1</v>
      </c>
      <c r="K349" s="551">
        <v>3557.39990234375</v>
      </c>
    </row>
    <row r="350" spans="1:11" ht="14.45" customHeight="1" x14ac:dyDescent="0.2">
      <c r="A350" s="546" t="s">
        <v>455</v>
      </c>
      <c r="B350" s="547" t="s">
        <v>456</v>
      </c>
      <c r="C350" s="548" t="s">
        <v>462</v>
      </c>
      <c r="D350" s="549" t="s">
        <v>463</v>
      </c>
      <c r="E350" s="548" t="s">
        <v>1196</v>
      </c>
      <c r="F350" s="549" t="s">
        <v>1197</v>
      </c>
      <c r="G350" s="548" t="s">
        <v>1204</v>
      </c>
      <c r="H350" s="548" t="s">
        <v>1205</v>
      </c>
      <c r="I350" s="550">
        <v>0.25</v>
      </c>
      <c r="J350" s="550">
        <v>8000</v>
      </c>
      <c r="K350" s="551">
        <v>2032.8500366210938</v>
      </c>
    </row>
    <row r="351" spans="1:11" ht="14.45" customHeight="1" x14ac:dyDescent="0.2">
      <c r="A351" s="546" t="s">
        <v>455</v>
      </c>
      <c r="B351" s="547" t="s">
        <v>456</v>
      </c>
      <c r="C351" s="548" t="s">
        <v>462</v>
      </c>
      <c r="D351" s="549" t="s">
        <v>463</v>
      </c>
      <c r="E351" s="548" t="s">
        <v>1196</v>
      </c>
      <c r="F351" s="549" t="s">
        <v>1197</v>
      </c>
      <c r="G351" s="548" t="s">
        <v>1206</v>
      </c>
      <c r="H351" s="548" t="s">
        <v>1207</v>
      </c>
      <c r="I351" s="550">
        <v>0.25</v>
      </c>
      <c r="J351" s="550">
        <v>2000</v>
      </c>
      <c r="K351" s="551">
        <v>492.30999755859375</v>
      </c>
    </row>
    <row r="352" spans="1:11" ht="14.45" customHeight="1" x14ac:dyDescent="0.2">
      <c r="A352" s="546" t="s">
        <v>455</v>
      </c>
      <c r="B352" s="547" t="s">
        <v>456</v>
      </c>
      <c r="C352" s="548" t="s">
        <v>462</v>
      </c>
      <c r="D352" s="549" t="s">
        <v>463</v>
      </c>
      <c r="E352" s="548" t="s">
        <v>1196</v>
      </c>
      <c r="F352" s="549" t="s">
        <v>1197</v>
      </c>
      <c r="G352" s="548" t="s">
        <v>1208</v>
      </c>
      <c r="H352" s="548" t="s">
        <v>1209</v>
      </c>
      <c r="I352" s="550">
        <v>0.18999999761581421</v>
      </c>
      <c r="J352" s="550">
        <v>1000</v>
      </c>
      <c r="K352" s="551">
        <v>185.72999572753906</v>
      </c>
    </row>
    <row r="353" spans="1:11" ht="14.45" customHeight="1" x14ac:dyDescent="0.2">
      <c r="A353" s="546" t="s">
        <v>455</v>
      </c>
      <c r="B353" s="547" t="s">
        <v>456</v>
      </c>
      <c r="C353" s="548" t="s">
        <v>462</v>
      </c>
      <c r="D353" s="549" t="s">
        <v>463</v>
      </c>
      <c r="E353" s="548" t="s">
        <v>1196</v>
      </c>
      <c r="F353" s="549" t="s">
        <v>1197</v>
      </c>
      <c r="G353" s="548" t="s">
        <v>1210</v>
      </c>
      <c r="H353" s="548" t="s">
        <v>1211</v>
      </c>
      <c r="I353" s="550">
        <v>1.559999942779541</v>
      </c>
      <c r="J353" s="550">
        <v>1000</v>
      </c>
      <c r="K353" s="551">
        <v>1556.6700439453125</v>
      </c>
    </row>
    <row r="354" spans="1:11" ht="14.45" customHeight="1" x14ac:dyDescent="0.2">
      <c r="A354" s="546" t="s">
        <v>455</v>
      </c>
      <c r="B354" s="547" t="s">
        <v>456</v>
      </c>
      <c r="C354" s="548" t="s">
        <v>462</v>
      </c>
      <c r="D354" s="549" t="s">
        <v>463</v>
      </c>
      <c r="E354" s="548" t="s">
        <v>1196</v>
      </c>
      <c r="F354" s="549" t="s">
        <v>1197</v>
      </c>
      <c r="G354" s="548" t="s">
        <v>1212</v>
      </c>
      <c r="H354" s="548" t="s">
        <v>1213</v>
      </c>
      <c r="I354" s="550">
        <v>1.5900000333786011</v>
      </c>
      <c r="J354" s="550">
        <v>1000</v>
      </c>
      <c r="K354" s="551">
        <v>1587.760009765625</v>
      </c>
    </row>
    <row r="355" spans="1:11" ht="14.45" customHeight="1" x14ac:dyDescent="0.2">
      <c r="A355" s="546" t="s">
        <v>455</v>
      </c>
      <c r="B355" s="547" t="s">
        <v>456</v>
      </c>
      <c r="C355" s="548" t="s">
        <v>462</v>
      </c>
      <c r="D355" s="549" t="s">
        <v>463</v>
      </c>
      <c r="E355" s="548" t="s">
        <v>1196</v>
      </c>
      <c r="F355" s="549" t="s">
        <v>1197</v>
      </c>
      <c r="G355" s="548" t="s">
        <v>1214</v>
      </c>
      <c r="H355" s="548" t="s">
        <v>1215</v>
      </c>
      <c r="I355" s="550">
        <v>0.2800000011920929</v>
      </c>
      <c r="J355" s="550">
        <v>10000</v>
      </c>
      <c r="K355" s="551">
        <v>2788.0999755859375</v>
      </c>
    </row>
    <row r="356" spans="1:11" ht="14.45" customHeight="1" x14ac:dyDescent="0.2">
      <c r="A356" s="546" t="s">
        <v>455</v>
      </c>
      <c r="B356" s="547" t="s">
        <v>456</v>
      </c>
      <c r="C356" s="548" t="s">
        <v>462</v>
      </c>
      <c r="D356" s="549" t="s">
        <v>463</v>
      </c>
      <c r="E356" s="548" t="s">
        <v>1196</v>
      </c>
      <c r="F356" s="549" t="s">
        <v>1197</v>
      </c>
      <c r="G356" s="548" t="s">
        <v>1216</v>
      </c>
      <c r="H356" s="548" t="s">
        <v>1217</v>
      </c>
      <c r="I356" s="550">
        <v>0.41999998688697815</v>
      </c>
      <c r="J356" s="550">
        <v>1000</v>
      </c>
      <c r="K356" s="551">
        <v>423.5</v>
      </c>
    </row>
    <row r="357" spans="1:11" ht="14.45" customHeight="1" x14ac:dyDescent="0.2">
      <c r="A357" s="546" t="s">
        <v>455</v>
      </c>
      <c r="B357" s="547" t="s">
        <v>456</v>
      </c>
      <c r="C357" s="548" t="s">
        <v>462</v>
      </c>
      <c r="D357" s="549" t="s">
        <v>463</v>
      </c>
      <c r="E357" s="548" t="s">
        <v>1196</v>
      </c>
      <c r="F357" s="549" t="s">
        <v>1197</v>
      </c>
      <c r="G357" s="548" t="s">
        <v>1218</v>
      </c>
      <c r="H357" s="548" t="s">
        <v>1219</v>
      </c>
      <c r="I357" s="550">
        <v>0.17000000178813934</v>
      </c>
      <c r="J357" s="550">
        <v>1000</v>
      </c>
      <c r="K357" s="551">
        <v>169.39999389648438</v>
      </c>
    </row>
    <row r="358" spans="1:11" ht="14.45" customHeight="1" x14ac:dyDescent="0.2">
      <c r="A358" s="546" t="s">
        <v>455</v>
      </c>
      <c r="B358" s="547" t="s">
        <v>456</v>
      </c>
      <c r="C358" s="548" t="s">
        <v>462</v>
      </c>
      <c r="D358" s="549" t="s">
        <v>463</v>
      </c>
      <c r="E358" s="548" t="s">
        <v>1196</v>
      </c>
      <c r="F358" s="549" t="s">
        <v>1197</v>
      </c>
      <c r="G358" s="548" t="s">
        <v>1220</v>
      </c>
      <c r="H358" s="548" t="s">
        <v>1221</v>
      </c>
      <c r="I358" s="550">
        <v>0.15799999833106995</v>
      </c>
      <c r="J358" s="550">
        <v>60000</v>
      </c>
      <c r="K358" s="551">
        <v>9473.0999755859375</v>
      </c>
    </row>
    <row r="359" spans="1:11" ht="14.45" customHeight="1" x14ac:dyDescent="0.2">
      <c r="A359" s="546" t="s">
        <v>455</v>
      </c>
      <c r="B359" s="547" t="s">
        <v>456</v>
      </c>
      <c r="C359" s="548" t="s">
        <v>462</v>
      </c>
      <c r="D359" s="549" t="s">
        <v>463</v>
      </c>
      <c r="E359" s="548" t="s">
        <v>1196</v>
      </c>
      <c r="F359" s="549" t="s">
        <v>1197</v>
      </c>
      <c r="G359" s="548" t="s">
        <v>1222</v>
      </c>
      <c r="H359" s="548" t="s">
        <v>1223</v>
      </c>
      <c r="I359" s="550">
        <v>1.4700000286102295</v>
      </c>
      <c r="J359" s="550">
        <v>1000</v>
      </c>
      <c r="K359" s="551">
        <v>1472.6400146484375</v>
      </c>
    </row>
    <row r="360" spans="1:11" ht="14.45" customHeight="1" x14ac:dyDescent="0.2">
      <c r="A360" s="546" t="s">
        <v>455</v>
      </c>
      <c r="B360" s="547" t="s">
        <v>456</v>
      </c>
      <c r="C360" s="548" t="s">
        <v>462</v>
      </c>
      <c r="D360" s="549" t="s">
        <v>463</v>
      </c>
      <c r="E360" s="548" t="s">
        <v>1196</v>
      </c>
      <c r="F360" s="549" t="s">
        <v>1197</v>
      </c>
      <c r="G360" s="548" t="s">
        <v>1224</v>
      </c>
      <c r="H360" s="548" t="s">
        <v>1225</v>
      </c>
      <c r="I360" s="550">
        <v>0.11999999731779099</v>
      </c>
      <c r="J360" s="550">
        <v>8000</v>
      </c>
      <c r="K360" s="551">
        <v>993.15997314453125</v>
      </c>
    </row>
    <row r="361" spans="1:11" ht="14.45" customHeight="1" x14ac:dyDescent="0.2">
      <c r="A361" s="546" t="s">
        <v>455</v>
      </c>
      <c r="B361" s="547" t="s">
        <v>456</v>
      </c>
      <c r="C361" s="548" t="s">
        <v>462</v>
      </c>
      <c r="D361" s="549" t="s">
        <v>463</v>
      </c>
      <c r="E361" s="548" t="s">
        <v>1196</v>
      </c>
      <c r="F361" s="549" t="s">
        <v>1197</v>
      </c>
      <c r="G361" s="548" t="s">
        <v>1226</v>
      </c>
      <c r="H361" s="548" t="s">
        <v>1227</v>
      </c>
      <c r="I361" s="550">
        <v>3.630000114440918</v>
      </c>
      <c r="J361" s="550">
        <v>400</v>
      </c>
      <c r="K361" s="551">
        <v>1450.7900390625</v>
      </c>
    </row>
    <row r="362" spans="1:11" ht="14.45" customHeight="1" x14ac:dyDescent="0.2">
      <c r="A362" s="546" t="s">
        <v>455</v>
      </c>
      <c r="B362" s="547" t="s">
        <v>456</v>
      </c>
      <c r="C362" s="548" t="s">
        <v>462</v>
      </c>
      <c r="D362" s="549" t="s">
        <v>463</v>
      </c>
      <c r="E362" s="548" t="s">
        <v>1196</v>
      </c>
      <c r="F362" s="549" t="s">
        <v>1197</v>
      </c>
      <c r="G362" s="548" t="s">
        <v>1228</v>
      </c>
      <c r="H362" s="548" t="s">
        <v>1229</v>
      </c>
      <c r="I362" s="550">
        <v>3.3900001049041748</v>
      </c>
      <c r="J362" s="550">
        <v>400</v>
      </c>
      <c r="K362" s="551">
        <v>1354.22998046875</v>
      </c>
    </row>
    <row r="363" spans="1:11" ht="14.45" customHeight="1" x14ac:dyDescent="0.2">
      <c r="A363" s="546" t="s">
        <v>455</v>
      </c>
      <c r="B363" s="547" t="s">
        <v>456</v>
      </c>
      <c r="C363" s="548" t="s">
        <v>462</v>
      </c>
      <c r="D363" s="549" t="s">
        <v>463</v>
      </c>
      <c r="E363" s="548" t="s">
        <v>1196</v>
      </c>
      <c r="F363" s="549" t="s">
        <v>1197</v>
      </c>
      <c r="G363" s="548" t="s">
        <v>1230</v>
      </c>
      <c r="H363" s="548" t="s">
        <v>1231</v>
      </c>
      <c r="I363" s="550">
        <v>4.380000114440918</v>
      </c>
      <c r="J363" s="550">
        <v>9600</v>
      </c>
      <c r="K363" s="551">
        <v>42059.6015625</v>
      </c>
    </row>
    <row r="364" spans="1:11" ht="14.45" customHeight="1" x14ac:dyDescent="0.2">
      <c r="A364" s="546" t="s">
        <v>455</v>
      </c>
      <c r="B364" s="547" t="s">
        <v>456</v>
      </c>
      <c r="C364" s="548" t="s">
        <v>462</v>
      </c>
      <c r="D364" s="549" t="s">
        <v>463</v>
      </c>
      <c r="E364" s="548" t="s">
        <v>1196</v>
      </c>
      <c r="F364" s="549" t="s">
        <v>1197</v>
      </c>
      <c r="G364" s="548" t="s">
        <v>1232</v>
      </c>
      <c r="H364" s="548" t="s">
        <v>1233</v>
      </c>
      <c r="I364" s="550">
        <v>1.0299999713897705</v>
      </c>
      <c r="J364" s="550">
        <v>500</v>
      </c>
      <c r="K364" s="551">
        <v>514.25</v>
      </c>
    </row>
    <row r="365" spans="1:11" ht="14.45" customHeight="1" x14ac:dyDescent="0.2">
      <c r="A365" s="546" t="s">
        <v>455</v>
      </c>
      <c r="B365" s="547" t="s">
        <v>456</v>
      </c>
      <c r="C365" s="548" t="s">
        <v>462</v>
      </c>
      <c r="D365" s="549" t="s">
        <v>463</v>
      </c>
      <c r="E365" s="548" t="s">
        <v>1196</v>
      </c>
      <c r="F365" s="549" t="s">
        <v>1197</v>
      </c>
      <c r="G365" s="548" t="s">
        <v>1234</v>
      </c>
      <c r="H365" s="548" t="s">
        <v>1235</v>
      </c>
      <c r="I365" s="550">
        <v>2.809999942779541</v>
      </c>
      <c r="J365" s="550">
        <v>4000</v>
      </c>
      <c r="K365" s="551">
        <v>11243.3203125</v>
      </c>
    </row>
    <row r="366" spans="1:11" ht="14.45" customHeight="1" x14ac:dyDescent="0.2">
      <c r="A366" s="546" t="s">
        <v>455</v>
      </c>
      <c r="B366" s="547" t="s">
        <v>456</v>
      </c>
      <c r="C366" s="548" t="s">
        <v>462</v>
      </c>
      <c r="D366" s="549" t="s">
        <v>463</v>
      </c>
      <c r="E366" s="548" t="s">
        <v>1196</v>
      </c>
      <c r="F366" s="549" t="s">
        <v>1197</v>
      </c>
      <c r="G366" s="548" t="s">
        <v>1236</v>
      </c>
      <c r="H366" s="548" t="s">
        <v>1237</v>
      </c>
      <c r="I366" s="550">
        <v>8.0100002288818359</v>
      </c>
      <c r="J366" s="550">
        <v>500</v>
      </c>
      <c r="K366" s="551">
        <v>4002.679931640625</v>
      </c>
    </row>
    <row r="367" spans="1:11" ht="14.45" customHeight="1" x14ac:dyDescent="0.2">
      <c r="A367" s="546" t="s">
        <v>455</v>
      </c>
      <c r="B367" s="547" t="s">
        <v>456</v>
      </c>
      <c r="C367" s="548" t="s">
        <v>462</v>
      </c>
      <c r="D367" s="549" t="s">
        <v>463</v>
      </c>
      <c r="E367" s="548" t="s">
        <v>1196</v>
      </c>
      <c r="F367" s="549" t="s">
        <v>1197</v>
      </c>
      <c r="G367" s="548" t="s">
        <v>1238</v>
      </c>
      <c r="H367" s="548" t="s">
        <v>1239</v>
      </c>
      <c r="I367" s="550">
        <v>1.1100000143051147</v>
      </c>
      <c r="J367" s="550">
        <v>16000</v>
      </c>
      <c r="K367" s="551">
        <v>17791.83984375</v>
      </c>
    </row>
    <row r="368" spans="1:11" ht="14.45" customHeight="1" x14ac:dyDescent="0.2">
      <c r="A368" s="546" t="s">
        <v>455</v>
      </c>
      <c r="B368" s="547" t="s">
        <v>456</v>
      </c>
      <c r="C368" s="548" t="s">
        <v>462</v>
      </c>
      <c r="D368" s="549" t="s">
        <v>463</v>
      </c>
      <c r="E368" s="548" t="s">
        <v>1196</v>
      </c>
      <c r="F368" s="549" t="s">
        <v>1197</v>
      </c>
      <c r="G368" s="548" t="s">
        <v>1240</v>
      </c>
      <c r="H368" s="548" t="s">
        <v>1241</v>
      </c>
      <c r="I368" s="550">
        <v>1.2599999904632568</v>
      </c>
      <c r="J368" s="550">
        <v>3600</v>
      </c>
      <c r="K368" s="551">
        <v>4530.2398681640625</v>
      </c>
    </row>
    <row r="369" spans="1:11" ht="14.45" customHeight="1" x14ac:dyDescent="0.2">
      <c r="A369" s="546" t="s">
        <v>455</v>
      </c>
      <c r="B369" s="547" t="s">
        <v>456</v>
      </c>
      <c r="C369" s="548" t="s">
        <v>462</v>
      </c>
      <c r="D369" s="549" t="s">
        <v>463</v>
      </c>
      <c r="E369" s="548" t="s">
        <v>1196</v>
      </c>
      <c r="F369" s="549" t="s">
        <v>1197</v>
      </c>
      <c r="G369" s="548" t="s">
        <v>1242</v>
      </c>
      <c r="H369" s="548" t="s">
        <v>1243</v>
      </c>
      <c r="I369" s="550">
        <v>2.7799999713897705</v>
      </c>
      <c r="J369" s="550">
        <v>4200</v>
      </c>
      <c r="K369" s="551">
        <v>11688.599731445313</v>
      </c>
    </row>
    <row r="370" spans="1:11" ht="14.45" customHeight="1" x14ac:dyDescent="0.2">
      <c r="A370" s="546" t="s">
        <v>455</v>
      </c>
      <c r="B370" s="547" t="s">
        <v>456</v>
      </c>
      <c r="C370" s="548" t="s">
        <v>462</v>
      </c>
      <c r="D370" s="549" t="s">
        <v>463</v>
      </c>
      <c r="E370" s="548" t="s">
        <v>1196</v>
      </c>
      <c r="F370" s="549" t="s">
        <v>1197</v>
      </c>
      <c r="G370" s="548" t="s">
        <v>1244</v>
      </c>
      <c r="H370" s="548" t="s">
        <v>1245</v>
      </c>
      <c r="I370" s="550">
        <v>9.7600002288818359</v>
      </c>
      <c r="J370" s="550">
        <v>400</v>
      </c>
      <c r="K370" s="551">
        <v>3905.8798828125</v>
      </c>
    </row>
    <row r="371" spans="1:11" ht="14.45" customHeight="1" x14ac:dyDescent="0.2">
      <c r="A371" s="546" t="s">
        <v>455</v>
      </c>
      <c r="B371" s="547" t="s">
        <v>456</v>
      </c>
      <c r="C371" s="548" t="s">
        <v>462</v>
      </c>
      <c r="D371" s="549" t="s">
        <v>463</v>
      </c>
      <c r="E371" s="548" t="s">
        <v>1246</v>
      </c>
      <c r="F371" s="549" t="s">
        <v>1247</v>
      </c>
      <c r="G371" s="548" t="s">
        <v>1248</v>
      </c>
      <c r="H371" s="548" t="s">
        <v>1249</v>
      </c>
      <c r="I371" s="550">
        <v>0.50999999046325684</v>
      </c>
      <c r="J371" s="550">
        <v>500</v>
      </c>
      <c r="K371" s="551">
        <v>255</v>
      </c>
    </row>
    <row r="372" spans="1:11" ht="14.45" customHeight="1" x14ac:dyDescent="0.2">
      <c r="A372" s="546" t="s">
        <v>455</v>
      </c>
      <c r="B372" s="547" t="s">
        <v>456</v>
      </c>
      <c r="C372" s="548" t="s">
        <v>462</v>
      </c>
      <c r="D372" s="549" t="s">
        <v>463</v>
      </c>
      <c r="E372" s="548" t="s">
        <v>1246</v>
      </c>
      <c r="F372" s="549" t="s">
        <v>1247</v>
      </c>
      <c r="G372" s="548" t="s">
        <v>1250</v>
      </c>
      <c r="H372" s="548" t="s">
        <v>1251</v>
      </c>
      <c r="I372" s="550">
        <v>42.463333129882813</v>
      </c>
      <c r="J372" s="550">
        <v>20</v>
      </c>
      <c r="K372" s="551">
        <v>849.25001525878906</v>
      </c>
    </row>
    <row r="373" spans="1:11" ht="14.45" customHeight="1" x14ac:dyDescent="0.2">
      <c r="A373" s="546" t="s">
        <v>455</v>
      </c>
      <c r="B373" s="547" t="s">
        <v>456</v>
      </c>
      <c r="C373" s="548" t="s">
        <v>462</v>
      </c>
      <c r="D373" s="549" t="s">
        <v>463</v>
      </c>
      <c r="E373" s="548" t="s">
        <v>1246</v>
      </c>
      <c r="F373" s="549" t="s">
        <v>1247</v>
      </c>
      <c r="G373" s="548" t="s">
        <v>1252</v>
      </c>
      <c r="H373" s="548" t="s">
        <v>1253</v>
      </c>
      <c r="I373" s="550">
        <v>29.872499942779541</v>
      </c>
      <c r="J373" s="550">
        <v>168</v>
      </c>
      <c r="K373" s="551">
        <v>5018.8800048828125</v>
      </c>
    </row>
    <row r="374" spans="1:11" ht="14.45" customHeight="1" x14ac:dyDescent="0.2">
      <c r="A374" s="546" t="s">
        <v>455</v>
      </c>
      <c r="B374" s="547" t="s">
        <v>456</v>
      </c>
      <c r="C374" s="548" t="s">
        <v>462</v>
      </c>
      <c r="D374" s="549" t="s">
        <v>463</v>
      </c>
      <c r="E374" s="548" t="s">
        <v>1254</v>
      </c>
      <c r="F374" s="549" t="s">
        <v>1255</v>
      </c>
      <c r="G374" s="548" t="s">
        <v>1256</v>
      </c>
      <c r="H374" s="548" t="s">
        <v>1257</v>
      </c>
      <c r="I374" s="550">
        <v>133.36499786376953</v>
      </c>
      <c r="J374" s="550">
        <v>50</v>
      </c>
      <c r="K374" s="551">
        <v>6668.31005859375</v>
      </c>
    </row>
    <row r="375" spans="1:11" ht="14.45" customHeight="1" x14ac:dyDescent="0.2">
      <c r="A375" s="546" t="s">
        <v>455</v>
      </c>
      <c r="B375" s="547" t="s">
        <v>456</v>
      </c>
      <c r="C375" s="548" t="s">
        <v>462</v>
      </c>
      <c r="D375" s="549" t="s">
        <v>463</v>
      </c>
      <c r="E375" s="548" t="s">
        <v>1254</v>
      </c>
      <c r="F375" s="549" t="s">
        <v>1255</v>
      </c>
      <c r="G375" s="548" t="s">
        <v>1258</v>
      </c>
      <c r="H375" s="548" t="s">
        <v>1259</v>
      </c>
      <c r="I375" s="550">
        <v>8.6700000762939453</v>
      </c>
      <c r="J375" s="550">
        <v>2000</v>
      </c>
      <c r="K375" s="551">
        <v>17336.8798828125</v>
      </c>
    </row>
    <row r="376" spans="1:11" ht="14.45" customHeight="1" x14ac:dyDescent="0.2">
      <c r="A376" s="546" t="s">
        <v>455</v>
      </c>
      <c r="B376" s="547" t="s">
        <v>456</v>
      </c>
      <c r="C376" s="548" t="s">
        <v>462</v>
      </c>
      <c r="D376" s="549" t="s">
        <v>463</v>
      </c>
      <c r="E376" s="548" t="s">
        <v>1254</v>
      </c>
      <c r="F376" s="549" t="s">
        <v>1255</v>
      </c>
      <c r="G376" s="548" t="s">
        <v>1260</v>
      </c>
      <c r="H376" s="548" t="s">
        <v>1261</v>
      </c>
      <c r="I376" s="550">
        <v>1.8899999856948853</v>
      </c>
      <c r="J376" s="550">
        <v>200</v>
      </c>
      <c r="K376" s="551">
        <v>378</v>
      </c>
    </row>
    <row r="377" spans="1:11" ht="14.45" customHeight="1" x14ac:dyDescent="0.2">
      <c r="A377" s="546" t="s">
        <v>455</v>
      </c>
      <c r="B377" s="547" t="s">
        <v>456</v>
      </c>
      <c r="C377" s="548" t="s">
        <v>462</v>
      </c>
      <c r="D377" s="549" t="s">
        <v>463</v>
      </c>
      <c r="E377" s="548" t="s">
        <v>1254</v>
      </c>
      <c r="F377" s="549" t="s">
        <v>1255</v>
      </c>
      <c r="G377" s="548" t="s">
        <v>1262</v>
      </c>
      <c r="H377" s="548" t="s">
        <v>1263</v>
      </c>
      <c r="I377" s="550">
        <v>25.530000686645508</v>
      </c>
      <c r="J377" s="550">
        <v>50</v>
      </c>
      <c r="K377" s="551">
        <v>1276.5000305175781</v>
      </c>
    </row>
    <row r="378" spans="1:11" ht="14.45" customHeight="1" x14ac:dyDescent="0.2">
      <c r="A378" s="546" t="s">
        <v>455</v>
      </c>
      <c r="B378" s="547" t="s">
        <v>456</v>
      </c>
      <c r="C378" s="548" t="s">
        <v>462</v>
      </c>
      <c r="D378" s="549" t="s">
        <v>463</v>
      </c>
      <c r="E378" s="548" t="s">
        <v>1254</v>
      </c>
      <c r="F378" s="549" t="s">
        <v>1255</v>
      </c>
      <c r="G378" s="548" t="s">
        <v>1264</v>
      </c>
      <c r="H378" s="548" t="s">
        <v>1265</v>
      </c>
      <c r="I378" s="550">
        <v>72.197142464773989</v>
      </c>
      <c r="J378" s="550">
        <v>190</v>
      </c>
      <c r="K378" s="551">
        <v>13757.950073242188</v>
      </c>
    </row>
    <row r="379" spans="1:11" ht="14.45" customHeight="1" x14ac:dyDescent="0.2">
      <c r="A379" s="546" t="s">
        <v>455</v>
      </c>
      <c r="B379" s="547" t="s">
        <v>456</v>
      </c>
      <c r="C379" s="548" t="s">
        <v>462</v>
      </c>
      <c r="D379" s="549" t="s">
        <v>463</v>
      </c>
      <c r="E379" s="548" t="s">
        <v>1254</v>
      </c>
      <c r="F379" s="549" t="s">
        <v>1255</v>
      </c>
      <c r="G379" s="548" t="s">
        <v>1266</v>
      </c>
      <c r="H379" s="548" t="s">
        <v>1267</v>
      </c>
      <c r="I379" s="550">
        <v>0.63999998569488525</v>
      </c>
      <c r="J379" s="550">
        <v>6500</v>
      </c>
      <c r="K379" s="551">
        <v>4129.1400146484375</v>
      </c>
    </row>
    <row r="380" spans="1:11" ht="14.45" customHeight="1" x14ac:dyDescent="0.2">
      <c r="A380" s="546" t="s">
        <v>455</v>
      </c>
      <c r="B380" s="547" t="s">
        <v>456</v>
      </c>
      <c r="C380" s="548" t="s">
        <v>462</v>
      </c>
      <c r="D380" s="549" t="s">
        <v>463</v>
      </c>
      <c r="E380" s="548" t="s">
        <v>1254</v>
      </c>
      <c r="F380" s="549" t="s">
        <v>1255</v>
      </c>
      <c r="G380" s="548" t="s">
        <v>1268</v>
      </c>
      <c r="H380" s="548" t="s">
        <v>1269</v>
      </c>
      <c r="I380" s="550">
        <v>143.99000549316406</v>
      </c>
      <c r="J380" s="550">
        <v>4</v>
      </c>
      <c r="K380" s="551">
        <v>575.96002197265625</v>
      </c>
    </row>
    <row r="381" spans="1:11" ht="14.45" customHeight="1" x14ac:dyDescent="0.2">
      <c r="A381" s="546" t="s">
        <v>455</v>
      </c>
      <c r="B381" s="547" t="s">
        <v>456</v>
      </c>
      <c r="C381" s="548" t="s">
        <v>462</v>
      </c>
      <c r="D381" s="549" t="s">
        <v>463</v>
      </c>
      <c r="E381" s="548" t="s">
        <v>1254</v>
      </c>
      <c r="F381" s="549" t="s">
        <v>1255</v>
      </c>
      <c r="G381" s="548" t="s">
        <v>1270</v>
      </c>
      <c r="H381" s="548" t="s">
        <v>1271</v>
      </c>
      <c r="I381" s="550">
        <v>263.66999053955078</v>
      </c>
      <c r="J381" s="550">
        <v>6</v>
      </c>
      <c r="K381" s="551">
        <v>1582.010009765625</v>
      </c>
    </row>
    <row r="382" spans="1:11" ht="14.45" customHeight="1" x14ac:dyDescent="0.2">
      <c r="A382" s="546" t="s">
        <v>455</v>
      </c>
      <c r="B382" s="547" t="s">
        <v>456</v>
      </c>
      <c r="C382" s="548" t="s">
        <v>462</v>
      </c>
      <c r="D382" s="549" t="s">
        <v>463</v>
      </c>
      <c r="E382" s="548" t="s">
        <v>1254</v>
      </c>
      <c r="F382" s="549" t="s">
        <v>1255</v>
      </c>
      <c r="G382" s="548" t="s">
        <v>1272</v>
      </c>
      <c r="H382" s="548" t="s">
        <v>1273</v>
      </c>
      <c r="I382" s="550">
        <v>5.619999885559082</v>
      </c>
      <c r="J382" s="550">
        <v>2800</v>
      </c>
      <c r="K382" s="551">
        <v>15741.160034179688</v>
      </c>
    </row>
    <row r="383" spans="1:11" ht="14.45" customHeight="1" x14ac:dyDescent="0.2">
      <c r="A383" s="546" t="s">
        <v>455</v>
      </c>
      <c r="B383" s="547" t="s">
        <v>456</v>
      </c>
      <c r="C383" s="548" t="s">
        <v>462</v>
      </c>
      <c r="D383" s="549" t="s">
        <v>463</v>
      </c>
      <c r="E383" s="548" t="s">
        <v>1254</v>
      </c>
      <c r="F383" s="549" t="s">
        <v>1255</v>
      </c>
      <c r="G383" s="548" t="s">
        <v>1274</v>
      </c>
      <c r="H383" s="548" t="s">
        <v>1275</v>
      </c>
      <c r="I383" s="550">
        <v>0.31999999284744263</v>
      </c>
      <c r="J383" s="550">
        <v>21000</v>
      </c>
      <c r="K383" s="551">
        <v>6662.480224609375</v>
      </c>
    </row>
    <row r="384" spans="1:11" ht="14.45" customHeight="1" x14ac:dyDescent="0.2">
      <c r="A384" s="546" t="s">
        <v>455</v>
      </c>
      <c r="B384" s="547" t="s">
        <v>456</v>
      </c>
      <c r="C384" s="548" t="s">
        <v>462</v>
      </c>
      <c r="D384" s="549" t="s">
        <v>463</v>
      </c>
      <c r="E384" s="548" t="s">
        <v>1254</v>
      </c>
      <c r="F384" s="549" t="s">
        <v>1255</v>
      </c>
      <c r="G384" s="548" t="s">
        <v>1276</v>
      </c>
      <c r="H384" s="548" t="s">
        <v>1277</v>
      </c>
      <c r="I384" s="550">
        <v>0.31999999284744263</v>
      </c>
      <c r="J384" s="550">
        <v>4000</v>
      </c>
      <c r="K384" s="551">
        <v>1294.2099609375</v>
      </c>
    </row>
    <row r="385" spans="1:11" ht="14.45" customHeight="1" x14ac:dyDescent="0.2">
      <c r="A385" s="546" t="s">
        <v>455</v>
      </c>
      <c r="B385" s="547" t="s">
        <v>456</v>
      </c>
      <c r="C385" s="548" t="s">
        <v>462</v>
      </c>
      <c r="D385" s="549" t="s">
        <v>463</v>
      </c>
      <c r="E385" s="548" t="s">
        <v>1254</v>
      </c>
      <c r="F385" s="549" t="s">
        <v>1255</v>
      </c>
      <c r="G385" s="548" t="s">
        <v>1278</v>
      </c>
      <c r="H385" s="548" t="s">
        <v>1279</v>
      </c>
      <c r="I385" s="550">
        <v>3.8199999332427979</v>
      </c>
      <c r="J385" s="550">
        <v>50</v>
      </c>
      <c r="K385" s="551">
        <v>190.75999450683594</v>
      </c>
    </row>
    <row r="386" spans="1:11" ht="14.45" customHeight="1" x14ac:dyDescent="0.2">
      <c r="A386" s="546" t="s">
        <v>455</v>
      </c>
      <c r="B386" s="547" t="s">
        <v>456</v>
      </c>
      <c r="C386" s="548" t="s">
        <v>462</v>
      </c>
      <c r="D386" s="549" t="s">
        <v>463</v>
      </c>
      <c r="E386" s="548" t="s">
        <v>1254</v>
      </c>
      <c r="F386" s="549" t="s">
        <v>1255</v>
      </c>
      <c r="G386" s="548" t="s">
        <v>1280</v>
      </c>
      <c r="H386" s="548" t="s">
        <v>1281</v>
      </c>
      <c r="I386" s="550">
        <v>3.0999999046325684</v>
      </c>
      <c r="J386" s="550">
        <v>50</v>
      </c>
      <c r="K386" s="551">
        <v>155</v>
      </c>
    </row>
    <row r="387" spans="1:11" ht="14.45" customHeight="1" x14ac:dyDescent="0.2">
      <c r="A387" s="546" t="s">
        <v>455</v>
      </c>
      <c r="B387" s="547" t="s">
        <v>456</v>
      </c>
      <c r="C387" s="548" t="s">
        <v>462</v>
      </c>
      <c r="D387" s="549" t="s">
        <v>463</v>
      </c>
      <c r="E387" s="548" t="s">
        <v>1254</v>
      </c>
      <c r="F387" s="549" t="s">
        <v>1255</v>
      </c>
      <c r="G387" s="548" t="s">
        <v>1282</v>
      </c>
      <c r="H387" s="548" t="s">
        <v>1283</v>
      </c>
      <c r="I387" s="550">
        <v>1.9249999523162842</v>
      </c>
      <c r="J387" s="550">
        <v>100</v>
      </c>
      <c r="K387" s="551">
        <v>192.5</v>
      </c>
    </row>
    <row r="388" spans="1:11" ht="14.45" customHeight="1" x14ac:dyDescent="0.2">
      <c r="A388" s="546" t="s">
        <v>455</v>
      </c>
      <c r="B388" s="547" t="s">
        <v>456</v>
      </c>
      <c r="C388" s="548" t="s">
        <v>462</v>
      </c>
      <c r="D388" s="549" t="s">
        <v>463</v>
      </c>
      <c r="E388" s="548" t="s">
        <v>1254</v>
      </c>
      <c r="F388" s="549" t="s">
        <v>1255</v>
      </c>
      <c r="G388" s="548" t="s">
        <v>1284</v>
      </c>
      <c r="H388" s="548" t="s">
        <v>1285</v>
      </c>
      <c r="I388" s="550">
        <v>0.50999999046325684</v>
      </c>
      <c r="J388" s="550">
        <v>5000</v>
      </c>
      <c r="K388" s="551">
        <v>2567.6199951171875</v>
      </c>
    </row>
    <row r="389" spans="1:11" ht="14.45" customHeight="1" x14ac:dyDescent="0.2">
      <c r="A389" s="546" t="s">
        <v>455</v>
      </c>
      <c r="B389" s="547" t="s">
        <v>456</v>
      </c>
      <c r="C389" s="548" t="s">
        <v>462</v>
      </c>
      <c r="D389" s="549" t="s">
        <v>463</v>
      </c>
      <c r="E389" s="548" t="s">
        <v>1254</v>
      </c>
      <c r="F389" s="549" t="s">
        <v>1255</v>
      </c>
      <c r="G389" s="548" t="s">
        <v>1286</v>
      </c>
      <c r="H389" s="548" t="s">
        <v>1287</v>
      </c>
      <c r="I389" s="550">
        <v>0.60000002384185791</v>
      </c>
      <c r="J389" s="550">
        <v>38000</v>
      </c>
      <c r="K389" s="551">
        <v>22714.119995117188</v>
      </c>
    </row>
    <row r="390" spans="1:11" ht="14.45" customHeight="1" x14ac:dyDescent="0.2">
      <c r="A390" s="546" t="s">
        <v>455</v>
      </c>
      <c r="B390" s="547" t="s">
        <v>456</v>
      </c>
      <c r="C390" s="548" t="s">
        <v>462</v>
      </c>
      <c r="D390" s="549" t="s">
        <v>463</v>
      </c>
      <c r="E390" s="548" t="s">
        <v>1254</v>
      </c>
      <c r="F390" s="549" t="s">
        <v>1255</v>
      </c>
      <c r="G390" s="548" t="s">
        <v>1288</v>
      </c>
      <c r="H390" s="548" t="s">
        <v>1289</v>
      </c>
      <c r="I390" s="550">
        <v>4.7800002098083496</v>
      </c>
      <c r="J390" s="550">
        <v>100</v>
      </c>
      <c r="K390" s="551">
        <v>478</v>
      </c>
    </row>
    <row r="391" spans="1:11" ht="14.45" customHeight="1" x14ac:dyDescent="0.2">
      <c r="A391" s="546" t="s">
        <v>455</v>
      </c>
      <c r="B391" s="547" t="s">
        <v>456</v>
      </c>
      <c r="C391" s="548" t="s">
        <v>462</v>
      </c>
      <c r="D391" s="549" t="s">
        <v>463</v>
      </c>
      <c r="E391" s="548" t="s">
        <v>1254</v>
      </c>
      <c r="F391" s="549" t="s">
        <v>1255</v>
      </c>
      <c r="G391" s="548" t="s">
        <v>1290</v>
      </c>
      <c r="H391" s="548" t="s">
        <v>1291</v>
      </c>
      <c r="I391" s="550">
        <v>2.2200000286102295</v>
      </c>
      <c r="J391" s="550">
        <v>1200</v>
      </c>
      <c r="K391" s="551">
        <v>2662.969970703125</v>
      </c>
    </row>
    <row r="392" spans="1:11" ht="14.45" customHeight="1" x14ac:dyDescent="0.2">
      <c r="A392" s="546" t="s">
        <v>455</v>
      </c>
      <c r="B392" s="547" t="s">
        <v>456</v>
      </c>
      <c r="C392" s="548" t="s">
        <v>462</v>
      </c>
      <c r="D392" s="549" t="s">
        <v>463</v>
      </c>
      <c r="E392" s="548" t="s">
        <v>1254</v>
      </c>
      <c r="F392" s="549" t="s">
        <v>1255</v>
      </c>
      <c r="G392" s="548" t="s">
        <v>1292</v>
      </c>
      <c r="H392" s="548" t="s">
        <v>1293</v>
      </c>
      <c r="I392" s="550">
        <v>2.5299999713897705</v>
      </c>
      <c r="J392" s="550">
        <v>50</v>
      </c>
      <c r="K392" s="551">
        <v>126.5</v>
      </c>
    </row>
    <row r="393" spans="1:11" ht="14.45" customHeight="1" x14ac:dyDescent="0.2">
      <c r="A393" s="546" t="s">
        <v>455</v>
      </c>
      <c r="B393" s="547" t="s">
        <v>456</v>
      </c>
      <c r="C393" s="548" t="s">
        <v>462</v>
      </c>
      <c r="D393" s="549" t="s">
        <v>463</v>
      </c>
      <c r="E393" s="548" t="s">
        <v>1254</v>
      </c>
      <c r="F393" s="549" t="s">
        <v>1255</v>
      </c>
      <c r="G393" s="548" t="s">
        <v>1294</v>
      </c>
      <c r="H393" s="548" t="s">
        <v>1295</v>
      </c>
      <c r="I393" s="550">
        <v>2.8199999332427979</v>
      </c>
      <c r="J393" s="550">
        <v>150</v>
      </c>
      <c r="K393" s="551">
        <v>422.97000122070313</v>
      </c>
    </row>
    <row r="394" spans="1:11" ht="14.45" customHeight="1" x14ac:dyDescent="0.2">
      <c r="A394" s="546" t="s">
        <v>455</v>
      </c>
      <c r="B394" s="547" t="s">
        <v>456</v>
      </c>
      <c r="C394" s="548" t="s">
        <v>462</v>
      </c>
      <c r="D394" s="549" t="s">
        <v>463</v>
      </c>
      <c r="E394" s="548" t="s">
        <v>1296</v>
      </c>
      <c r="F394" s="549" t="s">
        <v>1297</v>
      </c>
      <c r="G394" s="548" t="s">
        <v>1298</v>
      </c>
      <c r="H394" s="548" t="s">
        <v>1299</v>
      </c>
      <c r="I394" s="550">
        <v>0.62999999523162842</v>
      </c>
      <c r="J394" s="550">
        <v>1000</v>
      </c>
      <c r="K394" s="551">
        <v>630</v>
      </c>
    </row>
    <row r="395" spans="1:11" ht="14.45" customHeight="1" x14ac:dyDescent="0.2">
      <c r="A395" s="546" t="s">
        <v>455</v>
      </c>
      <c r="B395" s="547" t="s">
        <v>456</v>
      </c>
      <c r="C395" s="548" t="s">
        <v>462</v>
      </c>
      <c r="D395" s="549" t="s">
        <v>463</v>
      </c>
      <c r="E395" s="548" t="s">
        <v>1296</v>
      </c>
      <c r="F395" s="549" t="s">
        <v>1297</v>
      </c>
      <c r="G395" s="548" t="s">
        <v>1300</v>
      </c>
      <c r="H395" s="548" t="s">
        <v>1301</v>
      </c>
      <c r="I395" s="550">
        <v>0.62999999523162842</v>
      </c>
      <c r="J395" s="550">
        <v>11800</v>
      </c>
      <c r="K395" s="551">
        <v>7434</v>
      </c>
    </row>
    <row r="396" spans="1:11" ht="14.45" customHeight="1" thickBot="1" x14ac:dyDescent="0.25">
      <c r="A396" s="538" t="s">
        <v>455</v>
      </c>
      <c r="B396" s="539" t="s">
        <v>456</v>
      </c>
      <c r="C396" s="542" t="s">
        <v>462</v>
      </c>
      <c r="D396" s="552" t="s">
        <v>463</v>
      </c>
      <c r="E396" s="542" t="s">
        <v>1296</v>
      </c>
      <c r="F396" s="552" t="s">
        <v>1297</v>
      </c>
      <c r="G396" s="542" t="s">
        <v>1302</v>
      </c>
      <c r="H396" s="542" t="s">
        <v>1303</v>
      </c>
      <c r="I396" s="553">
        <v>0.62833333015441895</v>
      </c>
      <c r="J396" s="553">
        <v>8000</v>
      </c>
      <c r="K396" s="554">
        <v>5030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15096A07-C3F4-4504-8879-F1D732A047B4}"/>
  </hyperlinks>
  <pageMargins left="0.25" right="0.25" top="0.75" bottom="0.75" header="0.3" footer="0.3"/>
  <pageSetup paperSize="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7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66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20" customWidth="1"/>
    <col min="18" max="18" width="7.28515625" style="265" customWidth="1"/>
    <col min="19" max="19" width="8" style="220" customWidth="1"/>
    <col min="21" max="21" width="11.28515625" bestFit="1" customWidth="1"/>
  </cols>
  <sheetData>
    <row r="1" spans="1:19" ht="19.5" thickBot="1" x14ac:dyDescent="0.35">
      <c r="A1" s="394" t="s">
        <v>105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</row>
    <row r="2" spans="1:19" ht="15.75" thickBot="1" x14ac:dyDescent="0.3">
      <c r="A2" s="221" t="s">
        <v>256</v>
      </c>
      <c r="B2" s="222"/>
    </row>
    <row r="3" spans="1:19" x14ac:dyDescent="0.25">
      <c r="A3" s="406" t="s">
        <v>177</v>
      </c>
      <c r="B3" s="407"/>
      <c r="C3" s="408" t="s">
        <v>166</v>
      </c>
      <c r="D3" s="409"/>
      <c r="E3" s="409"/>
      <c r="F3" s="410"/>
      <c r="G3" s="411" t="s">
        <v>167</v>
      </c>
      <c r="H3" s="412"/>
      <c r="I3" s="412"/>
      <c r="J3" s="413"/>
      <c r="K3" s="414" t="s">
        <v>176</v>
      </c>
      <c r="L3" s="415"/>
      <c r="M3" s="415"/>
      <c r="N3" s="415"/>
      <c r="O3" s="416"/>
      <c r="P3" s="412" t="s">
        <v>231</v>
      </c>
      <c r="Q3" s="412"/>
      <c r="R3" s="412"/>
      <c r="S3" s="413"/>
    </row>
    <row r="4" spans="1:19" ht="15.75" thickBot="1" x14ac:dyDescent="0.3">
      <c r="A4" s="386">
        <v>2019</v>
      </c>
      <c r="B4" s="387"/>
      <c r="C4" s="388" t="s">
        <v>230</v>
      </c>
      <c r="D4" s="390" t="s">
        <v>106</v>
      </c>
      <c r="E4" s="390" t="s">
        <v>74</v>
      </c>
      <c r="F4" s="392" t="s">
        <v>67</v>
      </c>
      <c r="G4" s="380" t="s">
        <v>168</v>
      </c>
      <c r="H4" s="382" t="s">
        <v>172</v>
      </c>
      <c r="I4" s="382" t="s">
        <v>229</v>
      </c>
      <c r="J4" s="384" t="s">
        <v>169</v>
      </c>
      <c r="K4" s="403" t="s">
        <v>228</v>
      </c>
      <c r="L4" s="404"/>
      <c r="M4" s="404"/>
      <c r="N4" s="405"/>
      <c r="O4" s="392" t="s">
        <v>227</v>
      </c>
      <c r="P4" s="395" t="s">
        <v>226</v>
      </c>
      <c r="Q4" s="395" t="s">
        <v>179</v>
      </c>
      <c r="R4" s="397" t="s">
        <v>74</v>
      </c>
      <c r="S4" s="399" t="s">
        <v>178</v>
      </c>
    </row>
    <row r="5" spans="1:19" s="300" customFormat="1" ht="19.149999999999999" customHeight="1" x14ac:dyDescent="0.25">
      <c r="A5" s="401" t="s">
        <v>225</v>
      </c>
      <c r="B5" s="402"/>
      <c r="C5" s="389"/>
      <c r="D5" s="391"/>
      <c r="E5" s="391"/>
      <c r="F5" s="393"/>
      <c r="G5" s="381"/>
      <c r="H5" s="383"/>
      <c r="I5" s="383"/>
      <c r="J5" s="385"/>
      <c r="K5" s="303" t="s">
        <v>170</v>
      </c>
      <c r="L5" s="302" t="s">
        <v>171</v>
      </c>
      <c r="M5" s="302" t="s">
        <v>224</v>
      </c>
      <c r="N5" s="301" t="s">
        <v>3</v>
      </c>
      <c r="O5" s="393"/>
      <c r="P5" s="396"/>
      <c r="Q5" s="396"/>
      <c r="R5" s="398"/>
      <c r="S5" s="400"/>
    </row>
    <row r="6" spans="1:19" ht="15.75" thickBot="1" x14ac:dyDescent="0.3">
      <c r="A6" s="378" t="s">
        <v>165</v>
      </c>
      <c r="B6" s="379"/>
      <c r="C6" s="299">
        <f ca="1">SUM(Tabulka[01 uv_sk])/2</f>
        <v>30.516666666666662</v>
      </c>
      <c r="D6" s="297"/>
      <c r="E6" s="297"/>
      <c r="F6" s="296"/>
      <c r="G6" s="298">
        <f ca="1">SUM(Tabulka[05 h_vram])/2</f>
        <v>28317.4</v>
      </c>
      <c r="H6" s="297">
        <f ca="1">SUM(Tabulka[06 h_naduv])/2</f>
        <v>202</v>
      </c>
      <c r="I6" s="297">
        <f ca="1">SUM(Tabulka[07 h_nadzk])/2</f>
        <v>216</v>
      </c>
      <c r="J6" s="296">
        <f ca="1">SUM(Tabulka[08 h_oon])/2</f>
        <v>0</v>
      </c>
      <c r="K6" s="298">
        <f ca="1">SUM(Tabulka[09 m_kl])/2</f>
        <v>0</v>
      </c>
      <c r="L6" s="297">
        <f ca="1">SUM(Tabulka[10 m_gr])/2</f>
        <v>0</v>
      </c>
      <c r="M6" s="297">
        <f ca="1">SUM(Tabulka[11 m_jo])/2</f>
        <v>92288</v>
      </c>
      <c r="N6" s="297">
        <f ca="1">SUM(Tabulka[12 m_oc])/2</f>
        <v>92288</v>
      </c>
      <c r="O6" s="296">
        <f ca="1">SUM(Tabulka[13 m_sk])/2</f>
        <v>7409342</v>
      </c>
      <c r="P6" s="295">
        <f ca="1">SUM(Tabulka[14_vzsk])/2</f>
        <v>57306</v>
      </c>
      <c r="Q6" s="295">
        <f ca="1">SUM(Tabulka[15_vzpl])/2</f>
        <v>35057.818528435098</v>
      </c>
      <c r="R6" s="294">
        <f ca="1">IF(Q6=0,0,P6/Q6)</f>
        <v>1.6346139721591517</v>
      </c>
      <c r="S6" s="293">
        <f ca="1">Q6-P6</f>
        <v>-22248.181471564902</v>
      </c>
    </row>
    <row r="7" spans="1:19" hidden="1" x14ac:dyDescent="0.25">
      <c r="A7" s="292" t="s">
        <v>223</v>
      </c>
      <c r="B7" s="291" t="s">
        <v>222</v>
      </c>
      <c r="C7" s="290" t="s">
        <v>221</v>
      </c>
      <c r="D7" s="289" t="s">
        <v>220</v>
      </c>
      <c r="E7" s="288" t="s">
        <v>219</v>
      </c>
      <c r="F7" s="287" t="s">
        <v>218</v>
      </c>
      <c r="G7" s="286" t="s">
        <v>217</v>
      </c>
      <c r="H7" s="284" t="s">
        <v>216</v>
      </c>
      <c r="I7" s="284" t="s">
        <v>215</v>
      </c>
      <c r="J7" s="283" t="s">
        <v>214</v>
      </c>
      <c r="K7" s="285" t="s">
        <v>213</v>
      </c>
      <c r="L7" s="284" t="s">
        <v>212</v>
      </c>
      <c r="M7" s="284" t="s">
        <v>211</v>
      </c>
      <c r="N7" s="283" t="s">
        <v>210</v>
      </c>
      <c r="O7" s="282" t="s">
        <v>209</v>
      </c>
      <c r="P7" s="281" t="s">
        <v>208</v>
      </c>
      <c r="Q7" s="280" t="s">
        <v>207</v>
      </c>
      <c r="R7" s="279" t="s">
        <v>206</v>
      </c>
      <c r="S7" s="278" t="s">
        <v>205</v>
      </c>
    </row>
    <row r="8" spans="1:19" x14ac:dyDescent="0.25">
      <c r="A8" s="275" t="s">
        <v>204</v>
      </c>
      <c r="B8" s="274"/>
      <c r="C8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2.1833333333333331</v>
      </c>
      <c r="D8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2019.6</v>
      </c>
      <c r="H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</v>
      </c>
      <c r="I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3000</v>
      </c>
      <c r="N8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3000</v>
      </c>
      <c r="O8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1080917</v>
      </c>
      <c r="P8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3413.4897360703812</v>
      </c>
      <c r="R8" s="277">
        <f ca="1">IF(Tabulka[[#This Row],[15_vzpl]]=0,"",Tabulka[[#This Row],[14_vzsk]]/Tabulka[[#This Row],[15_vzpl]])</f>
        <v>0</v>
      </c>
      <c r="S8" s="276">
        <f ca="1">IF(Tabulka[[#This Row],[15_vzpl]]-Tabulka[[#This Row],[14_vzsk]]=0,"",Tabulka[[#This Row],[15_vzpl]]-Tabulka[[#This Row],[14_vzsk]])</f>
        <v>3413.4897360703812</v>
      </c>
    </row>
    <row r="9" spans="1:19" x14ac:dyDescent="0.25">
      <c r="A9" s="275">
        <v>99</v>
      </c>
      <c r="B9" s="274" t="s">
        <v>1315</v>
      </c>
      <c r="C9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3413.4897360703812</v>
      </c>
      <c r="R9" s="277">
        <f ca="1">IF(Tabulka[[#This Row],[15_vzpl]]=0,"",Tabulka[[#This Row],[14_vzsk]]/Tabulka[[#This Row],[15_vzpl]])</f>
        <v>0</v>
      </c>
      <c r="S9" s="276">
        <f ca="1">IF(Tabulka[[#This Row],[15_vzpl]]-Tabulka[[#This Row],[14_vzsk]]=0,"",Tabulka[[#This Row],[15_vzpl]]-Tabulka[[#This Row],[14_vzsk]])</f>
        <v>3413.4897360703812</v>
      </c>
    </row>
    <row r="10" spans="1:19" x14ac:dyDescent="0.25">
      <c r="A10" s="275">
        <v>101</v>
      </c>
      <c r="B10" s="274" t="s">
        <v>1316</v>
      </c>
      <c r="C10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2.1833333333333331</v>
      </c>
      <c r="D10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2019.6</v>
      </c>
      <c r="H1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</v>
      </c>
      <c r="I1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3000</v>
      </c>
      <c r="N10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3000</v>
      </c>
      <c r="O10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1080917</v>
      </c>
      <c r="P10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77" t="str">
        <f ca="1">IF(Tabulka[[#This Row],[15_vzpl]]=0,"",Tabulka[[#This Row],[14_vzsk]]/Tabulka[[#This Row],[15_vzpl]])</f>
        <v/>
      </c>
      <c r="S10" s="276" t="str">
        <f ca="1">IF(Tabulka[[#This Row],[15_vzpl]]-Tabulka[[#This Row],[14_vzsk]]=0,"",Tabulka[[#This Row],[15_vzpl]]-Tabulka[[#This Row],[14_vzsk]])</f>
        <v/>
      </c>
    </row>
    <row r="11" spans="1:19" x14ac:dyDescent="0.25">
      <c r="A11" s="275" t="s">
        <v>1305</v>
      </c>
      <c r="B11" s="274"/>
      <c r="C11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10.75</v>
      </c>
      <c r="D11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10332.800000000001</v>
      </c>
      <c r="H1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</v>
      </c>
      <c r="I1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202</v>
      </c>
      <c r="J11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6064</v>
      </c>
      <c r="N11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6064</v>
      </c>
      <c r="O11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2662871</v>
      </c>
      <c r="P11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55122</v>
      </c>
      <c r="Q11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24644.328792364719</v>
      </c>
      <c r="R11" s="277">
        <f ca="1">IF(Tabulka[[#This Row],[15_vzpl]]=0,"",Tabulka[[#This Row],[14_vzsk]]/Tabulka[[#This Row],[15_vzpl]])</f>
        <v>2.2367012088021583</v>
      </c>
      <c r="S11" s="276">
        <f ca="1">IF(Tabulka[[#This Row],[15_vzpl]]-Tabulka[[#This Row],[14_vzsk]]=0,"",Tabulka[[#This Row],[15_vzpl]]-Tabulka[[#This Row],[14_vzsk]])</f>
        <v>-30477.671207635281</v>
      </c>
    </row>
    <row r="12" spans="1:19" x14ac:dyDescent="0.25">
      <c r="A12" s="275">
        <v>420</v>
      </c>
      <c r="B12" s="274" t="s">
        <v>1317</v>
      </c>
      <c r="C12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0.19999999999999998</v>
      </c>
      <c r="D12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193.6</v>
      </c>
      <c r="H1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6348</v>
      </c>
      <c r="P12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77" t="str">
        <f ca="1">IF(Tabulka[[#This Row],[15_vzpl]]=0,"",Tabulka[[#This Row],[14_vzsk]]/Tabulka[[#This Row],[15_vzpl]])</f>
        <v/>
      </c>
      <c r="S12" s="276" t="str">
        <f ca="1">IF(Tabulka[[#This Row],[15_vzpl]]-Tabulka[[#This Row],[14_vzsk]]=0,"",Tabulka[[#This Row],[15_vzpl]]-Tabulka[[#This Row],[14_vzsk]])</f>
        <v/>
      </c>
    </row>
    <row r="13" spans="1:19" x14ac:dyDescent="0.25">
      <c r="A13" s="275">
        <v>526</v>
      </c>
      <c r="B13" s="274" t="s">
        <v>1318</v>
      </c>
      <c r="C13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9.1833333333333336</v>
      </c>
      <c r="D13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8827.2000000000007</v>
      </c>
      <c r="H1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</v>
      </c>
      <c r="I1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202</v>
      </c>
      <c r="J13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6064</v>
      </c>
      <c r="N13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6064</v>
      </c>
      <c r="O13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2493948</v>
      </c>
      <c r="P13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55122</v>
      </c>
      <c r="Q13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24644.328792364719</v>
      </c>
      <c r="R13" s="277">
        <f ca="1">IF(Tabulka[[#This Row],[15_vzpl]]=0,"",Tabulka[[#This Row],[14_vzsk]]/Tabulka[[#This Row],[15_vzpl]])</f>
        <v>2.2367012088021583</v>
      </c>
      <c r="S13" s="276">
        <f ca="1">IF(Tabulka[[#This Row],[15_vzpl]]-Tabulka[[#This Row],[14_vzsk]]=0,"",Tabulka[[#This Row],[15_vzpl]]-Tabulka[[#This Row],[14_vzsk]])</f>
        <v>-30477.671207635281</v>
      </c>
    </row>
    <row r="14" spans="1:19" x14ac:dyDescent="0.25">
      <c r="A14" s="275">
        <v>746</v>
      </c>
      <c r="B14" s="274" t="s">
        <v>1319</v>
      </c>
      <c r="C14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1.3666666666666665</v>
      </c>
      <c r="D14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1312</v>
      </c>
      <c r="H14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162575</v>
      </c>
      <c r="P14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77" t="str">
        <f ca="1">IF(Tabulka[[#This Row],[15_vzpl]]=0,"",Tabulka[[#This Row],[14_vzsk]]/Tabulka[[#This Row],[15_vzpl]])</f>
        <v/>
      </c>
      <c r="S14" s="276" t="str">
        <f ca="1">IF(Tabulka[[#This Row],[15_vzpl]]-Tabulka[[#This Row],[14_vzsk]]=0,"",Tabulka[[#This Row],[15_vzpl]]-Tabulka[[#This Row],[14_vzsk]])</f>
        <v/>
      </c>
    </row>
    <row r="15" spans="1:19" x14ac:dyDescent="0.25">
      <c r="A15" s="275" t="s">
        <v>1306</v>
      </c>
      <c r="B15" s="274"/>
      <c r="C15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16.666666666666668</v>
      </c>
      <c r="D15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15077</v>
      </c>
      <c r="H15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165</v>
      </c>
      <c r="I15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</v>
      </c>
      <c r="J15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83224</v>
      </c>
      <c r="N15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83224</v>
      </c>
      <c r="O15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3516544</v>
      </c>
      <c r="P15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2184</v>
      </c>
      <c r="Q15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7000.0000000000009</v>
      </c>
      <c r="R15" s="277">
        <f ca="1">IF(Tabulka[[#This Row],[15_vzpl]]=0,"",Tabulka[[#This Row],[14_vzsk]]/Tabulka[[#This Row],[15_vzpl]])</f>
        <v>0.31199999999999994</v>
      </c>
      <c r="S15" s="276">
        <f ca="1">IF(Tabulka[[#This Row],[15_vzpl]]-Tabulka[[#This Row],[14_vzsk]]=0,"",Tabulka[[#This Row],[15_vzpl]]-Tabulka[[#This Row],[14_vzsk]])</f>
        <v>4816.0000000000009</v>
      </c>
    </row>
    <row r="16" spans="1:19" x14ac:dyDescent="0.25">
      <c r="A16" s="275">
        <v>303</v>
      </c>
      <c r="B16" s="274" t="s">
        <v>1320</v>
      </c>
      <c r="C16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6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772</v>
      </c>
      <c r="H16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184372</v>
      </c>
      <c r="P16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2184</v>
      </c>
      <c r="Q16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7000.0000000000009</v>
      </c>
      <c r="R16" s="277">
        <f ca="1">IF(Tabulka[[#This Row],[15_vzpl]]=0,"",Tabulka[[#This Row],[14_vzsk]]/Tabulka[[#This Row],[15_vzpl]])</f>
        <v>0.31199999999999994</v>
      </c>
      <c r="S16" s="276">
        <f ca="1">IF(Tabulka[[#This Row],[15_vzpl]]-Tabulka[[#This Row],[14_vzsk]]=0,"",Tabulka[[#This Row],[15_vzpl]]-Tabulka[[#This Row],[14_vzsk]])</f>
        <v>4816.0000000000009</v>
      </c>
    </row>
    <row r="17" spans="1:19" x14ac:dyDescent="0.25">
      <c r="A17" s="275">
        <v>409</v>
      </c>
      <c r="B17" s="274" t="s">
        <v>1321</v>
      </c>
      <c r="C17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12.25</v>
      </c>
      <c r="D17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11129</v>
      </c>
      <c r="H17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165</v>
      </c>
      <c r="I17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</v>
      </c>
      <c r="J17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77224</v>
      </c>
      <c r="N17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77224</v>
      </c>
      <c r="O17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2849844</v>
      </c>
      <c r="P17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77" t="str">
        <f ca="1">IF(Tabulka[[#This Row],[15_vzpl]]=0,"",Tabulka[[#This Row],[14_vzsk]]/Tabulka[[#This Row],[15_vzpl]])</f>
        <v/>
      </c>
      <c r="S17" s="276" t="str">
        <f ca="1">IF(Tabulka[[#This Row],[15_vzpl]]-Tabulka[[#This Row],[14_vzsk]]=0,"",Tabulka[[#This Row],[15_vzpl]]-Tabulka[[#This Row],[14_vzsk]])</f>
        <v/>
      </c>
    </row>
    <row r="18" spans="1:19" x14ac:dyDescent="0.25">
      <c r="A18" s="275">
        <v>630</v>
      </c>
      <c r="B18" s="274" t="s">
        <v>1322</v>
      </c>
      <c r="C18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920</v>
      </c>
      <c r="H1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3000</v>
      </c>
      <c r="N18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3000</v>
      </c>
      <c r="O18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145208</v>
      </c>
      <c r="P18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77" t="str">
        <f ca="1">IF(Tabulka[[#This Row],[15_vzpl]]=0,"",Tabulka[[#This Row],[14_vzsk]]/Tabulka[[#This Row],[15_vzpl]])</f>
        <v/>
      </c>
      <c r="S18" s="276" t="str">
        <f ca="1">IF(Tabulka[[#This Row],[15_vzpl]]-Tabulka[[#This Row],[14_vzsk]]=0,"",Tabulka[[#This Row],[15_vzpl]]-Tabulka[[#This Row],[14_vzsk]])</f>
        <v/>
      </c>
    </row>
    <row r="19" spans="1:19" x14ac:dyDescent="0.25">
      <c r="A19" s="275">
        <v>642</v>
      </c>
      <c r="B19" s="274" t="s">
        <v>1323</v>
      </c>
      <c r="C19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2.4166666666666665</v>
      </c>
      <c r="D19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2256</v>
      </c>
      <c r="H1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3000</v>
      </c>
      <c r="N19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3000</v>
      </c>
      <c r="O19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337120</v>
      </c>
      <c r="P19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77" t="str">
        <f ca="1">IF(Tabulka[[#This Row],[15_vzpl]]=0,"",Tabulka[[#This Row],[14_vzsk]]/Tabulka[[#This Row],[15_vzpl]])</f>
        <v/>
      </c>
      <c r="S19" s="276" t="str">
        <f ca="1">IF(Tabulka[[#This Row],[15_vzpl]]-Tabulka[[#This Row],[14_vzsk]]=0,"",Tabulka[[#This Row],[15_vzpl]]-Tabulka[[#This Row],[14_vzsk]])</f>
        <v/>
      </c>
    </row>
    <row r="20" spans="1:19" x14ac:dyDescent="0.25">
      <c r="A20" s="275" t="s">
        <v>1307</v>
      </c>
      <c r="B20" s="274"/>
      <c r="C20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0.91666666666666663</v>
      </c>
      <c r="D20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888</v>
      </c>
      <c r="H2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0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0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149010</v>
      </c>
      <c r="P20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77" t="str">
        <f ca="1">IF(Tabulka[[#This Row],[15_vzpl]]=0,"",Tabulka[[#This Row],[14_vzsk]]/Tabulka[[#This Row],[15_vzpl]])</f>
        <v/>
      </c>
      <c r="S20" s="276" t="str">
        <f ca="1">IF(Tabulka[[#This Row],[15_vzpl]]-Tabulka[[#This Row],[14_vzsk]]=0,"",Tabulka[[#This Row],[15_vzpl]]-Tabulka[[#This Row],[14_vzsk]])</f>
        <v/>
      </c>
    </row>
    <row r="21" spans="1:19" x14ac:dyDescent="0.25">
      <c r="A21" s="275">
        <v>30</v>
      </c>
      <c r="B21" s="274" t="s">
        <v>1324</v>
      </c>
      <c r="C21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0.91666666666666663</v>
      </c>
      <c r="D21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888</v>
      </c>
      <c r="H2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1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1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149010</v>
      </c>
      <c r="P21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77" t="str">
        <f ca="1">IF(Tabulka[[#This Row],[15_vzpl]]=0,"",Tabulka[[#This Row],[14_vzsk]]/Tabulka[[#This Row],[15_vzpl]])</f>
        <v/>
      </c>
      <c r="S21" s="276" t="str">
        <f ca="1">IF(Tabulka[[#This Row],[15_vzpl]]-Tabulka[[#This Row],[14_vzsk]]=0,"",Tabulka[[#This Row],[15_vzpl]]-Tabulka[[#This Row],[14_vzsk]])</f>
        <v/>
      </c>
    </row>
    <row r="22" spans="1:19" x14ac:dyDescent="0.25">
      <c r="A22" t="s">
        <v>233</v>
      </c>
    </row>
    <row r="23" spans="1:19" x14ac:dyDescent="0.25">
      <c r="A23" s="102" t="s">
        <v>148</v>
      </c>
    </row>
    <row r="24" spans="1:19" x14ac:dyDescent="0.25">
      <c r="A24" s="103" t="s">
        <v>203</v>
      </c>
    </row>
    <row r="25" spans="1:19" x14ac:dyDescent="0.25">
      <c r="A25" s="267" t="s">
        <v>202</v>
      </c>
    </row>
    <row r="26" spans="1:19" x14ac:dyDescent="0.25">
      <c r="A26" s="224" t="s">
        <v>175</v>
      </c>
    </row>
    <row r="27" spans="1:19" x14ac:dyDescent="0.25">
      <c r="A27" s="226" t="s">
        <v>180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1">
    <cfRule type="cellIs" dxfId="4" priority="3" operator="lessThan">
      <formula>0</formula>
    </cfRule>
  </conditionalFormatting>
  <conditionalFormatting sqref="R6:R21">
    <cfRule type="cellIs" dxfId="3" priority="4" operator="greaterThan">
      <formula>1</formula>
    </cfRule>
  </conditionalFormatting>
  <conditionalFormatting sqref="A8:S21">
    <cfRule type="expression" dxfId="2" priority="2">
      <formula>$B8=""</formula>
    </cfRule>
  </conditionalFormatting>
  <conditionalFormatting sqref="P8:S21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D41DDD1D-EFD1-42D3-9DD8-F6D8C4ACD23D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93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1314</v>
      </c>
    </row>
    <row r="2" spans="1:19" x14ac:dyDescent="0.25">
      <c r="A2" s="221" t="s">
        <v>256</v>
      </c>
    </row>
    <row r="3" spans="1:19" x14ac:dyDescent="0.25">
      <c r="A3" s="313" t="s">
        <v>152</v>
      </c>
      <c r="B3" s="312">
        <v>2019</v>
      </c>
      <c r="C3" t="s">
        <v>232</v>
      </c>
      <c r="D3" t="s">
        <v>223</v>
      </c>
      <c r="E3" t="s">
        <v>221</v>
      </c>
      <c r="F3" t="s">
        <v>220</v>
      </c>
      <c r="G3" t="s">
        <v>219</v>
      </c>
      <c r="H3" t="s">
        <v>218</v>
      </c>
      <c r="I3" t="s">
        <v>217</v>
      </c>
      <c r="J3" t="s">
        <v>216</v>
      </c>
      <c r="K3" t="s">
        <v>215</v>
      </c>
      <c r="L3" t="s">
        <v>214</v>
      </c>
      <c r="M3" t="s">
        <v>213</v>
      </c>
      <c r="N3" t="s">
        <v>212</v>
      </c>
      <c r="O3" t="s">
        <v>211</v>
      </c>
      <c r="P3" t="s">
        <v>210</v>
      </c>
      <c r="Q3" t="s">
        <v>209</v>
      </c>
      <c r="R3" t="s">
        <v>208</v>
      </c>
      <c r="S3" t="s">
        <v>207</v>
      </c>
    </row>
    <row r="4" spans="1:19" x14ac:dyDescent="0.25">
      <c r="A4" s="311" t="s">
        <v>153</v>
      </c>
      <c r="B4" s="310">
        <v>1</v>
      </c>
      <c r="C4" s="305">
        <v>1</v>
      </c>
      <c r="D4" s="305" t="s">
        <v>204</v>
      </c>
      <c r="E4" s="304">
        <v>2.2000000000000002</v>
      </c>
      <c r="F4" s="304"/>
      <c r="G4" s="304"/>
      <c r="H4" s="304"/>
      <c r="I4" s="304">
        <v>371.2</v>
      </c>
      <c r="J4" s="304"/>
      <c r="K4" s="304"/>
      <c r="L4" s="304"/>
      <c r="M4" s="304"/>
      <c r="N4" s="304"/>
      <c r="O4" s="304"/>
      <c r="P4" s="304"/>
      <c r="Q4" s="304">
        <v>184805</v>
      </c>
      <c r="R4" s="304"/>
      <c r="S4" s="304">
        <v>568.91495601173017</v>
      </c>
    </row>
    <row r="5" spans="1:19" x14ac:dyDescent="0.25">
      <c r="A5" s="309" t="s">
        <v>154</v>
      </c>
      <c r="B5" s="308">
        <v>2</v>
      </c>
      <c r="C5">
        <v>1</v>
      </c>
      <c r="D5">
        <v>99</v>
      </c>
      <c r="S5">
        <v>568.91495601173017</v>
      </c>
    </row>
    <row r="6" spans="1:19" x14ac:dyDescent="0.25">
      <c r="A6" s="311" t="s">
        <v>155</v>
      </c>
      <c r="B6" s="310">
        <v>3</v>
      </c>
      <c r="C6">
        <v>1</v>
      </c>
      <c r="D6">
        <v>101</v>
      </c>
      <c r="E6">
        <v>2.2000000000000002</v>
      </c>
      <c r="I6">
        <v>371.2</v>
      </c>
      <c r="Q6">
        <v>184805</v>
      </c>
    </row>
    <row r="7" spans="1:19" x14ac:dyDescent="0.25">
      <c r="A7" s="309" t="s">
        <v>156</v>
      </c>
      <c r="B7" s="308">
        <v>4</v>
      </c>
      <c r="C7">
        <v>1</v>
      </c>
      <c r="D7" t="s">
        <v>1305</v>
      </c>
      <c r="E7">
        <v>10.45</v>
      </c>
      <c r="I7">
        <v>1849.4</v>
      </c>
      <c r="K7">
        <v>34</v>
      </c>
      <c r="Q7">
        <v>467180</v>
      </c>
      <c r="R7">
        <v>9450</v>
      </c>
      <c r="S7">
        <v>4107.3881320607861</v>
      </c>
    </row>
    <row r="8" spans="1:19" x14ac:dyDescent="0.25">
      <c r="A8" s="311" t="s">
        <v>157</v>
      </c>
      <c r="B8" s="310">
        <v>5</v>
      </c>
      <c r="C8">
        <v>1</v>
      </c>
      <c r="D8">
        <v>420</v>
      </c>
      <c r="E8">
        <v>0.2</v>
      </c>
      <c r="I8">
        <v>35.200000000000003</v>
      </c>
      <c r="Q8">
        <v>5854</v>
      </c>
    </row>
    <row r="9" spans="1:19" x14ac:dyDescent="0.25">
      <c r="A9" s="309" t="s">
        <v>158</v>
      </c>
      <c r="B9" s="308">
        <v>6</v>
      </c>
      <c r="C9">
        <v>1</v>
      </c>
      <c r="D9">
        <v>526</v>
      </c>
      <c r="E9">
        <v>9.25</v>
      </c>
      <c r="I9">
        <v>1630.2</v>
      </c>
      <c r="K9">
        <v>34</v>
      </c>
      <c r="Q9">
        <v>435766</v>
      </c>
      <c r="R9">
        <v>9450</v>
      </c>
      <c r="S9">
        <v>4107.3881320607861</v>
      </c>
    </row>
    <row r="10" spans="1:19" x14ac:dyDescent="0.25">
      <c r="A10" s="311" t="s">
        <v>159</v>
      </c>
      <c r="B10" s="310">
        <v>7</v>
      </c>
      <c r="C10">
        <v>1</v>
      </c>
      <c r="D10">
        <v>746</v>
      </c>
      <c r="E10">
        <v>1</v>
      </c>
      <c r="I10">
        <v>184</v>
      </c>
      <c r="Q10">
        <v>25560</v>
      </c>
    </row>
    <row r="11" spans="1:19" x14ac:dyDescent="0.25">
      <c r="A11" s="309" t="s">
        <v>160</v>
      </c>
      <c r="B11" s="308">
        <v>8</v>
      </c>
      <c r="C11">
        <v>1</v>
      </c>
      <c r="D11" t="s">
        <v>1306</v>
      </c>
      <c r="E11">
        <v>16.25</v>
      </c>
      <c r="I11">
        <v>2701</v>
      </c>
      <c r="J11">
        <v>12</v>
      </c>
      <c r="O11">
        <v>25000</v>
      </c>
      <c r="P11">
        <v>25000</v>
      </c>
      <c r="Q11">
        <v>567739</v>
      </c>
      <c r="S11">
        <v>1166.6666666666667</v>
      </c>
    </row>
    <row r="12" spans="1:19" x14ac:dyDescent="0.25">
      <c r="A12" s="311" t="s">
        <v>161</v>
      </c>
      <c r="B12" s="310">
        <v>9</v>
      </c>
      <c r="C12">
        <v>1</v>
      </c>
      <c r="D12">
        <v>303</v>
      </c>
      <c r="E12">
        <v>1</v>
      </c>
      <c r="I12">
        <v>152</v>
      </c>
      <c r="Q12">
        <v>31943</v>
      </c>
      <c r="S12">
        <v>1166.6666666666667</v>
      </c>
    </row>
    <row r="13" spans="1:19" x14ac:dyDescent="0.25">
      <c r="A13" s="309" t="s">
        <v>162</v>
      </c>
      <c r="B13" s="308">
        <v>10</v>
      </c>
      <c r="C13">
        <v>1</v>
      </c>
      <c r="D13">
        <v>409</v>
      </c>
      <c r="E13">
        <v>12.25</v>
      </c>
      <c r="I13">
        <v>1997</v>
      </c>
      <c r="J13">
        <v>12</v>
      </c>
      <c r="O13">
        <v>25000</v>
      </c>
      <c r="P13">
        <v>25000</v>
      </c>
      <c r="Q13">
        <v>465486</v>
      </c>
    </row>
    <row r="14" spans="1:19" x14ac:dyDescent="0.25">
      <c r="A14" s="311" t="s">
        <v>163</v>
      </c>
      <c r="B14" s="310">
        <v>11</v>
      </c>
      <c r="C14">
        <v>1</v>
      </c>
      <c r="D14">
        <v>630</v>
      </c>
      <c r="E14">
        <v>1</v>
      </c>
      <c r="I14">
        <v>184</v>
      </c>
      <c r="Q14">
        <v>23550</v>
      </c>
    </row>
    <row r="15" spans="1:19" x14ac:dyDescent="0.25">
      <c r="A15" s="309" t="s">
        <v>164</v>
      </c>
      <c r="B15" s="308">
        <v>12</v>
      </c>
      <c r="C15">
        <v>1</v>
      </c>
      <c r="D15">
        <v>642</v>
      </c>
      <c r="E15">
        <v>2</v>
      </c>
      <c r="I15">
        <v>368</v>
      </c>
      <c r="Q15">
        <v>46760</v>
      </c>
    </row>
    <row r="16" spans="1:19" x14ac:dyDescent="0.25">
      <c r="A16" s="307" t="s">
        <v>152</v>
      </c>
      <c r="B16" s="306">
        <v>2019</v>
      </c>
      <c r="C16">
        <v>1</v>
      </c>
      <c r="D16" t="s">
        <v>1307</v>
      </c>
      <c r="E16">
        <v>0.5</v>
      </c>
      <c r="I16">
        <v>92</v>
      </c>
      <c r="Q16">
        <v>14385</v>
      </c>
    </row>
    <row r="17" spans="3:19" x14ac:dyDescent="0.25">
      <c r="C17">
        <v>1</v>
      </c>
      <c r="D17">
        <v>30</v>
      </c>
      <c r="E17">
        <v>0.5</v>
      </c>
      <c r="I17">
        <v>92</v>
      </c>
      <c r="Q17">
        <v>14385</v>
      </c>
    </row>
    <row r="18" spans="3:19" x14ac:dyDescent="0.25">
      <c r="C18" t="s">
        <v>1308</v>
      </c>
      <c r="E18">
        <v>29.4</v>
      </c>
      <c r="I18">
        <v>5013.6000000000004</v>
      </c>
      <c r="J18">
        <v>12</v>
      </c>
      <c r="K18">
        <v>34</v>
      </c>
      <c r="O18">
        <v>25000</v>
      </c>
      <c r="P18">
        <v>25000</v>
      </c>
      <c r="Q18">
        <v>1234109</v>
      </c>
      <c r="R18">
        <v>9450</v>
      </c>
      <c r="S18">
        <v>5842.9697547391834</v>
      </c>
    </row>
    <row r="19" spans="3:19" x14ac:dyDescent="0.25">
      <c r="C19">
        <v>2</v>
      </c>
      <c r="D19" t="s">
        <v>204</v>
      </c>
      <c r="E19">
        <v>2.2000000000000002</v>
      </c>
      <c r="I19">
        <v>300</v>
      </c>
      <c r="O19">
        <v>3000</v>
      </c>
      <c r="P19">
        <v>3000</v>
      </c>
      <c r="Q19">
        <v>181718</v>
      </c>
      <c r="S19">
        <v>568.91495601173017</v>
      </c>
    </row>
    <row r="20" spans="3:19" x14ac:dyDescent="0.25">
      <c r="C20">
        <v>2</v>
      </c>
      <c r="D20">
        <v>99</v>
      </c>
      <c r="S20">
        <v>568.91495601173017</v>
      </c>
    </row>
    <row r="21" spans="3:19" x14ac:dyDescent="0.25">
      <c r="C21">
        <v>2</v>
      </c>
      <c r="D21">
        <v>101</v>
      </c>
      <c r="E21">
        <v>2.2000000000000002</v>
      </c>
      <c r="I21">
        <v>300</v>
      </c>
      <c r="O21">
        <v>3000</v>
      </c>
      <c r="P21">
        <v>3000</v>
      </c>
      <c r="Q21">
        <v>181718</v>
      </c>
    </row>
    <row r="22" spans="3:19" x14ac:dyDescent="0.25">
      <c r="C22">
        <v>2</v>
      </c>
      <c r="D22" t="s">
        <v>1305</v>
      </c>
      <c r="E22">
        <v>10.65</v>
      </c>
      <c r="I22">
        <v>1710</v>
      </c>
      <c r="J22">
        <v>4</v>
      </c>
      <c r="K22">
        <v>34</v>
      </c>
      <c r="O22">
        <v>6064</v>
      </c>
      <c r="P22">
        <v>6064</v>
      </c>
      <c r="Q22">
        <v>452815</v>
      </c>
      <c r="R22">
        <v>8800</v>
      </c>
      <c r="S22">
        <v>4107.3881320607861</v>
      </c>
    </row>
    <row r="23" spans="3:19" x14ac:dyDescent="0.25">
      <c r="C23">
        <v>2</v>
      </c>
      <c r="D23">
        <v>420</v>
      </c>
      <c r="E23">
        <v>0.2</v>
      </c>
      <c r="I23">
        <v>30.4</v>
      </c>
    </row>
    <row r="24" spans="3:19" x14ac:dyDescent="0.25">
      <c r="C24">
        <v>2</v>
      </c>
      <c r="D24">
        <v>526</v>
      </c>
      <c r="E24">
        <v>9.0500000000000007</v>
      </c>
      <c r="I24">
        <v>1455.6</v>
      </c>
      <c r="J24">
        <v>4</v>
      </c>
      <c r="K24">
        <v>34</v>
      </c>
      <c r="O24">
        <v>6064</v>
      </c>
      <c r="P24">
        <v>6064</v>
      </c>
      <c r="Q24">
        <v>424583</v>
      </c>
      <c r="R24">
        <v>8800</v>
      </c>
      <c r="S24">
        <v>4107.3881320607861</v>
      </c>
    </row>
    <row r="25" spans="3:19" x14ac:dyDescent="0.25">
      <c r="C25">
        <v>2</v>
      </c>
      <c r="D25">
        <v>746</v>
      </c>
      <c r="E25">
        <v>1.4</v>
      </c>
      <c r="I25">
        <v>224</v>
      </c>
      <c r="Q25">
        <v>28232</v>
      </c>
    </row>
    <row r="26" spans="3:19" x14ac:dyDescent="0.25">
      <c r="C26">
        <v>2</v>
      </c>
      <c r="D26" t="s">
        <v>1306</v>
      </c>
      <c r="E26">
        <v>16.75</v>
      </c>
      <c r="I26">
        <v>2083</v>
      </c>
      <c r="J26">
        <v>33</v>
      </c>
      <c r="O26">
        <v>14724</v>
      </c>
      <c r="P26">
        <v>14724</v>
      </c>
      <c r="Q26">
        <v>548262</v>
      </c>
      <c r="S26">
        <v>1166.6666666666667</v>
      </c>
    </row>
    <row r="27" spans="3:19" x14ac:dyDescent="0.25">
      <c r="C27">
        <v>2</v>
      </c>
      <c r="D27">
        <v>303</v>
      </c>
      <c r="E27">
        <v>1</v>
      </c>
      <c r="Q27">
        <v>5489</v>
      </c>
      <c r="S27">
        <v>1166.6666666666667</v>
      </c>
    </row>
    <row r="28" spans="3:19" x14ac:dyDescent="0.25">
      <c r="C28">
        <v>2</v>
      </c>
      <c r="D28">
        <v>409</v>
      </c>
      <c r="E28">
        <v>12.25</v>
      </c>
      <c r="I28">
        <v>1571</v>
      </c>
      <c r="J28">
        <v>33</v>
      </c>
      <c r="O28">
        <v>11724</v>
      </c>
      <c r="P28">
        <v>11724</v>
      </c>
      <c r="Q28">
        <v>458505</v>
      </c>
    </row>
    <row r="29" spans="3:19" x14ac:dyDescent="0.25">
      <c r="C29">
        <v>2</v>
      </c>
      <c r="D29">
        <v>630</v>
      </c>
      <c r="E29">
        <v>1</v>
      </c>
      <c r="I29">
        <v>144</v>
      </c>
      <c r="O29">
        <v>3000</v>
      </c>
      <c r="P29">
        <v>3000</v>
      </c>
      <c r="Q29">
        <v>26395</v>
      </c>
    </row>
    <row r="30" spans="3:19" x14ac:dyDescent="0.25">
      <c r="C30">
        <v>2</v>
      </c>
      <c r="D30">
        <v>642</v>
      </c>
      <c r="E30">
        <v>2.5</v>
      </c>
      <c r="I30">
        <v>368</v>
      </c>
      <c r="Q30">
        <v>57873</v>
      </c>
    </row>
    <row r="31" spans="3:19" x14ac:dyDescent="0.25">
      <c r="C31">
        <v>2</v>
      </c>
      <c r="D31" t="s">
        <v>1307</v>
      </c>
      <c r="E31">
        <v>1</v>
      </c>
      <c r="I31">
        <v>160</v>
      </c>
      <c r="Q31">
        <v>26770</v>
      </c>
    </row>
    <row r="32" spans="3:19" x14ac:dyDescent="0.25">
      <c r="C32">
        <v>2</v>
      </c>
      <c r="D32">
        <v>30</v>
      </c>
      <c r="E32">
        <v>1</v>
      </c>
      <c r="I32">
        <v>160</v>
      </c>
      <c r="Q32">
        <v>26770</v>
      </c>
    </row>
    <row r="33" spans="3:19" x14ac:dyDescent="0.25">
      <c r="C33" t="s">
        <v>1309</v>
      </c>
      <c r="E33">
        <v>30.6</v>
      </c>
      <c r="I33">
        <v>4253</v>
      </c>
      <c r="J33">
        <v>37</v>
      </c>
      <c r="K33">
        <v>34</v>
      </c>
      <c r="O33">
        <v>23788</v>
      </c>
      <c r="P33">
        <v>23788</v>
      </c>
      <c r="Q33">
        <v>1209565</v>
      </c>
      <c r="R33">
        <v>8800</v>
      </c>
      <c r="S33">
        <v>5842.9697547391834</v>
      </c>
    </row>
    <row r="34" spans="3:19" x14ac:dyDescent="0.25">
      <c r="C34">
        <v>3</v>
      </c>
      <c r="D34" t="s">
        <v>204</v>
      </c>
      <c r="E34">
        <v>2.2000000000000002</v>
      </c>
      <c r="I34">
        <v>320.8</v>
      </c>
      <c r="J34">
        <v>10</v>
      </c>
      <c r="Q34">
        <v>188501</v>
      </c>
      <c r="S34">
        <v>568.91495601173017</v>
      </c>
    </row>
    <row r="35" spans="3:19" x14ac:dyDescent="0.25">
      <c r="C35">
        <v>3</v>
      </c>
      <c r="D35">
        <v>99</v>
      </c>
      <c r="S35">
        <v>568.91495601173017</v>
      </c>
    </row>
    <row r="36" spans="3:19" x14ac:dyDescent="0.25">
      <c r="C36">
        <v>3</v>
      </c>
      <c r="D36">
        <v>101</v>
      </c>
      <c r="E36">
        <v>2.2000000000000002</v>
      </c>
      <c r="I36">
        <v>320.8</v>
      </c>
      <c r="J36">
        <v>10</v>
      </c>
      <c r="Q36">
        <v>188501</v>
      </c>
    </row>
    <row r="37" spans="3:19" x14ac:dyDescent="0.25">
      <c r="C37">
        <v>3</v>
      </c>
      <c r="D37" t="s">
        <v>1305</v>
      </c>
      <c r="E37">
        <v>9.65</v>
      </c>
      <c r="I37">
        <v>1427.6000000000001</v>
      </c>
      <c r="J37">
        <v>3</v>
      </c>
      <c r="K37">
        <v>32</v>
      </c>
      <c r="Q37">
        <v>428699</v>
      </c>
      <c r="R37">
        <v>5500</v>
      </c>
      <c r="S37">
        <v>4107.3881320607861</v>
      </c>
    </row>
    <row r="38" spans="3:19" x14ac:dyDescent="0.25">
      <c r="C38">
        <v>3</v>
      </c>
      <c r="D38">
        <v>420</v>
      </c>
      <c r="E38">
        <v>0.2</v>
      </c>
      <c r="I38">
        <v>25.6</v>
      </c>
      <c r="Q38">
        <v>494</v>
      </c>
    </row>
    <row r="39" spans="3:19" x14ac:dyDescent="0.25">
      <c r="C39">
        <v>3</v>
      </c>
      <c r="D39">
        <v>526</v>
      </c>
      <c r="E39">
        <v>9.0500000000000007</v>
      </c>
      <c r="I39">
        <v>1334.8000000000002</v>
      </c>
      <c r="J39">
        <v>3</v>
      </c>
      <c r="K39">
        <v>32</v>
      </c>
      <c r="Q39">
        <v>424420</v>
      </c>
      <c r="R39">
        <v>5500</v>
      </c>
      <c r="S39">
        <v>4107.3881320607861</v>
      </c>
    </row>
    <row r="40" spans="3:19" x14ac:dyDescent="0.25">
      <c r="C40">
        <v>3</v>
      </c>
      <c r="D40">
        <v>746</v>
      </c>
      <c r="E40">
        <v>0.4</v>
      </c>
      <c r="I40">
        <v>67.2</v>
      </c>
      <c r="Q40">
        <v>3785</v>
      </c>
    </row>
    <row r="41" spans="3:19" x14ac:dyDescent="0.25">
      <c r="C41">
        <v>3</v>
      </c>
      <c r="D41" t="s">
        <v>1306</v>
      </c>
      <c r="E41">
        <v>16.75</v>
      </c>
      <c r="I41">
        <v>2594</v>
      </c>
      <c r="J41">
        <v>27</v>
      </c>
      <c r="K41">
        <v>3</v>
      </c>
      <c r="Q41">
        <v>591791</v>
      </c>
      <c r="S41">
        <v>1166.6666666666667</v>
      </c>
    </row>
    <row r="42" spans="3:19" x14ac:dyDescent="0.25">
      <c r="C42">
        <v>3</v>
      </c>
      <c r="D42">
        <v>303</v>
      </c>
      <c r="E42">
        <v>1</v>
      </c>
      <c r="I42">
        <v>136</v>
      </c>
      <c r="Q42">
        <v>33962</v>
      </c>
      <c r="S42">
        <v>1166.6666666666667</v>
      </c>
    </row>
    <row r="43" spans="3:19" x14ac:dyDescent="0.25">
      <c r="C43">
        <v>3</v>
      </c>
      <c r="D43">
        <v>409</v>
      </c>
      <c r="E43">
        <v>12.25</v>
      </c>
      <c r="I43">
        <v>1906</v>
      </c>
      <c r="J43">
        <v>27</v>
      </c>
      <c r="K43">
        <v>3</v>
      </c>
      <c r="Q43">
        <v>475669</v>
      </c>
    </row>
    <row r="44" spans="3:19" x14ac:dyDescent="0.25">
      <c r="C44">
        <v>3</v>
      </c>
      <c r="D44">
        <v>630</v>
      </c>
      <c r="E44">
        <v>1</v>
      </c>
      <c r="I44">
        <v>164</v>
      </c>
      <c r="Q44">
        <v>23540</v>
      </c>
    </row>
    <row r="45" spans="3:19" x14ac:dyDescent="0.25">
      <c r="C45">
        <v>3</v>
      </c>
      <c r="D45">
        <v>642</v>
      </c>
      <c r="E45">
        <v>2.5</v>
      </c>
      <c r="I45">
        <v>388</v>
      </c>
      <c r="Q45">
        <v>58620</v>
      </c>
    </row>
    <row r="46" spans="3:19" x14ac:dyDescent="0.25">
      <c r="C46">
        <v>3</v>
      </c>
      <c r="D46" t="s">
        <v>1307</v>
      </c>
      <c r="E46">
        <v>1</v>
      </c>
      <c r="I46">
        <v>148</v>
      </c>
      <c r="Q46">
        <v>27024</v>
      </c>
    </row>
    <row r="47" spans="3:19" x14ac:dyDescent="0.25">
      <c r="C47">
        <v>3</v>
      </c>
      <c r="D47">
        <v>30</v>
      </c>
      <c r="E47">
        <v>1</v>
      </c>
      <c r="I47">
        <v>148</v>
      </c>
      <c r="Q47">
        <v>27024</v>
      </c>
    </row>
    <row r="48" spans="3:19" x14ac:dyDescent="0.25">
      <c r="C48" t="s">
        <v>1310</v>
      </c>
      <c r="E48">
        <v>29.6</v>
      </c>
      <c r="I48">
        <v>4490.4000000000005</v>
      </c>
      <c r="J48">
        <v>40</v>
      </c>
      <c r="K48">
        <v>35</v>
      </c>
      <c r="Q48">
        <v>1236015</v>
      </c>
      <c r="R48">
        <v>5500</v>
      </c>
      <c r="S48">
        <v>5842.9697547391834</v>
      </c>
    </row>
    <row r="49" spans="3:19" x14ac:dyDescent="0.25">
      <c r="C49">
        <v>4</v>
      </c>
      <c r="D49" t="s">
        <v>204</v>
      </c>
      <c r="E49">
        <v>2.2000000000000002</v>
      </c>
      <c r="I49">
        <v>335.2</v>
      </c>
      <c r="J49">
        <v>10</v>
      </c>
      <c r="Q49">
        <v>171091</v>
      </c>
      <c r="S49">
        <v>568.91495601173017</v>
      </c>
    </row>
    <row r="50" spans="3:19" x14ac:dyDescent="0.25">
      <c r="C50">
        <v>4</v>
      </c>
      <c r="D50">
        <v>99</v>
      </c>
      <c r="S50">
        <v>568.91495601173017</v>
      </c>
    </row>
    <row r="51" spans="3:19" x14ac:dyDescent="0.25">
      <c r="C51">
        <v>4</v>
      </c>
      <c r="D51">
        <v>101</v>
      </c>
      <c r="E51">
        <v>2.2000000000000002</v>
      </c>
      <c r="I51">
        <v>335.2</v>
      </c>
      <c r="J51">
        <v>10</v>
      </c>
      <c r="Q51">
        <v>171091</v>
      </c>
    </row>
    <row r="52" spans="3:19" x14ac:dyDescent="0.25">
      <c r="C52">
        <v>4</v>
      </c>
      <c r="D52" t="s">
        <v>1305</v>
      </c>
      <c r="E52">
        <v>10.65</v>
      </c>
      <c r="I52">
        <v>1699.3999999999999</v>
      </c>
      <c r="K52">
        <v>34</v>
      </c>
      <c r="Q52">
        <v>428554</v>
      </c>
      <c r="R52">
        <v>12800</v>
      </c>
      <c r="S52">
        <v>4107.3881320607861</v>
      </c>
    </row>
    <row r="53" spans="3:19" x14ac:dyDescent="0.25">
      <c r="C53">
        <v>4</v>
      </c>
      <c r="D53">
        <v>420</v>
      </c>
      <c r="E53">
        <v>0.2</v>
      </c>
      <c r="I53">
        <v>35.200000000000003</v>
      </c>
    </row>
    <row r="54" spans="3:19" x14ac:dyDescent="0.25">
      <c r="C54">
        <v>4</v>
      </c>
      <c r="D54">
        <v>526</v>
      </c>
      <c r="E54">
        <v>9.0500000000000007</v>
      </c>
      <c r="I54">
        <v>1470.6</v>
      </c>
      <c r="K54">
        <v>34</v>
      </c>
      <c r="Q54">
        <v>402713</v>
      </c>
      <c r="R54">
        <v>12800</v>
      </c>
      <c r="S54">
        <v>4107.3881320607861</v>
      </c>
    </row>
    <row r="55" spans="3:19" x14ac:dyDescent="0.25">
      <c r="C55">
        <v>4</v>
      </c>
      <c r="D55">
        <v>746</v>
      </c>
      <c r="E55">
        <v>1.4</v>
      </c>
      <c r="I55">
        <v>193.6</v>
      </c>
      <c r="Q55">
        <v>25841</v>
      </c>
    </row>
    <row r="56" spans="3:19" x14ac:dyDescent="0.25">
      <c r="C56">
        <v>4</v>
      </c>
      <c r="D56" t="s">
        <v>1306</v>
      </c>
      <c r="E56">
        <v>16.75</v>
      </c>
      <c r="I56">
        <v>2634</v>
      </c>
      <c r="J56">
        <v>38</v>
      </c>
      <c r="O56">
        <v>12750</v>
      </c>
      <c r="P56">
        <v>12750</v>
      </c>
      <c r="Q56">
        <v>610709</v>
      </c>
      <c r="S56">
        <v>1166.6666666666667</v>
      </c>
    </row>
    <row r="57" spans="3:19" x14ac:dyDescent="0.25">
      <c r="C57">
        <v>4</v>
      </c>
      <c r="D57">
        <v>303</v>
      </c>
      <c r="E57">
        <v>1</v>
      </c>
      <c r="I57">
        <v>168</v>
      </c>
      <c r="Q57">
        <v>37650</v>
      </c>
      <c r="S57">
        <v>1166.6666666666667</v>
      </c>
    </row>
    <row r="58" spans="3:19" x14ac:dyDescent="0.25">
      <c r="C58">
        <v>4</v>
      </c>
      <c r="D58">
        <v>409</v>
      </c>
      <c r="E58">
        <v>12.25</v>
      </c>
      <c r="I58">
        <v>1978</v>
      </c>
      <c r="J58">
        <v>38</v>
      </c>
      <c r="O58">
        <v>9750</v>
      </c>
      <c r="P58">
        <v>9750</v>
      </c>
      <c r="Q58">
        <v>492447</v>
      </c>
    </row>
    <row r="59" spans="3:19" x14ac:dyDescent="0.25">
      <c r="C59">
        <v>4</v>
      </c>
      <c r="D59">
        <v>630</v>
      </c>
      <c r="E59">
        <v>1</v>
      </c>
      <c r="I59">
        <v>148</v>
      </c>
      <c r="Q59">
        <v>24021</v>
      </c>
    </row>
    <row r="60" spans="3:19" x14ac:dyDescent="0.25">
      <c r="C60">
        <v>4</v>
      </c>
      <c r="D60">
        <v>642</v>
      </c>
      <c r="E60">
        <v>2.5</v>
      </c>
      <c r="I60">
        <v>340</v>
      </c>
      <c r="O60">
        <v>3000</v>
      </c>
      <c r="P60">
        <v>3000</v>
      </c>
      <c r="Q60">
        <v>56591</v>
      </c>
    </row>
    <row r="61" spans="3:19" x14ac:dyDescent="0.25">
      <c r="C61">
        <v>4</v>
      </c>
      <c r="D61" t="s">
        <v>1307</v>
      </c>
      <c r="E61">
        <v>1</v>
      </c>
      <c r="I61">
        <v>164</v>
      </c>
      <c r="Q61">
        <v>26948</v>
      </c>
    </row>
    <row r="62" spans="3:19" x14ac:dyDescent="0.25">
      <c r="C62">
        <v>4</v>
      </c>
      <c r="D62">
        <v>30</v>
      </c>
      <c r="E62">
        <v>1</v>
      </c>
      <c r="I62">
        <v>164</v>
      </c>
      <c r="Q62">
        <v>26948</v>
      </c>
    </row>
    <row r="63" spans="3:19" x14ac:dyDescent="0.25">
      <c r="C63" t="s">
        <v>1311</v>
      </c>
      <c r="E63">
        <v>30.6</v>
      </c>
      <c r="I63">
        <v>4832.6000000000004</v>
      </c>
      <c r="J63">
        <v>48</v>
      </c>
      <c r="K63">
        <v>34</v>
      </c>
      <c r="O63">
        <v>12750</v>
      </c>
      <c r="P63">
        <v>12750</v>
      </c>
      <c r="Q63">
        <v>1237302</v>
      </c>
      <c r="R63">
        <v>12800</v>
      </c>
      <c r="S63">
        <v>5842.9697547391834</v>
      </c>
    </row>
    <row r="64" spans="3:19" x14ac:dyDescent="0.25">
      <c r="C64">
        <v>5</v>
      </c>
      <c r="D64" t="s">
        <v>204</v>
      </c>
      <c r="E64">
        <v>2.2000000000000002</v>
      </c>
      <c r="I64">
        <v>368.4</v>
      </c>
      <c r="J64">
        <v>10</v>
      </c>
      <c r="Q64">
        <v>186778</v>
      </c>
      <c r="S64">
        <v>568.91495601173017</v>
      </c>
    </row>
    <row r="65" spans="3:19" x14ac:dyDescent="0.25">
      <c r="C65">
        <v>5</v>
      </c>
      <c r="D65">
        <v>99</v>
      </c>
      <c r="S65">
        <v>568.91495601173017</v>
      </c>
    </row>
    <row r="66" spans="3:19" x14ac:dyDescent="0.25">
      <c r="C66">
        <v>5</v>
      </c>
      <c r="D66">
        <v>101</v>
      </c>
      <c r="E66">
        <v>2.2000000000000002</v>
      </c>
      <c r="I66">
        <v>368.4</v>
      </c>
      <c r="J66">
        <v>10</v>
      </c>
      <c r="Q66">
        <v>186778</v>
      </c>
    </row>
    <row r="67" spans="3:19" x14ac:dyDescent="0.25">
      <c r="C67">
        <v>5</v>
      </c>
      <c r="D67" t="s">
        <v>1305</v>
      </c>
      <c r="E67">
        <v>11.25</v>
      </c>
      <c r="I67">
        <v>1935.2</v>
      </c>
      <c r="K67">
        <v>34</v>
      </c>
      <c r="Q67">
        <v>433200</v>
      </c>
      <c r="R67">
        <v>10300</v>
      </c>
      <c r="S67">
        <v>4107.3881320607861</v>
      </c>
    </row>
    <row r="68" spans="3:19" x14ac:dyDescent="0.25">
      <c r="C68">
        <v>5</v>
      </c>
      <c r="D68">
        <v>420</v>
      </c>
      <c r="E68">
        <v>0.2</v>
      </c>
      <c r="I68">
        <v>36.799999999999997</v>
      </c>
    </row>
    <row r="69" spans="3:19" x14ac:dyDescent="0.25">
      <c r="C69">
        <v>5</v>
      </c>
      <c r="D69">
        <v>526</v>
      </c>
      <c r="E69">
        <v>9.0500000000000007</v>
      </c>
      <c r="I69">
        <v>1554.4</v>
      </c>
      <c r="K69">
        <v>34</v>
      </c>
      <c r="Q69">
        <v>393421</v>
      </c>
      <c r="R69">
        <v>10300</v>
      </c>
      <c r="S69">
        <v>4107.3881320607861</v>
      </c>
    </row>
    <row r="70" spans="3:19" x14ac:dyDescent="0.25">
      <c r="C70">
        <v>5</v>
      </c>
      <c r="D70">
        <v>746</v>
      </c>
      <c r="E70">
        <v>2</v>
      </c>
      <c r="I70">
        <v>344</v>
      </c>
      <c r="Q70">
        <v>39779</v>
      </c>
    </row>
    <row r="71" spans="3:19" x14ac:dyDescent="0.25">
      <c r="C71">
        <v>5</v>
      </c>
      <c r="D71" t="s">
        <v>1306</v>
      </c>
      <c r="E71">
        <v>16.75</v>
      </c>
      <c r="I71">
        <v>2764</v>
      </c>
      <c r="J71">
        <v>32</v>
      </c>
      <c r="Q71">
        <v>605556</v>
      </c>
      <c r="R71">
        <v>1684</v>
      </c>
      <c r="S71">
        <v>1166.6666666666667</v>
      </c>
    </row>
    <row r="72" spans="3:19" x14ac:dyDescent="0.25">
      <c r="C72">
        <v>5</v>
      </c>
      <c r="D72">
        <v>303</v>
      </c>
      <c r="E72">
        <v>1</v>
      </c>
      <c r="I72">
        <v>168</v>
      </c>
      <c r="Q72">
        <v>37889</v>
      </c>
      <c r="R72">
        <v>1684</v>
      </c>
      <c r="S72">
        <v>1166.6666666666667</v>
      </c>
    </row>
    <row r="73" spans="3:19" x14ac:dyDescent="0.25">
      <c r="C73">
        <v>5</v>
      </c>
      <c r="D73">
        <v>409</v>
      </c>
      <c r="E73">
        <v>12.25</v>
      </c>
      <c r="I73">
        <v>2008</v>
      </c>
      <c r="J73">
        <v>32</v>
      </c>
      <c r="Q73">
        <v>484717</v>
      </c>
    </row>
    <row r="74" spans="3:19" x14ac:dyDescent="0.25">
      <c r="C74">
        <v>5</v>
      </c>
      <c r="D74">
        <v>630</v>
      </c>
      <c r="E74">
        <v>1</v>
      </c>
      <c r="I74">
        <v>164</v>
      </c>
      <c r="Q74">
        <v>24002</v>
      </c>
    </row>
    <row r="75" spans="3:19" x14ac:dyDescent="0.25">
      <c r="C75">
        <v>5</v>
      </c>
      <c r="D75">
        <v>642</v>
      </c>
      <c r="E75">
        <v>2.5</v>
      </c>
      <c r="I75">
        <v>424</v>
      </c>
      <c r="Q75">
        <v>58948</v>
      </c>
    </row>
    <row r="76" spans="3:19" x14ac:dyDescent="0.25">
      <c r="C76">
        <v>5</v>
      </c>
      <c r="D76" t="s">
        <v>1307</v>
      </c>
      <c r="E76">
        <v>1</v>
      </c>
      <c r="I76">
        <v>168</v>
      </c>
      <c r="Q76">
        <v>27114</v>
      </c>
    </row>
    <row r="77" spans="3:19" x14ac:dyDescent="0.25">
      <c r="C77">
        <v>5</v>
      </c>
      <c r="D77">
        <v>30</v>
      </c>
      <c r="E77">
        <v>1</v>
      </c>
      <c r="I77">
        <v>168</v>
      </c>
      <c r="Q77">
        <v>27114</v>
      </c>
    </row>
    <row r="78" spans="3:19" x14ac:dyDescent="0.25">
      <c r="C78" t="s">
        <v>1312</v>
      </c>
      <c r="E78">
        <v>31.200000000000003</v>
      </c>
      <c r="I78">
        <v>5235.6000000000004</v>
      </c>
      <c r="J78">
        <v>42</v>
      </c>
      <c r="K78">
        <v>34</v>
      </c>
      <c r="Q78">
        <v>1252648</v>
      </c>
      <c r="R78">
        <v>11984</v>
      </c>
      <c r="S78">
        <v>5842.9697547391834</v>
      </c>
    </row>
    <row r="79" spans="3:19" x14ac:dyDescent="0.25">
      <c r="C79">
        <v>6</v>
      </c>
      <c r="D79" t="s">
        <v>204</v>
      </c>
      <c r="E79">
        <v>2.1</v>
      </c>
      <c r="I79">
        <v>324</v>
      </c>
      <c r="Q79">
        <v>168024</v>
      </c>
      <c r="S79">
        <v>568.91495601173017</v>
      </c>
    </row>
    <row r="80" spans="3:19" x14ac:dyDescent="0.25">
      <c r="C80">
        <v>6</v>
      </c>
      <c r="D80">
        <v>99</v>
      </c>
      <c r="S80">
        <v>568.91495601173017</v>
      </c>
    </row>
    <row r="81" spans="3:19" x14ac:dyDescent="0.25">
      <c r="C81">
        <v>6</v>
      </c>
      <c r="D81">
        <v>101</v>
      </c>
      <c r="E81">
        <v>2.1</v>
      </c>
      <c r="I81">
        <v>324</v>
      </c>
      <c r="Q81">
        <v>168024</v>
      </c>
    </row>
    <row r="82" spans="3:19" x14ac:dyDescent="0.25">
      <c r="C82">
        <v>6</v>
      </c>
      <c r="D82" t="s">
        <v>1305</v>
      </c>
      <c r="E82">
        <v>11.85</v>
      </c>
      <c r="I82">
        <v>1711.2</v>
      </c>
      <c r="K82">
        <v>34</v>
      </c>
      <c r="Q82">
        <v>452423</v>
      </c>
      <c r="R82">
        <v>8272</v>
      </c>
      <c r="S82">
        <v>4107.3881320607861</v>
      </c>
    </row>
    <row r="83" spans="3:19" x14ac:dyDescent="0.25">
      <c r="C83">
        <v>6</v>
      </c>
      <c r="D83">
        <v>420</v>
      </c>
      <c r="E83">
        <v>0.2</v>
      </c>
      <c r="I83">
        <v>30.4</v>
      </c>
    </row>
    <row r="84" spans="3:19" x14ac:dyDescent="0.25">
      <c r="C84">
        <v>6</v>
      </c>
      <c r="D84">
        <v>526</v>
      </c>
      <c r="E84">
        <v>9.65</v>
      </c>
      <c r="I84">
        <v>1381.6</v>
      </c>
      <c r="K84">
        <v>34</v>
      </c>
      <c r="Q84">
        <v>413045</v>
      </c>
      <c r="R84">
        <v>8272</v>
      </c>
      <c r="S84">
        <v>4107.3881320607861</v>
      </c>
    </row>
    <row r="85" spans="3:19" x14ac:dyDescent="0.25">
      <c r="C85">
        <v>6</v>
      </c>
      <c r="D85">
        <v>746</v>
      </c>
      <c r="E85">
        <v>2</v>
      </c>
      <c r="I85">
        <v>299.2</v>
      </c>
      <c r="Q85">
        <v>39378</v>
      </c>
    </row>
    <row r="86" spans="3:19" x14ac:dyDescent="0.25">
      <c r="C86">
        <v>6</v>
      </c>
      <c r="D86" t="s">
        <v>1306</v>
      </c>
      <c r="E86">
        <v>16.75</v>
      </c>
      <c r="I86">
        <v>2301</v>
      </c>
      <c r="J86">
        <v>23</v>
      </c>
      <c r="K86">
        <v>11</v>
      </c>
      <c r="O86">
        <v>30750</v>
      </c>
      <c r="P86">
        <v>30750</v>
      </c>
      <c r="Q86">
        <v>592487</v>
      </c>
      <c r="R86">
        <v>500</v>
      </c>
      <c r="S86">
        <v>1166.6666666666667</v>
      </c>
    </row>
    <row r="87" spans="3:19" x14ac:dyDescent="0.25">
      <c r="C87">
        <v>6</v>
      </c>
      <c r="D87">
        <v>303</v>
      </c>
      <c r="E87">
        <v>1</v>
      </c>
      <c r="I87">
        <v>148</v>
      </c>
      <c r="Q87">
        <v>37439</v>
      </c>
      <c r="R87">
        <v>500</v>
      </c>
      <c r="S87">
        <v>1166.6666666666667</v>
      </c>
    </row>
    <row r="88" spans="3:19" x14ac:dyDescent="0.25">
      <c r="C88">
        <v>6</v>
      </c>
      <c r="D88">
        <v>409</v>
      </c>
      <c r="E88">
        <v>12.25</v>
      </c>
      <c r="I88">
        <v>1669</v>
      </c>
      <c r="J88">
        <v>23</v>
      </c>
      <c r="K88">
        <v>11</v>
      </c>
      <c r="O88">
        <v>30750</v>
      </c>
      <c r="P88">
        <v>30750</v>
      </c>
      <c r="Q88">
        <v>473020</v>
      </c>
    </row>
    <row r="89" spans="3:19" x14ac:dyDescent="0.25">
      <c r="C89">
        <v>6</v>
      </c>
      <c r="D89">
        <v>630</v>
      </c>
      <c r="E89">
        <v>1</v>
      </c>
      <c r="I89">
        <v>116</v>
      </c>
      <c r="Q89">
        <v>23700</v>
      </c>
    </row>
    <row r="90" spans="3:19" x14ac:dyDescent="0.25">
      <c r="C90">
        <v>6</v>
      </c>
      <c r="D90">
        <v>642</v>
      </c>
      <c r="E90">
        <v>2.5</v>
      </c>
      <c r="I90">
        <v>368</v>
      </c>
      <c r="Q90">
        <v>58328</v>
      </c>
    </row>
    <row r="91" spans="3:19" x14ac:dyDescent="0.25">
      <c r="C91">
        <v>6</v>
      </c>
      <c r="D91" t="s">
        <v>1307</v>
      </c>
      <c r="E91">
        <v>1</v>
      </c>
      <c r="I91">
        <v>156</v>
      </c>
      <c r="Q91">
        <v>26769</v>
      </c>
    </row>
    <row r="92" spans="3:19" x14ac:dyDescent="0.25">
      <c r="C92">
        <v>6</v>
      </c>
      <c r="D92">
        <v>30</v>
      </c>
      <c r="E92">
        <v>1</v>
      </c>
      <c r="I92">
        <v>156</v>
      </c>
      <c r="Q92">
        <v>26769</v>
      </c>
    </row>
    <row r="93" spans="3:19" x14ac:dyDescent="0.25">
      <c r="C93" t="s">
        <v>1313</v>
      </c>
      <c r="E93">
        <v>31.700000000000003</v>
      </c>
      <c r="I93">
        <v>4492.2</v>
      </c>
      <c r="J93">
        <v>23</v>
      </c>
      <c r="K93">
        <v>45</v>
      </c>
      <c r="O93">
        <v>30750</v>
      </c>
      <c r="P93">
        <v>30750</v>
      </c>
      <c r="Q93">
        <v>1239703</v>
      </c>
      <c r="R93">
        <v>8772</v>
      </c>
      <c r="S93">
        <v>5842.9697547391834</v>
      </c>
    </row>
  </sheetData>
  <hyperlinks>
    <hyperlink ref="A2" location="Obsah!A1" display="Zpět na Obsah  KL 01  1.-4.měsíc" xr:uid="{7C5B7523-262B-4815-90B6-8E8BA7EDE1D3}"/>
  </hyperlinks>
  <pageMargins left="0.7" right="0.7" top="0.78740157499999996" bottom="0.78740157499999996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9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18" customWidth="1" collapsed="1"/>
    <col min="2" max="2" width="7.7109375" style="95" hidden="1" customWidth="1" outlineLevel="1"/>
    <col min="3" max="4" width="5.42578125" style="118" hidden="1" customWidth="1"/>
    <col min="5" max="5" width="7.7109375" style="95" customWidth="1"/>
    <col min="6" max="6" width="7.7109375" style="95" hidden="1" customWidth="1"/>
    <col min="7" max="7" width="5.42578125" style="118" hidden="1" customWidth="1"/>
    <col min="8" max="8" width="7.7109375" style="95" customWidth="1" collapsed="1"/>
    <col min="9" max="9" width="7.7109375" style="199" hidden="1" customWidth="1" outlineLevel="1"/>
    <col min="10" max="10" width="7.7109375" style="199" customWidth="1" collapsed="1"/>
    <col min="11" max="12" width="7.7109375" style="95" hidden="1" customWidth="1"/>
    <col min="13" max="13" width="5.42578125" style="118" hidden="1" customWidth="1"/>
    <col min="14" max="14" width="7.7109375" style="95" customWidth="1"/>
    <col min="15" max="15" width="7.7109375" style="95" hidden="1" customWidth="1"/>
    <col min="16" max="16" width="5.42578125" style="118" hidden="1" customWidth="1"/>
    <col min="17" max="17" width="7.7109375" style="95" customWidth="1" collapsed="1"/>
    <col min="18" max="18" width="7.7109375" style="199" hidden="1" customWidth="1" outlineLevel="1"/>
    <col min="19" max="19" width="7.7109375" style="199" customWidth="1" collapsed="1"/>
    <col min="20" max="21" width="7.7109375" style="95" hidden="1" customWidth="1"/>
    <col min="22" max="22" width="5" style="118" hidden="1" customWidth="1"/>
    <col min="23" max="23" width="7.7109375" style="95" customWidth="1"/>
    <col min="24" max="24" width="7.7109375" style="95" hidden="1" customWidth="1"/>
    <col min="25" max="25" width="5" style="118" hidden="1" customWidth="1"/>
    <col min="26" max="26" width="7.7109375" style="95" customWidth="1" collapsed="1"/>
    <col min="27" max="27" width="7.7109375" style="199" hidden="1" customWidth="1" outlineLevel="1"/>
    <col min="28" max="28" width="7.7109375" style="199" customWidth="1" collapsed="1"/>
    <col min="29" max="16384" width="8.85546875" style="118"/>
  </cols>
  <sheetData>
    <row r="1" spans="1:28" ht="18.600000000000001" customHeight="1" thickBot="1" x14ac:dyDescent="0.35">
      <c r="A1" s="417" t="s">
        <v>1329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  <c r="U1" s="318"/>
      <c r="V1" s="318"/>
      <c r="W1" s="318"/>
      <c r="X1" s="318"/>
      <c r="Y1" s="318"/>
      <c r="Z1" s="318"/>
      <c r="AA1" s="318"/>
      <c r="AB1" s="318"/>
    </row>
    <row r="2" spans="1:28" ht="14.45" customHeight="1" thickBot="1" x14ac:dyDescent="0.25">
      <c r="A2" s="221" t="s">
        <v>256</v>
      </c>
      <c r="B2" s="100"/>
      <c r="C2" s="100"/>
      <c r="D2" s="100"/>
      <c r="E2" s="100"/>
      <c r="F2" s="100"/>
      <c r="G2" s="100"/>
      <c r="H2" s="100"/>
      <c r="I2" s="216"/>
      <c r="J2" s="216"/>
      <c r="K2" s="100"/>
      <c r="L2" s="100"/>
      <c r="M2" s="100"/>
      <c r="N2" s="100"/>
      <c r="O2" s="100"/>
      <c r="P2" s="100"/>
      <c r="Q2" s="100"/>
      <c r="R2" s="216"/>
      <c r="S2" s="216"/>
      <c r="T2" s="100"/>
      <c r="U2" s="100"/>
      <c r="V2" s="100"/>
      <c r="W2" s="100"/>
      <c r="X2" s="100"/>
      <c r="Y2" s="100"/>
      <c r="Z2" s="100"/>
      <c r="AA2" s="216"/>
      <c r="AB2" s="216"/>
    </row>
    <row r="3" spans="1:28" ht="14.45" customHeight="1" thickBot="1" x14ac:dyDescent="0.25">
      <c r="A3" s="209" t="s">
        <v>127</v>
      </c>
      <c r="B3" s="210">
        <f>SUBTOTAL(9,B6:B1048576)/4</f>
        <v>33872294</v>
      </c>
      <c r="C3" s="211">
        <f t="shared" ref="C3:Z3" si="0">SUBTOTAL(9,C6:C1048576)</f>
        <v>6</v>
      </c>
      <c r="D3" s="211"/>
      <c r="E3" s="211">
        <f>SUBTOTAL(9,E6:E1048576)/4</f>
        <v>37101933</v>
      </c>
      <c r="F3" s="211"/>
      <c r="G3" s="211">
        <f t="shared" si="0"/>
        <v>8</v>
      </c>
      <c r="H3" s="211">
        <f>SUBTOTAL(9,H6:H1048576)/4</f>
        <v>41012178</v>
      </c>
      <c r="I3" s="214">
        <f>IF(B3&lt;&gt;0,H3/B3,"")</f>
        <v>1.2107883215704256</v>
      </c>
      <c r="J3" s="212">
        <f>IF(E3&lt;&gt;0,H3/E3,"")</f>
        <v>1.1053919481769319</v>
      </c>
      <c r="K3" s="213">
        <f t="shared" si="0"/>
        <v>0</v>
      </c>
      <c r="L3" s="213"/>
      <c r="M3" s="211">
        <f t="shared" si="0"/>
        <v>0</v>
      </c>
      <c r="N3" s="211">
        <f t="shared" si="0"/>
        <v>0</v>
      </c>
      <c r="O3" s="211"/>
      <c r="P3" s="211">
        <f t="shared" si="0"/>
        <v>0</v>
      </c>
      <c r="Q3" s="211">
        <f t="shared" si="0"/>
        <v>0</v>
      </c>
      <c r="R3" s="214" t="str">
        <f>IF(K3&lt;&gt;0,Q3/K3,"")</f>
        <v/>
      </c>
      <c r="S3" s="214" t="str">
        <f>IF(N3&lt;&gt;0,Q3/N3,"")</f>
        <v/>
      </c>
      <c r="T3" s="210">
        <f t="shared" si="0"/>
        <v>0</v>
      </c>
      <c r="U3" s="213"/>
      <c r="V3" s="211">
        <f t="shared" si="0"/>
        <v>0</v>
      </c>
      <c r="W3" s="211">
        <f t="shared" si="0"/>
        <v>0</v>
      </c>
      <c r="X3" s="211"/>
      <c r="Y3" s="211">
        <f t="shared" si="0"/>
        <v>0</v>
      </c>
      <c r="Z3" s="211">
        <f t="shared" si="0"/>
        <v>0</v>
      </c>
      <c r="AA3" s="214" t="str">
        <f>IF(T3&lt;&gt;0,Z3/T3,"")</f>
        <v/>
      </c>
      <c r="AB3" s="212" t="str">
        <f>IF(W3&lt;&gt;0,Z3/W3,"")</f>
        <v/>
      </c>
    </row>
    <row r="4" spans="1:28" ht="14.45" customHeight="1" x14ac:dyDescent="0.2">
      <c r="A4" s="418" t="s">
        <v>196</v>
      </c>
      <c r="B4" s="419" t="s">
        <v>98</v>
      </c>
      <c r="C4" s="420"/>
      <c r="D4" s="421"/>
      <c r="E4" s="420"/>
      <c r="F4" s="421"/>
      <c r="G4" s="420"/>
      <c r="H4" s="420"/>
      <c r="I4" s="421"/>
      <c r="J4" s="422"/>
      <c r="K4" s="419" t="s">
        <v>99</v>
      </c>
      <c r="L4" s="421"/>
      <c r="M4" s="420"/>
      <c r="N4" s="420"/>
      <c r="O4" s="421"/>
      <c r="P4" s="420"/>
      <c r="Q4" s="420"/>
      <c r="R4" s="421"/>
      <c r="S4" s="422"/>
      <c r="T4" s="419" t="s">
        <v>100</v>
      </c>
      <c r="U4" s="421"/>
      <c r="V4" s="420"/>
      <c r="W4" s="420"/>
      <c r="X4" s="421"/>
      <c r="Y4" s="420"/>
      <c r="Z4" s="420"/>
      <c r="AA4" s="421"/>
      <c r="AB4" s="422"/>
    </row>
    <row r="5" spans="1:28" ht="14.45" customHeight="1" thickBot="1" x14ac:dyDescent="0.25">
      <c r="A5" s="555"/>
      <c r="B5" s="556">
        <v>2015</v>
      </c>
      <c r="C5" s="557"/>
      <c r="D5" s="557"/>
      <c r="E5" s="557">
        <v>2018</v>
      </c>
      <c r="F5" s="557"/>
      <c r="G5" s="557"/>
      <c r="H5" s="557">
        <v>2019</v>
      </c>
      <c r="I5" s="558" t="s">
        <v>197</v>
      </c>
      <c r="J5" s="559" t="s">
        <v>2</v>
      </c>
      <c r="K5" s="556">
        <v>2015</v>
      </c>
      <c r="L5" s="557"/>
      <c r="M5" s="557"/>
      <c r="N5" s="557">
        <v>2018</v>
      </c>
      <c r="O5" s="557"/>
      <c r="P5" s="557"/>
      <c r="Q5" s="557">
        <v>2019</v>
      </c>
      <c r="R5" s="558" t="s">
        <v>197</v>
      </c>
      <c r="S5" s="559" t="s">
        <v>2</v>
      </c>
      <c r="T5" s="556">
        <v>2015</v>
      </c>
      <c r="U5" s="557"/>
      <c r="V5" s="557"/>
      <c r="W5" s="557">
        <v>2018</v>
      </c>
      <c r="X5" s="557"/>
      <c r="Y5" s="557"/>
      <c r="Z5" s="557">
        <v>2019</v>
      </c>
      <c r="AA5" s="558" t="s">
        <v>197</v>
      </c>
      <c r="AB5" s="559" t="s">
        <v>2</v>
      </c>
    </row>
    <row r="6" spans="1:28" ht="14.45" customHeight="1" x14ac:dyDescent="0.25">
      <c r="A6" s="560" t="s">
        <v>1325</v>
      </c>
      <c r="B6" s="561"/>
      <c r="C6" s="562"/>
      <c r="D6" s="562"/>
      <c r="E6" s="561">
        <v>2410560</v>
      </c>
      <c r="F6" s="562"/>
      <c r="G6" s="562">
        <v>1</v>
      </c>
      <c r="H6" s="561">
        <v>3641377</v>
      </c>
      <c r="I6" s="562"/>
      <c r="J6" s="562">
        <v>1.5105938039293774</v>
      </c>
      <c r="K6" s="561"/>
      <c r="L6" s="562"/>
      <c r="M6" s="562"/>
      <c r="N6" s="561"/>
      <c r="O6" s="562"/>
      <c r="P6" s="562"/>
      <c r="Q6" s="561"/>
      <c r="R6" s="562"/>
      <c r="S6" s="562"/>
      <c r="T6" s="561"/>
      <c r="U6" s="562"/>
      <c r="V6" s="562"/>
      <c r="W6" s="561"/>
      <c r="X6" s="562"/>
      <c r="Y6" s="562"/>
      <c r="Z6" s="561"/>
      <c r="AA6" s="562"/>
      <c r="AB6" s="563"/>
    </row>
    <row r="7" spans="1:28" ht="14.45" customHeight="1" x14ac:dyDescent="0.25">
      <c r="A7" s="574" t="s">
        <v>1326</v>
      </c>
      <c r="B7" s="564"/>
      <c r="C7" s="565"/>
      <c r="D7" s="565"/>
      <c r="E7" s="564">
        <v>2410560</v>
      </c>
      <c r="F7" s="565"/>
      <c r="G7" s="565">
        <v>1</v>
      </c>
      <c r="H7" s="564">
        <v>3641377</v>
      </c>
      <c r="I7" s="565"/>
      <c r="J7" s="565">
        <v>1.5105938039293774</v>
      </c>
      <c r="K7" s="564"/>
      <c r="L7" s="565"/>
      <c r="M7" s="565"/>
      <c r="N7" s="564"/>
      <c r="O7" s="565"/>
      <c r="P7" s="565"/>
      <c r="Q7" s="564"/>
      <c r="R7" s="565"/>
      <c r="S7" s="565"/>
      <c r="T7" s="564"/>
      <c r="U7" s="565"/>
      <c r="V7" s="565"/>
      <c r="W7" s="564"/>
      <c r="X7" s="565"/>
      <c r="Y7" s="565"/>
      <c r="Z7" s="564"/>
      <c r="AA7" s="565"/>
      <c r="AB7" s="566"/>
    </row>
    <row r="8" spans="1:28" ht="14.45" customHeight="1" x14ac:dyDescent="0.25">
      <c r="A8" s="567" t="s">
        <v>1327</v>
      </c>
      <c r="B8" s="568">
        <v>33872294</v>
      </c>
      <c r="C8" s="569">
        <v>1</v>
      </c>
      <c r="D8" s="569">
        <v>0.97638954791440513</v>
      </c>
      <c r="E8" s="568">
        <v>34691373</v>
      </c>
      <c r="F8" s="569">
        <v>1.0241813855300146</v>
      </c>
      <c r="G8" s="569">
        <v>1</v>
      </c>
      <c r="H8" s="568">
        <v>37370801</v>
      </c>
      <c r="I8" s="569">
        <v>1.103285210030357</v>
      </c>
      <c r="J8" s="569">
        <v>1.0772361474421897</v>
      </c>
      <c r="K8" s="568"/>
      <c r="L8" s="569"/>
      <c r="M8" s="569"/>
      <c r="N8" s="568"/>
      <c r="O8" s="569"/>
      <c r="P8" s="569"/>
      <c r="Q8" s="568"/>
      <c r="R8" s="569"/>
      <c r="S8" s="569"/>
      <c r="T8" s="568"/>
      <c r="U8" s="569"/>
      <c r="V8" s="569"/>
      <c r="W8" s="568"/>
      <c r="X8" s="569"/>
      <c r="Y8" s="569"/>
      <c r="Z8" s="568"/>
      <c r="AA8" s="569"/>
      <c r="AB8" s="570"/>
    </row>
    <row r="9" spans="1:28" ht="14.45" customHeight="1" thickBot="1" x14ac:dyDescent="0.3">
      <c r="A9" s="575" t="s">
        <v>1328</v>
      </c>
      <c r="B9" s="571">
        <v>33872294</v>
      </c>
      <c r="C9" s="572">
        <v>1</v>
      </c>
      <c r="D9" s="572">
        <v>0.97638954791440513</v>
      </c>
      <c r="E9" s="571">
        <v>34691373</v>
      </c>
      <c r="F9" s="572">
        <v>1.0241813855300146</v>
      </c>
      <c r="G9" s="572">
        <v>1</v>
      </c>
      <c r="H9" s="571">
        <v>37370801</v>
      </c>
      <c r="I9" s="572">
        <v>1.103285210030357</v>
      </c>
      <c r="J9" s="572">
        <v>1.0772361474421897</v>
      </c>
      <c r="K9" s="571"/>
      <c r="L9" s="572"/>
      <c r="M9" s="572"/>
      <c r="N9" s="571"/>
      <c r="O9" s="572"/>
      <c r="P9" s="572"/>
      <c r="Q9" s="571"/>
      <c r="R9" s="572"/>
      <c r="S9" s="572"/>
      <c r="T9" s="571"/>
      <c r="U9" s="572"/>
      <c r="V9" s="572"/>
      <c r="W9" s="571"/>
      <c r="X9" s="572"/>
      <c r="Y9" s="572"/>
      <c r="Z9" s="571"/>
      <c r="AA9" s="572"/>
      <c r="AB9" s="573"/>
    </row>
    <row r="10" spans="1:28" ht="14.45" customHeight="1" thickBot="1" x14ac:dyDescent="0.25"/>
    <row r="11" spans="1:28" ht="14.45" customHeight="1" x14ac:dyDescent="0.25">
      <c r="A11" s="560" t="s">
        <v>462</v>
      </c>
      <c r="B11" s="561">
        <v>33453798</v>
      </c>
      <c r="C11" s="562">
        <v>1</v>
      </c>
      <c r="D11" s="562">
        <v>0.91178138831287836</v>
      </c>
      <c r="E11" s="561">
        <v>36690591</v>
      </c>
      <c r="F11" s="562">
        <v>1.0967541263924652</v>
      </c>
      <c r="G11" s="562">
        <v>1</v>
      </c>
      <c r="H11" s="561">
        <v>40591095</v>
      </c>
      <c r="I11" s="562">
        <v>1.2133478835497242</v>
      </c>
      <c r="J11" s="563">
        <v>1.1063080177694602</v>
      </c>
    </row>
    <row r="12" spans="1:28" ht="14.45" customHeight="1" x14ac:dyDescent="0.25">
      <c r="A12" s="574" t="s">
        <v>1330</v>
      </c>
      <c r="B12" s="564">
        <v>33453798</v>
      </c>
      <c r="C12" s="565">
        <v>1</v>
      </c>
      <c r="D12" s="565">
        <v>0.91178138831287836</v>
      </c>
      <c r="E12" s="564">
        <v>36690591</v>
      </c>
      <c r="F12" s="565">
        <v>1.0967541263924652</v>
      </c>
      <c r="G12" s="565">
        <v>1</v>
      </c>
      <c r="H12" s="564">
        <v>40591095</v>
      </c>
      <c r="I12" s="565">
        <v>1.2133478835497242</v>
      </c>
      <c r="J12" s="566">
        <v>1.1063080177694602</v>
      </c>
    </row>
    <row r="13" spans="1:28" ht="14.45" customHeight="1" x14ac:dyDescent="0.25">
      <c r="A13" s="567" t="s">
        <v>1331</v>
      </c>
      <c r="B13" s="568">
        <v>418496</v>
      </c>
      <c r="C13" s="569">
        <v>1</v>
      </c>
      <c r="D13" s="569">
        <v>1.0173918539803861</v>
      </c>
      <c r="E13" s="568">
        <v>411342</v>
      </c>
      <c r="F13" s="569">
        <v>0.98290545190396084</v>
      </c>
      <c r="G13" s="569">
        <v>1</v>
      </c>
      <c r="H13" s="568">
        <v>421083</v>
      </c>
      <c r="I13" s="569">
        <v>1.0061816600397615</v>
      </c>
      <c r="J13" s="570">
        <v>1.0236810245489154</v>
      </c>
    </row>
    <row r="14" spans="1:28" ht="14.45" customHeight="1" x14ac:dyDescent="0.25">
      <c r="A14" s="574" t="s">
        <v>1330</v>
      </c>
      <c r="B14" s="564">
        <v>418496</v>
      </c>
      <c r="C14" s="565">
        <v>1</v>
      </c>
      <c r="D14" s="565">
        <v>1.0173918539803861</v>
      </c>
      <c r="E14" s="564">
        <v>411342</v>
      </c>
      <c r="F14" s="565">
        <v>0.98290545190396084</v>
      </c>
      <c r="G14" s="565">
        <v>1</v>
      </c>
      <c r="H14" s="564">
        <v>294528</v>
      </c>
      <c r="I14" s="565">
        <v>0.70377733598409542</v>
      </c>
      <c r="J14" s="566">
        <v>0.71601732864623602</v>
      </c>
    </row>
    <row r="15" spans="1:28" ht="14.45" customHeight="1" thickBot="1" x14ac:dyDescent="0.3">
      <c r="A15" s="575" t="s">
        <v>1332</v>
      </c>
      <c r="B15" s="571"/>
      <c r="C15" s="572"/>
      <c r="D15" s="572"/>
      <c r="E15" s="571"/>
      <c r="F15" s="572"/>
      <c r="G15" s="572"/>
      <c r="H15" s="571">
        <v>126555</v>
      </c>
      <c r="I15" s="572"/>
      <c r="J15" s="573"/>
    </row>
    <row r="16" spans="1:28" ht="14.45" customHeight="1" x14ac:dyDescent="0.2">
      <c r="A16" s="520" t="s">
        <v>233</v>
      </c>
    </row>
    <row r="17" spans="1:1" ht="14.45" customHeight="1" x14ac:dyDescent="0.2">
      <c r="A17" s="521" t="s">
        <v>492</v>
      </c>
    </row>
    <row r="18" spans="1:1" ht="14.45" customHeight="1" x14ac:dyDescent="0.2">
      <c r="A18" s="520" t="s">
        <v>1333</v>
      </c>
    </row>
    <row r="19" spans="1:1" ht="14.45" customHeight="1" x14ac:dyDescent="0.2">
      <c r="A19" s="520" t="s">
        <v>1334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08F85BF0-1C3C-44E9-917E-D71094F99142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0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18" bestFit="1" customWidth="1"/>
    <col min="2" max="2" width="7.7109375" style="196" hidden="1" customWidth="1" outlineLevel="1"/>
    <col min="3" max="3" width="7.7109375" style="196" customWidth="1" collapsed="1"/>
    <col min="4" max="4" width="7.7109375" style="196" customWidth="1"/>
    <col min="5" max="5" width="7.7109375" style="95" hidden="1" customWidth="1" outlineLevel="1"/>
    <col min="6" max="6" width="7.7109375" style="95" customWidth="1" collapsed="1"/>
    <col min="7" max="7" width="7.7109375" style="95" customWidth="1"/>
    <col min="8" max="16384" width="8.85546875" style="118"/>
  </cols>
  <sheetData>
    <row r="1" spans="1:7" ht="18.600000000000001" customHeight="1" thickBot="1" x14ac:dyDescent="0.35">
      <c r="A1" s="417" t="s">
        <v>1336</v>
      </c>
      <c r="B1" s="318"/>
      <c r="C1" s="318"/>
      <c r="D1" s="318"/>
      <c r="E1" s="318"/>
      <c r="F1" s="318"/>
      <c r="G1" s="318"/>
    </row>
    <row r="2" spans="1:7" ht="14.45" customHeight="1" thickBot="1" x14ac:dyDescent="0.25">
      <c r="A2" s="221" t="s">
        <v>256</v>
      </c>
      <c r="B2" s="100"/>
      <c r="C2" s="100"/>
      <c r="D2" s="100"/>
      <c r="E2" s="100"/>
      <c r="F2" s="100"/>
      <c r="G2" s="100"/>
    </row>
    <row r="3" spans="1:7" ht="14.45" customHeight="1" thickBot="1" x14ac:dyDescent="0.25">
      <c r="A3" s="262" t="s">
        <v>127</v>
      </c>
      <c r="B3" s="248">
        <f t="shared" ref="B3:G3" si="0">SUBTOTAL(9,B6:B1048576)</f>
        <v>67959</v>
      </c>
      <c r="C3" s="249">
        <f t="shared" si="0"/>
        <v>70549</v>
      </c>
      <c r="D3" s="261">
        <f t="shared" si="0"/>
        <v>72957</v>
      </c>
      <c r="E3" s="213">
        <f t="shared" si="0"/>
        <v>33872294</v>
      </c>
      <c r="F3" s="211">
        <f t="shared" si="0"/>
        <v>37101933</v>
      </c>
      <c r="G3" s="250">
        <f t="shared" si="0"/>
        <v>41012178</v>
      </c>
    </row>
    <row r="4" spans="1:7" ht="14.45" customHeight="1" x14ac:dyDescent="0.2">
      <c r="A4" s="418" t="s">
        <v>128</v>
      </c>
      <c r="B4" s="423" t="s">
        <v>194</v>
      </c>
      <c r="C4" s="421"/>
      <c r="D4" s="424"/>
      <c r="E4" s="423" t="s">
        <v>98</v>
      </c>
      <c r="F4" s="421"/>
      <c r="G4" s="424"/>
    </row>
    <row r="5" spans="1:7" ht="14.45" customHeight="1" thickBot="1" x14ac:dyDescent="0.25">
      <c r="A5" s="555"/>
      <c r="B5" s="556">
        <v>2015</v>
      </c>
      <c r="C5" s="557">
        <v>2018</v>
      </c>
      <c r="D5" s="576">
        <v>2019</v>
      </c>
      <c r="E5" s="556">
        <v>2015</v>
      </c>
      <c r="F5" s="557">
        <v>2018</v>
      </c>
      <c r="G5" s="576">
        <v>2019</v>
      </c>
    </row>
    <row r="6" spans="1:7" ht="14.45" customHeight="1" x14ac:dyDescent="0.2">
      <c r="A6" s="506" t="s">
        <v>1330</v>
      </c>
      <c r="B6" s="484">
        <v>67959</v>
      </c>
      <c r="C6" s="484">
        <v>70549</v>
      </c>
      <c r="D6" s="484">
        <v>72792</v>
      </c>
      <c r="E6" s="577">
        <v>33872294</v>
      </c>
      <c r="F6" s="577">
        <v>37101933</v>
      </c>
      <c r="G6" s="578">
        <v>40885623</v>
      </c>
    </row>
    <row r="7" spans="1:7" ht="14.45" customHeight="1" thickBot="1" x14ac:dyDescent="0.25">
      <c r="A7" s="581" t="s">
        <v>1335</v>
      </c>
      <c r="B7" s="553"/>
      <c r="C7" s="553"/>
      <c r="D7" s="553">
        <v>165</v>
      </c>
      <c r="E7" s="579"/>
      <c r="F7" s="579"/>
      <c r="G7" s="580">
        <v>126555</v>
      </c>
    </row>
    <row r="8" spans="1:7" ht="14.45" customHeight="1" x14ac:dyDescent="0.2">
      <c r="A8" s="520" t="s">
        <v>233</v>
      </c>
    </row>
    <row r="9" spans="1:7" ht="14.45" customHeight="1" x14ac:dyDescent="0.2">
      <c r="A9" s="521" t="s">
        <v>492</v>
      </c>
    </row>
    <row r="10" spans="1:7" ht="14.45" customHeight="1" x14ac:dyDescent="0.2">
      <c r="A10" s="520" t="s">
        <v>1333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610DBF7A-3706-4E16-8F7C-ADCB28831D22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89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18" customWidth="1"/>
    <col min="2" max="2" width="8.7109375" style="118" bestFit="1" customWidth="1"/>
    <col min="3" max="3" width="6.140625" style="118" customWidth="1"/>
    <col min="4" max="4" width="2.140625" style="118" bestFit="1" customWidth="1"/>
    <col min="5" max="5" width="8" style="118" customWidth="1"/>
    <col min="6" max="6" width="50.85546875" style="118" bestFit="1" customWidth="1" collapsed="1"/>
    <col min="7" max="8" width="11.140625" style="196" hidden="1" customWidth="1" outlineLevel="1"/>
    <col min="9" max="10" width="9.28515625" style="118" hidden="1" customWidth="1"/>
    <col min="11" max="12" width="11.140625" style="196" customWidth="1"/>
    <col min="13" max="14" width="9.28515625" style="118" hidden="1" customWidth="1"/>
    <col min="15" max="16" width="11.140625" style="196" customWidth="1"/>
    <col min="17" max="17" width="11.140625" style="199" customWidth="1"/>
    <col min="18" max="18" width="11.140625" style="196" customWidth="1"/>
    <col min="19" max="16384" width="8.85546875" style="118"/>
  </cols>
  <sheetData>
    <row r="1" spans="1:18" ht="18.600000000000001" customHeight="1" thickBot="1" x14ac:dyDescent="0.35">
      <c r="A1" s="318" t="s">
        <v>1499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</row>
    <row r="2" spans="1:18" ht="14.45" customHeight="1" thickBot="1" x14ac:dyDescent="0.25">
      <c r="A2" s="221" t="s">
        <v>256</v>
      </c>
      <c r="B2" s="186"/>
      <c r="C2" s="186"/>
      <c r="D2" s="100"/>
      <c r="E2" s="100"/>
      <c r="F2" s="100"/>
      <c r="G2" s="219"/>
      <c r="H2" s="219"/>
      <c r="I2" s="100"/>
      <c r="J2" s="100"/>
      <c r="K2" s="219"/>
      <c r="L2" s="219"/>
      <c r="M2" s="100"/>
      <c r="N2" s="100"/>
      <c r="O2" s="219"/>
      <c r="P2" s="219"/>
      <c r="Q2" s="216"/>
      <c r="R2" s="219"/>
    </row>
    <row r="3" spans="1:18" ht="14.45" customHeight="1" thickBot="1" x14ac:dyDescent="0.25">
      <c r="F3" s="77" t="s">
        <v>127</v>
      </c>
      <c r="G3" s="91">
        <f t="shared" ref="G3:P3" si="0">SUBTOTAL(9,G6:G1048576)</f>
        <v>67959</v>
      </c>
      <c r="H3" s="92">
        <f t="shared" si="0"/>
        <v>33872294</v>
      </c>
      <c r="I3" s="66"/>
      <c r="J3" s="66"/>
      <c r="K3" s="92">
        <f t="shared" si="0"/>
        <v>70549</v>
      </c>
      <c r="L3" s="92">
        <f t="shared" si="0"/>
        <v>37101933</v>
      </c>
      <c r="M3" s="66"/>
      <c r="N3" s="66"/>
      <c r="O3" s="92">
        <f t="shared" si="0"/>
        <v>72957</v>
      </c>
      <c r="P3" s="92">
        <f t="shared" si="0"/>
        <v>41012178</v>
      </c>
      <c r="Q3" s="67">
        <f>IF(L3=0,0,P3/L3)</f>
        <v>1.1053919481769319</v>
      </c>
      <c r="R3" s="93">
        <f>IF(O3=0,0,P3/O3)</f>
        <v>562.14178214564743</v>
      </c>
    </row>
    <row r="4" spans="1:18" ht="14.45" customHeight="1" x14ac:dyDescent="0.2">
      <c r="A4" s="425" t="s">
        <v>198</v>
      </c>
      <c r="B4" s="425" t="s">
        <v>94</v>
      </c>
      <c r="C4" s="433" t="s">
        <v>0</v>
      </c>
      <c r="D4" s="427" t="s">
        <v>95</v>
      </c>
      <c r="E4" s="432" t="s">
        <v>70</v>
      </c>
      <c r="F4" s="428" t="s">
        <v>69</v>
      </c>
      <c r="G4" s="429">
        <v>2015</v>
      </c>
      <c r="H4" s="430"/>
      <c r="I4" s="90"/>
      <c r="J4" s="90"/>
      <c r="K4" s="429">
        <v>2018</v>
      </c>
      <c r="L4" s="430"/>
      <c r="M4" s="90"/>
      <c r="N4" s="90"/>
      <c r="O4" s="429">
        <v>2019</v>
      </c>
      <c r="P4" s="430"/>
      <c r="Q4" s="431" t="s">
        <v>2</v>
      </c>
      <c r="R4" s="426" t="s">
        <v>97</v>
      </c>
    </row>
    <row r="5" spans="1:18" ht="14.45" customHeight="1" thickBot="1" x14ac:dyDescent="0.25">
      <c r="A5" s="582"/>
      <c r="B5" s="582"/>
      <c r="C5" s="583"/>
      <c r="D5" s="584"/>
      <c r="E5" s="585"/>
      <c r="F5" s="586"/>
      <c r="G5" s="587" t="s">
        <v>71</v>
      </c>
      <c r="H5" s="588" t="s">
        <v>14</v>
      </c>
      <c r="I5" s="589"/>
      <c r="J5" s="589"/>
      <c r="K5" s="587" t="s">
        <v>71</v>
      </c>
      <c r="L5" s="588" t="s">
        <v>14</v>
      </c>
      <c r="M5" s="589"/>
      <c r="N5" s="589"/>
      <c r="O5" s="587" t="s">
        <v>71</v>
      </c>
      <c r="P5" s="588" t="s">
        <v>14</v>
      </c>
      <c r="Q5" s="590"/>
      <c r="R5" s="591"/>
    </row>
    <row r="6" spans="1:18" ht="14.45" customHeight="1" x14ac:dyDescent="0.2">
      <c r="A6" s="479" t="s">
        <v>1337</v>
      </c>
      <c r="B6" s="480" t="s">
        <v>1338</v>
      </c>
      <c r="C6" s="480" t="s">
        <v>462</v>
      </c>
      <c r="D6" s="480" t="s">
        <v>1339</v>
      </c>
      <c r="E6" s="480" t="s">
        <v>1340</v>
      </c>
      <c r="F6" s="480" t="s">
        <v>1341</v>
      </c>
      <c r="G6" s="484">
        <v>201</v>
      </c>
      <c r="H6" s="484">
        <v>298083</v>
      </c>
      <c r="I6" s="480">
        <v>1.0523560209424083</v>
      </c>
      <c r="J6" s="480">
        <v>1483</v>
      </c>
      <c r="K6" s="484">
        <v>191</v>
      </c>
      <c r="L6" s="484">
        <v>283253</v>
      </c>
      <c r="M6" s="480">
        <v>1</v>
      </c>
      <c r="N6" s="480">
        <v>1483</v>
      </c>
      <c r="O6" s="484">
        <v>241</v>
      </c>
      <c r="P6" s="484">
        <v>358126</v>
      </c>
      <c r="Q6" s="507">
        <v>1.2643325931234621</v>
      </c>
      <c r="R6" s="485">
        <v>1486</v>
      </c>
    </row>
    <row r="7" spans="1:18" ht="14.45" customHeight="1" x14ac:dyDescent="0.2">
      <c r="A7" s="546" t="s">
        <v>1337</v>
      </c>
      <c r="B7" s="547" t="s">
        <v>1338</v>
      </c>
      <c r="C7" s="547" t="s">
        <v>462</v>
      </c>
      <c r="D7" s="547" t="s">
        <v>1339</v>
      </c>
      <c r="E7" s="547" t="s">
        <v>1342</v>
      </c>
      <c r="F7" s="547" t="s">
        <v>1343</v>
      </c>
      <c r="G7" s="550">
        <v>128</v>
      </c>
      <c r="H7" s="550">
        <v>500992</v>
      </c>
      <c r="I7" s="547">
        <v>1.1845798812090946</v>
      </c>
      <c r="J7" s="547">
        <v>3914</v>
      </c>
      <c r="K7" s="550">
        <v>108</v>
      </c>
      <c r="L7" s="550">
        <v>422928</v>
      </c>
      <c r="M7" s="547">
        <v>1</v>
      </c>
      <c r="N7" s="547">
        <v>3916</v>
      </c>
      <c r="O7" s="550">
        <v>52</v>
      </c>
      <c r="P7" s="550">
        <v>204204</v>
      </c>
      <c r="Q7" s="592">
        <v>0.48283395755305869</v>
      </c>
      <c r="R7" s="551">
        <v>3927</v>
      </c>
    </row>
    <row r="8" spans="1:18" ht="14.45" customHeight="1" x14ac:dyDescent="0.2">
      <c r="A8" s="546" t="s">
        <v>1337</v>
      </c>
      <c r="B8" s="547" t="s">
        <v>1338</v>
      </c>
      <c r="C8" s="547" t="s">
        <v>462</v>
      </c>
      <c r="D8" s="547" t="s">
        <v>1339</v>
      </c>
      <c r="E8" s="547" t="s">
        <v>1344</v>
      </c>
      <c r="F8" s="547" t="s">
        <v>1345</v>
      </c>
      <c r="G8" s="550">
        <v>221</v>
      </c>
      <c r="H8" s="550">
        <v>145418</v>
      </c>
      <c r="I8" s="547">
        <v>0.90946502057613166</v>
      </c>
      <c r="J8" s="547">
        <v>658</v>
      </c>
      <c r="K8" s="550">
        <v>243</v>
      </c>
      <c r="L8" s="550">
        <v>159894</v>
      </c>
      <c r="M8" s="547">
        <v>1</v>
      </c>
      <c r="N8" s="547">
        <v>658</v>
      </c>
      <c r="O8" s="550">
        <v>214</v>
      </c>
      <c r="P8" s="550">
        <v>141454</v>
      </c>
      <c r="Q8" s="592">
        <v>0.88467359625752062</v>
      </c>
      <c r="R8" s="551">
        <v>661</v>
      </c>
    </row>
    <row r="9" spans="1:18" ht="14.45" customHeight="1" x14ac:dyDescent="0.2">
      <c r="A9" s="546" t="s">
        <v>1337</v>
      </c>
      <c r="B9" s="547" t="s">
        <v>1338</v>
      </c>
      <c r="C9" s="547" t="s">
        <v>462</v>
      </c>
      <c r="D9" s="547" t="s">
        <v>1339</v>
      </c>
      <c r="E9" s="547" t="s">
        <v>1346</v>
      </c>
      <c r="F9" s="547" t="s">
        <v>1347</v>
      </c>
      <c r="G9" s="550">
        <v>40</v>
      </c>
      <c r="H9" s="550">
        <v>41200</v>
      </c>
      <c r="I9" s="547">
        <v>1.1719194447604961</v>
      </c>
      <c r="J9" s="547">
        <v>1030</v>
      </c>
      <c r="K9" s="550">
        <v>34</v>
      </c>
      <c r="L9" s="550">
        <v>35156</v>
      </c>
      <c r="M9" s="547">
        <v>1</v>
      </c>
      <c r="N9" s="547">
        <v>1034</v>
      </c>
      <c r="O9" s="550">
        <v>43</v>
      </c>
      <c r="P9" s="550">
        <v>45150</v>
      </c>
      <c r="Q9" s="592">
        <v>1.2842757992945728</v>
      </c>
      <c r="R9" s="551">
        <v>1050</v>
      </c>
    </row>
    <row r="10" spans="1:18" ht="14.45" customHeight="1" x14ac:dyDescent="0.2">
      <c r="A10" s="546" t="s">
        <v>1337</v>
      </c>
      <c r="B10" s="547" t="s">
        <v>1338</v>
      </c>
      <c r="C10" s="547" t="s">
        <v>462</v>
      </c>
      <c r="D10" s="547" t="s">
        <v>1339</v>
      </c>
      <c r="E10" s="547" t="s">
        <v>1348</v>
      </c>
      <c r="F10" s="547" t="s">
        <v>1349</v>
      </c>
      <c r="G10" s="550">
        <v>3</v>
      </c>
      <c r="H10" s="550">
        <v>3255</v>
      </c>
      <c r="I10" s="547">
        <v>0.59779614325068875</v>
      </c>
      <c r="J10" s="547">
        <v>1085</v>
      </c>
      <c r="K10" s="550">
        <v>5</v>
      </c>
      <c r="L10" s="550">
        <v>5445</v>
      </c>
      <c r="M10" s="547">
        <v>1</v>
      </c>
      <c r="N10" s="547">
        <v>1089</v>
      </c>
      <c r="O10" s="550">
        <v>1</v>
      </c>
      <c r="P10" s="550">
        <v>1102</v>
      </c>
      <c r="Q10" s="592">
        <v>0.20238751147842057</v>
      </c>
      <c r="R10" s="551">
        <v>1102</v>
      </c>
    </row>
    <row r="11" spans="1:18" ht="14.45" customHeight="1" x14ac:dyDescent="0.2">
      <c r="A11" s="546" t="s">
        <v>1337</v>
      </c>
      <c r="B11" s="547" t="s">
        <v>1338</v>
      </c>
      <c r="C11" s="547" t="s">
        <v>462</v>
      </c>
      <c r="D11" s="547" t="s">
        <v>1339</v>
      </c>
      <c r="E11" s="547" t="s">
        <v>1350</v>
      </c>
      <c r="F11" s="547" t="s">
        <v>1351</v>
      </c>
      <c r="G11" s="550">
        <v>447</v>
      </c>
      <c r="H11" s="550">
        <v>376821</v>
      </c>
      <c r="I11" s="547">
        <v>1.037122969837587</v>
      </c>
      <c r="J11" s="547">
        <v>843</v>
      </c>
      <c r="K11" s="550">
        <v>431</v>
      </c>
      <c r="L11" s="550">
        <v>363333</v>
      </c>
      <c r="M11" s="547">
        <v>1</v>
      </c>
      <c r="N11" s="547">
        <v>843</v>
      </c>
      <c r="O11" s="550">
        <v>395</v>
      </c>
      <c r="P11" s="550">
        <v>334170</v>
      </c>
      <c r="Q11" s="592">
        <v>0.91973478874751258</v>
      </c>
      <c r="R11" s="551">
        <v>846</v>
      </c>
    </row>
    <row r="12" spans="1:18" ht="14.45" customHeight="1" x14ac:dyDescent="0.2">
      <c r="A12" s="546" t="s">
        <v>1337</v>
      </c>
      <c r="B12" s="547" t="s">
        <v>1338</v>
      </c>
      <c r="C12" s="547" t="s">
        <v>462</v>
      </c>
      <c r="D12" s="547" t="s">
        <v>1339</v>
      </c>
      <c r="E12" s="547" t="s">
        <v>1352</v>
      </c>
      <c r="F12" s="547" t="s">
        <v>1353</v>
      </c>
      <c r="G12" s="550"/>
      <c r="H12" s="550"/>
      <c r="I12" s="547"/>
      <c r="J12" s="547"/>
      <c r="K12" s="550">
        <v>2</v>
      </c>
      <c r="L12" s="550">
        <v>414</v>
      </c>
      <c r="M12" s="547">
        <v>1</v>
      </c>
      <c r="N12" s="547">
        <v>207</v>
      </c>
      <c r="O12" s="550"/>
      <c r="P12" s="550"/>
      <c r="Q12" s="592"/>
      <c r="R12" s="551"/>
    </row>
    <row r="13" spans="1:18" ht="14.45" customHeight="1" x14ac:dyDescent="0.2">
      <c r="A13" s="546" t="s">
        <v>1337</v>
      </c>
      <c r="B13" s="547" t="s">
        <v>1338</v>
      </c>
      <c r="C13" s="547" t="s">
        <v>462</v>
      </c>
      <c r="D13" s="547" t="s">
        <v>1339</v>
      </c>
      <c r="E13" s="547" t="s">
        <v>1354</v>
      </c>
      <c r="F13" s="547" t="s">
        <v>1355</v>
      </c>
      <c r="G13" s="550">
        <v>379</v>
      </c>
      <c r="H13" s="550">
        <v>308506</v>
      </c>
      <c r="I13" s="547">
        <v>1.03551912568306</v>
      </c>
      <c r="J13" s="547">
        <v>814</v>
      </c>
      <c r="K13" s="550">
        <v>366</v>
      </c>
      <c r="L13" s="550">
        <v>297924</v>
      </c>
      <c r="M13" s="547">
        <v>1</v>
      </c>
      <c r="N13" s="547">
        <v>814</v>
      </c>
      <c r="O13" s="550">
        <v>432</v>
      </c>
      <c r="P13" s="550">
        <v>348192</v>
      </c>
      <c r="Q13" s="592">
        <v>1.1687275949571032</v>
      </c>
      <c r="R13" s="551">
        <v>806</v>
      </c>
    </row>
    <row r="14" spans="1:18" ht="14.45" customHeight="1" x14ac:dyDescent="0.2">
      <c r="A14" s="546" t="s">
        <v>1337</v>
      </c>
      <c r="B14" s="547" t="s">
        <v>1338</v>
      </c>
      <c r="C14" s="547" t="s">
        <v>462</v>
      </c>
      <c r="D14" s="547" t="s">
        <v>1339</v>
      </c>
      <c r="E14" s="547" t="s">
        <v>1356</v>
      </c>
      <c r="F14" s="547" t="s">
        <v>1357</v>
      </c>
      <c r="G14" s="550">
        <v>379</v>
      </c>
      <c r="H14" s="550">
        <v>308506</v>
      </c>
      <c r="I14" s="547">
        <v>1.03551912568306</v>
      </c>
      <c r="J14" s="547">
        <v>814</v>
      </c>
      <c r="K14" s="550">
        <v>366</v>
      </c>
      <c r="L14" s="550">
        <v>297924</v>
      </c>
      <c r="M14" s="547">
        <v>1</v>
      </c>
      <c r="N14" s="547">
        <v>814</v>
      </c>
      <c r="O14" s="550">
        <v>432</v>
      </c>
      <c r="P14" s="550">
        <v>348192</v>
      </c>
      <c r="Q14" s="592">
        <v>1.1687275949571032</v>
      </c>
      <c r="R14" s="551">
        <v>806</v>
      </c>
    </row>
    <row r="15" spans="1:18" ht="14.45" customHeight="1" x14ac:dyDescent="0.2">
      <c r="A15" s="546" t="s">
        <v>1337</v>
      </c>
      <c r="B15" s="547" t="s">
        <v>1338</v>
      </c>
      <c r="C15" s="547" t="s">
        <v>462</v>
      </c>
      <c r="D15" s="547" t="s">
        <v>1339</v>
      </c>
      <c r="E15" s="547" t="s">
        <v>1358</v>
      </c>
      <c r="F15" s="547" t="s">
        <v>1359</v>
      </c>
      <c r="G15" s="550">
        <v>2546</v>
      </c>
      <c r="H15" s="550">
        <v>427728</v>
      </c>
      <c r="I15" s="547">
        <v>0.97885428681276432</v>
      </c>
      <c r="J15" s="547">
        <v>168</v>
      </c>
      <c r="K15" s="550">
        <v>2601</v>
      </c>
      <c r="L15" s="550">
        <v>436968</v>
      </c>
      <c r="M15" s="547">
        <v>1</v>
      </c>
      <c r="N15" s="547">
        <v>168</v>
      </c>
      <c r="O15" s="550">
        <v>2769</v>
      </c>
      <c r="P15" s="550">
        <v>465192</v>
      </c>
      <c r="Q15" s="592">
        <v>1.0645905420991926</v>
      </c>
      <c r="R15" s="551">
        <v>168</v>
      </c>
    </row>
    <row r="16" spans="1:18" ht="14.45" customHeight="1" x14ac:dyDescent="0.2">
      <c r="A16" s="546" t="s">
        <v>1337</v>
      </c>
      <c r="B16" s="547" t="s">
        <v>1338</v>
      </c>
      <c r="C16" s="547" t="s">
        <v>462</v>
      </c>
      <c r="D16" s="547" t="s">
        <v>1339</v>
      </c>
      <c r="E16" s="547" t="s">
        <v>1360</v>
      </c>
      <c r="F16" s="547" t="s">
        <v>1361</v>
      </c>
      <c r="G16" s="550">
        <v>2007</v>
      </c>
      <c r="H16" s="550">
        <v>349218</v>
      </c>
      <c r="I16" s="547">
        <v>0.92873669597408604</v>
      </c>
      <c r="J16" s="547">
        <v>174</v>
      </c>
      <c r="K16" s="550">
        <v>2161</v>
      </c>
      <c r="L16" s="550">
        <v>376014</v>
      </c>
      <c r="M16" s="547">
        <v>1</v>
      </c>
      <c r="N16" s="547">
        <v>174</v>
      </c>
      <c r="O16" s="550">
        <v>2445</v>
      </c>
      <c r="P16" s="550">
        <v>427875</v>
      </c>
      <c r="Q16" s="592">
        <v>1.1379230560564235</v>
      </c>
      <c r="R16" s="551">
        <v>175</v>
      </c>
    </row>
    <row r="17" spans="1:18" ht="14.45" customHeight="1" x14ac:dyDescent="0.2">
      <c r="A17" s="546" t="s">
        <v>1337</v>
      </c>
      <c r="B17" s="547" t="s">
        <v>1338</v>
      </c>
      <c r="C17" s="547" t="s">
        <v>462</v>
      </c>
      <c r="D17" s="547" t="s">
        <v>1339</v>
      </c>
      <c r="E17" s="547" t="s">
        <v>1362</v>
      </c>
      <c r="F17" s="547" t="s">
        <v>1363</v>
      </c>
      <c r="G17" s="550">
        <v>2521</v>
      </c>
      <c r="H17" s="550">
        <v>887392</v>
      </c>
      <c r="I17" s="547">
        <v>1.056580050293378</v>
      </c>
      <c r="J17" s="547">
        <v>352</v>
      </c>
      <c r="K17" s="550">
        <v>2386</v>
      </c>
      <c r="L17" s="550">
        <v>839872</v>
      </c>
      <c r="M17" s="547">
        <v>1</v>
      </c>
      <c r="N17" s="547">
        <v>352</v>
      </c>
      <c r="O17" s="550">
        <v>2502</v>
      </c>
      <c r="P17" s="550">
        <v>883206</v>
      </c>
      <c r="Q17" s="592">
        <v>1.0515959574792348</v>
      </c>
      <c r="R17" s="551">
        <v>353</v>
      </c>
    </row>
    <row r="18" spans="1:18" ht="14.45" customHeight="1" x14ac:dyDescent="0.2">
      <c r="A18" s="546" t="s">
        <v>1337</v>
      </c>
      <c r="B18" s="547" t="s">
        <v>1338</v>
      </c>
      <c r="C18" s="547" t="s">
        <v>462</v>
      </c>
      <c r="D18" s="547" t="s">
        <v>1339</v>
      </c>
      <c r="E18" s="547" t="s">
        <v>1364</v>
      </c>
      <c r="F18" s="547" t="s">
        <v>1365</v>
      </c>
      <c r="G18" s="550">
        <v>659</v>
      </c>
      <c r="H18" s="550">
        <v>125210</v>
      </c>
      <c r="I18" s="547">
        <v>1.2410546139359699</v>
      </c>
      <c r="J18" s="547">
        <v>190</v>
      </c>
      <c r="K18" s="550">
        <v>531</v>
      </c>
      <c r="L18" s="550">
        <v>100890</v>
      </c>
      <c r="M18" s="547">
        <v>1</v>
      </c>
      <c r="N18" s="547">
        <v>190</v>
      </c>
      <c r="O18" s="550">
        <v>566</v>
      </c>
      <c r="P18" s="550">
        <v>108106</v>
      </c>
      <c r="Q18" s="592">
        <v>1.0715234413717911</v>
      </c>
      <c r="R18" s="551">
        <v>191</v>
      </c>
    </row>
    <row r="19" spans="1:18" ht="14.45" customHeight="1" x14ac:dyDescent="0.2">
      <c r="A19" s="546" t="s">
        <v>1337</v>
      </c>
      <c r="B19" s="547" t="s">
        <v>1338</v>
      </c>
      <c r="C19" s="547" t="s">
        <v>462</v>
      </c>
      <c r="D19" s="547" t="s">
        <v>1339</v>
      </c>
      <c r="E19" s="547" t="s">
        <v>1366</v>
      </c>
      <c r="F19" s="547" t="s">
        <v>1367</v>
      </c>
      <c r="G19" s="550">
        <v>2092</v>
      </c>
      <c r="H19" s="550">
        <v>1721716</v>
      </c>
      <c r="I19" s="547">
        <v>0.70987444859178828</v>
      </c>
      <c r="J19" s="547">
        <v>823</v>
      </c>
      <c r="K19" s="550">
        <v>2947</v>
      </c>
      <c r="L19" s="550">
        <v>2425381</v>
      </c>
      <c r="M19" s="547">
        <v>1</v>
      </c>
      <c r="N19" s="547">
        <v>823</v>
      </c>
      <c r="O19" s="550">
        <v>3069</v>
      </c>
      <c r="P19" s="550">
        <v>2525787</v>
      </c>
      <c r="Q19" s="592">
        <v>1.0413980318968443</v>
      </c>
      <c r="R19" s="551">
        <v>823</v>
      </c>
    </row>
    <row r="20" spans="1:18" ht="14.45" customHeight="1" x14ac:dyDescent="0.2">
      <c r="A20" s="546" t="s">
        <v>1337</v>
      </c>
      <c r="B20" s="547" t="s">
        <v>1338</v>
      </c>
      <c r="C20" s="547" t="s">
        <v>462</v>
      </c>
      <c r="D20" s="547" t="s">
        <v>1339</v>
      </c>
      <c r="E20" s="547" t="s">
        <v>1368</v>
      </c>
      <c r="F20" s="547" t="s">
        <v>1369</v>
      </c>
      <c r="G20" s="550">
        <v>29</v>
      </c>
      <c r="H20" s="550">
        <v>40223</v>
      </c>
      <c r="I20" s="547">
        <v>1.45</v>
      </c>
      <c r="J20" s="547">
        <v>1387</v>
      </c>
      <c r="K20" s="550">
        <v>20</v>
      </c>
      <c r="L20" s="550">
        <v>27740</v>
      </c>
      <c r="M20" s="547">
        <v>1</v>
      </c>
      <c r="N20" s="547">
        <v>1387</v>
      </c>
      <c r="O20" s="550">
        <v>17</v>
      </c>
      <c r="P20" s="550">
        <v>23596</v>
      </c>
      <c r="Q20" s="592">
        <v>0.85061283345349681</v>
      </c>
      <c r="R20" s="551">
        <v>1388</v>
      </c>
    </row>
    <row r="21" spans="1:18" ht="14.45" customHeight="1" x14ac:dyDescent="0.2">
      <c r="A21" s="546" t="s">
        <v>1337</v>
      </c>
      <c r="B21" s="547" t="s">
        <v>1338</v>
      </c>
      <c r="C21" s="547" t="s">
        <v>462</v>
      </c>
      <c r="D21" s="547" t="s">
        <v>1339</v>
      </c>
      <c r="E21" s="547" t="s">
        <v>1370</v>
      </c>
      <c r="F21" s="547" t="s">
        <v>1371</v>
      </c>
      <c r="G21" s="550">
        <v>1622</v>
      </c>
      <c r="H21" s="550">
        <v>890478</v>
      </c>
      <c r="I21" s="547">
        <v>0.99267376400423613</v>
      </c>
      <c r="J21" s="547">
        <v>549</v>
      </c>
      <c r="K21" s="550">
        <v>1631</v>
      </c>
      <c r="L21" s="550">
        <v>897050</v>
      </c>
      <c r="M21" s="547">
        <v>1</v>
      </c>
      <c r="N21" s="547">
        <v>550</v>
      </c>
      <c r="O21" s="550">
        <v>1818</v>
      </c>
      <c r="P21" s="550">
        <v>1001718</v>
      </c>
      <c r="Q21" s="592">
        <v>1.116680229641603</v>
      </c>
      <c r="R21" s="551">
        <v>551</v>
      </c>
    </row>
    <row r="22" spans="1:18" ht="14.45" customHeight="1" x14ac:dyDescent="0.2">
      <c r="A22" s="546" t="s">
        <v>1337</v>
      </c>
      <c r="B22" s="547" t="s">
        <v>1338</v>
      </c>
      <c r="C22" s="547" t="s">
        <v>462</v>
      </c>
      <c r="D22" s="547" t="s">
        <v>1339</v>
      </c>
      <c r="E22" s="547" t="s">
        <v>1372</v>
      </c>
      <c r="F22" s="547" t="s">
        <v>1373</v>
      </c>
      <c r="G22" s="550">
        <v>277</v>
      </c>
      <c r="H22" s="550">
        <v>181158</v>
      </c>
      <c r="I22" s="547">
        <v>1.0168275707229457</v>
      </c>
      <c r="J22" s="547">
        <v>654</v>
      </c>
      <c r="K22" s="550">
        <v>272</v>
      </c>
      <c r="L22" s="550">
        <v>178160</v>
      </c>
      <c r="M22" s="547">
        <v>1</v>
      </c>
      <c r="N22" s="547">
        <v>655</v>
      </c>
      <c r="O22" s="550">
        <v>343</v>
      </c>
      <c r="P22" s="550">
        <v>225008</v>
      </c>
      <c r="Q22" s="592">
        <v>1.2629546475078581</v>
      </c>
      <c r="R22" s="551">
        <v>656</v>
      </c>
    </row>
    <row r="23" spans="1:18" ht="14.45" customHeight="1" x14ac:dyDescent="0.2">
      <c r="A23" s="546" t="s">
        <v>1337</v>
      </c>
      <c r="B23" s="547" t="s">
        <v>1338</v>
      </c>
      <c r="C23" s="547" t="s">
        <v>462</v>
      </c>
      <c r="D23" s="547" t="s">
        <v>1339</v>
      </c>
      <c r="E23" s="547" t="s">
        <v>1374</v>
      </c>
      <c r="F23" s="547" t="s">
        <v>1375</v>
      </c>
      <c r="G23" s="550">
        <v>277</v>
      </c>
      <c r="H23" s="550">
        <v>181158</v>
      </c>
      <c r="I23" s="547">
        <v>1.0168275707229457</v>
      </c>
      <c r="J23" s="547">
        <v>654</v>
      </c>
      <c r="K23" s="550">
        <v>272</v>
      </c>
      <c r="L23" s="550">
        <v>178160</v>
      </c>
      <c r="M23" s="547">
        <v>1</v>
      </c>
      <c r="N23" s="547">
        <v>655</v>
      </c>
      <c r="O23" s="550">
        <v>343</v>
      </c>
      <c r="P23" s="550">
        <v>225008</v>
      </c>
      <c r="Q23" s="592">
        <v>1.2629546475078581</v>
      </c>
      <c r="R23" s="551">
        <v>656</v>
      </c>
    </row>
    <row r="24" spans="1:18" ht="14.45" customHeight="1" x14ac:dyDescent="0.2">
      <c r="A24" s="546" t="s">
        <v>1337</v>
      </c>
      <c r="B24" s="547" t="s">
        <v>1338</v>
      </c>
      <c r="C24" s="547" t="s">
        <v>462</v>
      </c>
      <c r="D24" s="547" t="s">
        <v>1339</v>
      </c>
      <c r="E24" s="547" t="s">
        <v>1376</v>
      </c>
      <c r="F24" s="547" t="s">
        <v>1377</v>
      </c>
      <c r="G24" s="550">
        <v>202</v>
      </c>
      <c r="H24" s="550">
        <v>136956</v>
      </c>
      <c r="I24" s="547">
        <v>0.88466010386791727</v>
      </c>
      <c r="J24" s="547">
        <v>678</v>
      </c>
      <c r="K24" s="550">
        <v>228</v>
      </c>
      <c r="L24" s="550">
        <v>154812</v>
      </c>
      <c r="M24" s="547">
        <v>1</v>
      </c>
      <c r="N24" s="547">
        <v>679</v>
      </c>
      <c r="O24" s="550">
        <v>308</v>
      </c>
      <c r="P24" s="550">
        <v>209132</v>
      </c>
      <c r="Q24" s="592">
        <v>1.3508771929824561</v>
      </c>
      <c r="R24" s="551">
        <v>679</v>
      </c>
    </row>
    <row r="25" spans="1:18" ht="14.45" customHeight="1" x14ac:dyDescent="0.2">
      <c r="A25" s="546" t="s">
        <v>1337</v>
      </c>
      <c r="B25" s="547" t="s">
        <v>1338</v>
      </c>
      <c r="C25" s="547" t="s">
        <v>462</v>
      </c>
      <c r="D25" s="547" t="s">
        <v>1339</v>
      </c>
      <c r="E25" s="547" t="s">
        <v>1378</v>
      </c>
      <c r="F25" s="547" t="s">
        <v>1379</v>
      </c>
      <c r="G25" s="550">
        <v>301</v>
      </c>
      <c r="H25" s="550">
        <v>154413</v>
      </c>
      <c r="I25" s="547">
        <v>1.1004190362167017</v>
      </c>
      <c r="J25" s="547">
        <v>513</v>
      </c>
      <c r="K25" s="550">
        <v>273</v>
      </c>
      <c r="L25" s="550">
        <v>140322</v>
      </c>
      <c r="M25" s="547">
        <v>1</v>
      </c>
      <c r="N25" s="547">
        <v>514</v>
      </c>
      <c r="O25" s="550">
        <v>376</v>
      </c>
      <c r="P25" s="550">
        <v>193640</v>
      </c>
      <c r="Q25" s="592">
        <v>1.3799689286070609</v>
      </c>
      <c r="R25" s="551">
        <v>515</v>
      </c>
    </row>
    <row r="26" spans="1:18" ht="14.45" customHeight="1" x14ac:dyDescent="0.2">
      <c r="A26" s="546" t="s">
        <v>1337</v>
      </c>
      <c r="B26" s="547" t="s">
        <v>1338</v>
      </c>
      <c r="C26" s="547" t="s">
        <v>462</v>
      </c>
      <c r="D26" s="547" t="s">
        <v>1339</v>
      </c>
      <c r="E26" s="547" t="s">
        <v>1380</v>
      </c>
      <c r="F26" s="547" t="s">
        <v>1381</v>
      </c>
      <c r="G26" s="550">
        <v>301</v>
      </c>
      <c r="H26" s="550">
        <v>127323</v>
      </c>
      <c r="I26" s="547">
        <v>1.0999637155297532</v>
      </c>
      <c r="J26" s="547">
        <v>423</v>
      </c>
      <c r="K26" s="550">
        <v>273</v>
      </c>
      <c r="L26" s="550">
        <v>115752</v>
      </c>
      <c r="M26" s="547">
        <v>1</v>
      </c>
      <c r="N26" s="547">
        <v>424</v>
      </c>
      <c r="O26" s="550">
        <v>376</v>
      </c>
      <c r="P26" s="550">
        <v>159800</v>
      </c>
      <c r="Q26" s="592">
        <v>1.3805377012924183</v>
      </c>
      <c r="R26" s="551">
        <v>425</v>
      </c>
    </row>
    <row r="27" spans="1:18" ht="14.45" customHeight="1" x14ac:dyDescent="0.2">
      <c r="A27" s="546" t="s">
        <v>1337</v>
      </c>
      <c r="B27" s="547" t="s">
        <v>1338</v>
      </c>
      <c r="C27" s="547" t="s">
        <v>462</v>
      </c>
      <c r="D27" s="547" t="s">
        <v>1339</v>
      </c>
      <c r="E27" s="547" t="s">
        <v>1382</v>
      </c>
      <c r="F27" s="547" t="s">
        <v>1383</v>
      </c>
      <c r="G27" s="550">
        <v>2611</v>
      </c>
      <c r="H27" s="550">
        <v>911239</v>
      </c>
      <c r="I27" s="547">
        <v>1.0189980430528376</v>
      </c>
      <c r="J27" s="547">
        <v>349</v>
      </c>
      <c r="K27" s="550">
        <v>2555</v>
      </c>
      <c r="L27" s="550">
        <v>894250</v>
      </c>
      <c r="M27" s="547">
        <v>1</v>
      </c>
      <c r="N27" s="547">
        <v>350</v>
      </c>
      <c r="O27" s="550">
        <v>2350</v>
      </c>
      <c r="P27" s="550">
        <v>824850</v>
      </c>
      <c r="Q27" s="592">
        <v>0.92239306681576738</v>
      </c>
      <c r="R27" s="551">
        <v>351</v>
      </c>
    </row>
    <row r="28" spans="1:18" ht="14.45" customHeight="1" x14ac:dyDescent="0.2">
      <c r="A28" s="546" t="s">
        <v>1337</v>
      </c>
      <c r="B28" s="547" t="s">
        <v>1338</v>
      </c>
      <c r="C28" s="547" t="s">
        <v>462</v>
      </c>
      <c r="D28" s="547" t="s">
        <v>1339</v>
      </c>
      <c r="E28" s="547" t="s">
        <v>1384</v>
      </c>
      <c r="F28" s="547" t="s">
        <v>1385</v>
      </c>
      <c r="G28" s="550">
        <v>461</v>
      </c>
      <c r="H28" s="550">
        <v>101881</v>
      </c>
      <c r="I28" s="547">
        <v>0.82244341115308861</v>
      </c>
      <c r="J28" s="547">
        <v>221</v>
      </c>
      <c r="K28" s="550">
        <v>558</v>
      </c>
      <c r="L28" s="550">
        <v>123876</v>
      </c>
      <c r="M28" s="547">
        <v>1</v>
      </c>
      <c r="N28" s="547">
        <v>222</v>
      </c>
      <c r="O28" s="550">
        <v>473</v>
      </c>
      <c r="P28" s="550">
        <v>105479</v>
      </c>
      <c r="Q28" s="592">
        <v>0.85148858535955307</v>
      </c>
      <c r="R28" s="551">
        <v>223</v>
      </c>
    </row>
    <row r="29" spans="1:18" ht="14.45" customHeight="1" x14ac:dyDescent="0.2">
      <c r="A29" s="546" t="s">
        <v>1337</v>
      </c>
      <c r="B29" s="547" t="s">
        <v>1338</v>
      </c>
      <c r="C29" s="547" t="s">
        <v>462</v>
      </c>
      <c r="D29" s="547" t="s">
        <v>1339</v>
      </c>
      <c r="E29" s="547" t="s">
        <v>1386</v>
      </c>
      <c r="F29" s="547" t="s">
        <v>1387</v>
      </c>
      <c r="G29" s="550">
        <v>134</v>
      </c>
      <c r="H29" s="550">
        <v>68072</v>
      </c>
      <c r="I29" s="547">
        <v>0.55263115166669374</v>
      </c>
      <c r="J29" s="547">
        <v>508</v>
      </c>
      <c r="K29" s="550">
        <v>242</v>
      </c>
      <c r="L29" s="550">
        <v>123178</v>
      </c>
      <c r="M29" s="547">
        <v>1</v>
      </c>
      <c r="N29" s="547">
        <v>509</v>
      </c>
      <c r="O29" s="550">
        <v>126</v>
      </c>
      <c r="P29" s="550">
        <v>64638</v>
      </c>
      <c r="Q29" s="592">
        <v>0.52475279676565623</v>
      </c>
      <c r="R29" s="551">
        <v>513</v>
      </c>
    </row>
    <row r="30" spans="1:18" ht="14.45" customHeight="1" x14ac:dyDescent="0.2">
      <c r="A30" s="546" t="s">
        <v>1337</v>
      </c>
      <c r="B30" s="547" t="s">
        <v>1338</v>
      </c>
      <c r="C30" s="547" t="s">
        <v>462</v>
      </c>
      <c r="D30" s="547" t="s">
        <v>1339</v>
      </c>
      <c r="E30" s="547" t="s">
        <v>1388</v>
      </c>
      <c r="F30" s="547" t="s">
        <v>1389</v>
      </c>
      <c r="G30" s="550">
        <v>69</v>
      </c>
      <c r="H30" s="550">
        <v>10350</v>
      </c>
      <c r="I30" s="547">
        <v>1.7575140091696384</v>
      </c>
      <c r="J30" s="547">
        <v>150</v>
      </c>
      <c r="K30" s="550">
        <v>39</v>
      </c>
      <c r="L30" s="550">
        <v>5889</v>
      </c>
      <c r="M30" s="547">
        <v>1</v>
      </c>
      <c r="N30" s="547">
        <v>151</v>
      </c>
      <c r="O30" s="550">
        <v>70</v>
      </c>
      <c r="P30" s="550">
        <v>10640</v>
      </c>
      <c r="Q30" s="592">
        <v>1.8067583630497537</v>
      </c>
      <c r="R30" s="551">
        <v>152</v>
      </c>
    </row>
    <row r="31" spans="1:18" ht="14.45" customHeight="1" x14ac:dyDescent="0.2">
      <c r="A31" s="546" t="s">
        <v>1337</v>
      </c>
      <c r="B31" s="547" t="s">
        <v>1338</v>
      </c>
      <c r="C31" s="547" t="s">
        <v>462</v>
      </c>
      <c r="D31" s="547" t="s">
        <v>1339</v>
      </c>
      <c r="E31" s="547" t="s">
        <v>1390</v>
      </c>
      <c r="F31" s="547" t="s">
        <v>1391</v>
      </c>
      <c r="G31" s="550">
        <v>1515</v>
      </c>
      <c r="H31" s="550">
        <v>362085</v>
      </c>
      <c r="I31" s="547">
        <v>1.0844667143879743</v>
      </c>
      <c r="J31" s="547">
        <v>239</v>
      </c>
      <c r="K31" s="550">
        <v>1397</v>
      </c>
      <c r="L31" s="550">
        <v>333883</v>
      </c>
      <c r="M31" s="547">
        <v>1</v>
      </c>
      <c r="N31" s="547">
        <v>239</v>
      </c>
      <c r="O31" s="550">
        <v>1370</v>
      </c>
      <c r="P31" s="550">
        <v>328800</v>
      </c>
      <c r="Q31" s="592">
        <v>0.98477610420416728</v>
      </c>
      <c r="R31" s="551">
        <v>240</v>
      </c>
    </row>
    <row r="32" spans="1:18" ht="14.45" customHeight="1" x14ac:dyDescent="0.2">
      <c r="A32" s="546" t="s">
        <v>1337</v>
      </c>
      <c r="B32" s="547" t="s">
        <v>1338</v>
      </c>
      <c r="C32" s="547" t="s">
        <v>462</v>
      </c>
      <c r="D32" s="547" t="s">
        <v>1339</v>
      </c>
      <c r="E32" s="547" t="s">
        <v>1392</v>
      </c>
      <c r="F32" s="547" t="s">
        <v>1393</v>
      </c>
      <c r="G32" s="550">
        <v>1609</v>
      </c>
      <c r="H32" s="550">
        <v>178599</v>
      </c>
      <c r="I32" s="547">
        <v>1.0132241813602014</v>
      </c>
      <c r="J32" s="547">
        <v>111</v>
      </c>
      <c r="K32" s="550">
        <v>1588</v>
      </c>
      <c r="L32" s="550">
        <v>176268</v>
      </c>
      <c r="M32" s="547">
        <v>1</v>
      </c>
      <c r="N32" s="547">
        <v>111</v>
      </c>
      <c r="O32" s="550">
        <v>1610</v>
      </c>
      <c r="P32" s="550">
        <v>178710</v>
      </c>
      <c r="Q32" s="592">
        <v>1.013853904282116</v>
      </c>
      <c r="R32" s="551">
        <v>111</v>
      </c>
    </row>
    <row r="33" spans="1:18" ht="14.45" customHeight="1" x14ac:dyDescent="0.2">
      <c r="A33" s="546" t="s">
        <v>1337</v>
      </c>
      <c r="B33" s="547" t="s">
        <v>1338</v>
      </c>
      <c r="C33" s="547" t="s">
        <v>462</v>
      </c>
      <c r="D33" s="547" t="s">
        <v>1339</v>
      </c>
      <c r="E33" s="547" t="s">
        <v>1394</v>
      </c>
      <c r="F33" s="547" t="s">
        <v>1395</v>
      </c>
      <c r="G33" s="550">
        <v>335</v>
      </c>
      <c r="H33" s="550">
        <v>110885</v>
      </c>
      <c r="I33" s="547"/>
      <c r="J33" s="547">
        <v>331</v>
      </c>
      <c r="K33" s="550"/>
      <c r="L33" s="550"/>
      <c r="M33" s="547"/>
      <c r="N33" s="547"/>
      <c r="O33" s="550"/>
      <c r="P33" s="550"/>
      <c r="Q33" s="592"/>
      <c r="R33" s="551"/>
    </row>
    <row r="34" spans="1:18" ht="14.45" customHeight="1" x14ac:dyDescent="0.2">
      <c r="A34" s="546" t="s">
        <v>1337</v>
      </c>
      <c r="B34" s="547" t="s">
        <v>1338</v>
      </c>
      <c r="C34" s="547" t="s">
        <v>462</v>
      </c>
      <c r="D34" s="547" t="s">
        <v>1339</v>
      </c>
      <c r="E34" s="547" t="s">
        <v>1396</v>
      </c>
      <c r="F34" s="547" t="s">
        <v>1397</v>
      </c>
      <c r="G34" s="550">
        <v>490</v>
      </c>
      <c r="H34" s="550">
        <v>152880</v>
      </c>
      <c r="I34" s="547">
        <v>0.57714958775029446</v>
      </c>
      <c r="J34" s="547">
        <v>312</v>
      </c>
      <c r="K34" s="550">
        <v>849</v>
      </c>
      <c r="L34" s="550">
        <v>264888</v>
      </c>
      <c r="M34" s="547">
        <v>1</v>
      </c>
      <c r="N34" s="547">
        <v>312</v>
      </c>
      <c r="O34" s="550">
        <v>1194</v>
      </c>
      <c r="P34" s="550">
        <v>372528</v>
      </c>
      <c r="Q34" s="592">
        <v>1.4063604240282686</v>
      </c>
      <c r="R34" s="551">
        <v>312</v>
      </c>
    </row>
    <row r="35" spans="1:18" ht="14.45" customHeight="1" x14ac:dyDescent="0.2">
      <c r="A35" s="546" t="s">
        <v>1337</v>
      </c>
      <c r="B35" s="547" t="s">
        <v>1338</v>
      </c>
      <c r="C35" s="547" t="s">
        <v>462</v>
      </c>
      <c r="D35" s="547" t="s">
        <v>1339</v>
      </c>
      <c r="E35" s="547" t="s">
        <v>1398</v>
      </c>
      <c r="F35" s="547" t="s">
        <v>1399</v>
      </c>
      <c r="G35" s="550">
        <v>256</v>
      </c>
      <c r="H35" s="550">
        <v>5888</v>
      </c>
      <c r="I35" s="547">
        <v>1.7586618876941458</v>
      </c>
      <c r="J35" s="547">
        <v>23</v>
      </c>
      <c r="K35" s="550">
        <v>279</v>
      </c>
      <c r="L35" s="550">
        <v>3348</v>
      </c>
      <c r="M35" s="547">
        <v>1</v>
      </c>
      <c r="N35" s="547">
        <v>12</v>
      </c>
      <c r="O35" s="550"/>
      <c r="P35" s="550"/>
      <c r="Q35" s="592"/>
      <c r="R35" s="551"/>
    </row>
    <row r="36" spans="1:18" ht="14.45" customHeight="1" x14ac:dyDescent="0.2">
      <c r="A36" s="546" t="s">
        <v>1337</v>
      </c>
      <c r="B36" s="547" t="s">
        <v>1338</v>
      </c>
      <c r="C36" s="547" t="s">
        <v>462</v>
      </c>
      <c r="D36" s="547" t="s">
        <v>1339</v>
      </c>
      <c r="E36" s="547" t="s">
        <v>1400</v>
      </c>
      <c r="F36" s="547" t="s">
        <v>1401</v>
      </c>
      <c r="G36" s="550">
        <v>5718</v>
      </c>
      <c r="H36" s="550">
        <v>97206</v>
      </c>
      <c r="I36" s="547">
        <v>1.0122145512480085</v>
      </c>
      <c r="J36" s="547">
        <v>17</v>
      </c>
      <c r="K36" s="550">
        <v>5649</v>
      </c>
      <c r="L36" s="550">
        <v>96033</v>
      </c>
      <c r="M36" s="547">
        <v>1</v>
      </c>
      <c r="N36" s="547">
        <v>17</v>
      </c>
      <c r="O36" s="550">
        <v>6215</v>
      </c>
      <c r="P36" s="550">
        <v>105655</v>
      </c>
      <c r="Q36" s="592">
        <v>1.1001947247300408</v>
      </c>
      <c r="R36" s="551">
        <v>17</v>
      </c>
    </row>
    <row r="37" spans="1:18" ht="14.45" customHeight="1" x14ac:dyDescent="0.2">
      <c r="A37" s="546" t="s">
        <v>1337</v>
      </c>
      <c r="B37" s="547" t="s">
        <v>1338</v>
      </c>
      <c r="C37" s="547" t="s">
        <v>462</v>
      </c>
      <c r="D37" s="547" t="s">
        <v>1339</v>
      </c>
      <c r="E37" s="547" t="s">
        <v>1402</v>
      </c>
      <c r="F37" s="547" t="s">
        <v>1403</v>
      </c>
      <c r="G37" s="550"/>
      <c r="H37" s="550"/>
      <c r="I37" s="547"/>
      <c r="J37" s="547"/>
      <c r="K37" s="550">
        <v>1</v>
      </c>
      <c r="L37" s="550">
        <v>1556</v>
      </c>
      <c r="M37" s="547">
        <v>1</v>
      </c>
      <c r="N37" s="547">
        <v>1556</v>
      </c>
      <c r="O37" s="550">
        <v>1</v>
      </c>
      <c r="P37" s="550">
        <v>1567</v>
      </c>
      <c r="Q37" s="592">
        <v>1.00706940874036</v>
      </c>
      <c r="R37" s="551">
        <v>1567</v>
      </c>
    </row>
    <row r="38" spans="1:18" ht="14.45" customHeight="1" x14ac:dyDescent="0.2">
      <c r="A38" s="546" t="s">
        <v>1337</v>
      </c>
      <c r="B38" s="547" t="s">
        <v>1338</v>
      </c>
      <c r="C38" s="547" t="s">
        <v>462</v>
      </c>
      <c r="D38" s="547" t="s">
        <v>1339</v>
      </c>
      <c r="E38" s="547" t="s">
        <v>1404</v>
      </c>
      <c r="F38" s="547" t="s">
        <v>1405</v>
      </c>
      <c r="G38" s="550">
        <v>6881</v>
      </c>
      <c r="H38" s="550">
        <v>2408350</v>
      </c>
      <c r="I38" s="547">
        <v>0.86575239053850028</v>
      </c>
      <c r="J38" s="547">
        <v>350</v>
      </c>
      <c r="K38" s="550">
        <v>7948</v>
      </c>
      <c r="L38" s="550">
        <v>2781800</v>
      </c>
      <c r="M38" s="547">
        <v>1</v>
      </c>
      <c r="N38" s="547">
        <v>350</v>
      </c>
      <c r="O38" s="550">
        <v>6447</v>
      </c>
      <c r="P38" s="550">
        <v>2262897</v>
      </c>
      <c r="Q38" s="592">
        <v>0.81346502264720688</v>
      </c>
      <c r="R38" s="551">
        <v>351</v>
      </c>
    </row>
    <row r="39" spans="1:18" ht="14.45" customHeight="1" x14ac:dyDescent="0.2">
      <c r="A39" s="546" t="s">
        <v>1337</v>
      </c>
      <c r="B39" s="547" t="s">
        <v>1338</v>
      </c>
      <c r="C39" s="547" t="s">
        <v>462</v>
      </c>
      <c r="D39" s="547" t="s">
        <v>1339</v>
      </c>
      <c r="E39" s="547" t="s">
        <v>1406</v>
      </c>
      <c r="F39" s="547"/>
      <c r="G39" s="550">
        <v>145</v>
      </c>
      <c r="H39" s="550">
        <v>186325</v>
      </c>
      <c r="I39" s="547"/>
      <c r="J39" s="547">
        <v>1285</v>
      </c>
      <c r="K39" s="550"/>
      <c r="L39" s="550"/>
      <c r="M39" s="547"/>
      <c r="N39" s="547"/>
      <c r="O39" s="550"/>
      <c r="P39" s="550"/>
      <c r="Q39" s="592"/>
      <c r="R39" s="551"/>
    </row>
    <row r="40" spans="1:18" ht="14.45" customHeight="1" x14ac:dyDescent="0.2">
      <c r="A40" s="546" t="s">
        <v>1337</v>
      </c>
      <c r="B40" s="547" t="s">
        <v>1338</v>
      </c>
      <c r="C40" s="547" t="s">
        <v>462</v>
      </c>
      <c r="D40" s="547" t="s">
        <v>1339</v>
      </c>
      <c r="E40" s="547" t="s">
        <v>1407</v>
      </c>
      <c r="F40" s="547" t="s">
        <v>1408</v>
      </c>
      <c r="G40" s="550">
        <v>1092</v>
      </c>
      <c r="H40" s="550">
        <v>162708</v>
      </c>
      <c r="I40" s="547">
        <v>0.8571428571428571</v>
      </c>
      <c r="J40" s="547">
        <v>149</v>
      </c>
      <c r="K40" s="550">
        <v>1274</v>
      </c>
      <c r="L40" s="550">
        <v>189826</v>
      </c>
      <c r="M40" s="547">
        <v>1</v>
      </c>
      <c r="N40" s="547">
        <v>149</v>
      </c>
      <c r="O40" s="550">
        <v>1317</v>
      </c>
      <c r="P40" s="550">
        <v>197550</v>
      </c>
      <c r="Q40" s="592">
        <v>1.0406898949564338</v>
      </c>
      <c r="R40" s="551">
        <v>150</v>
      </c>
    </row>
    <row r="41" spans="1:18" ht="14.45" customHeight="1" x14ac:dyDescent="0.2">
      <c r="A41" s="546" t="s">
        <v>1337</v>
      </c>
      <c r="B41" s="547" t="s">
        <v>1338</v>
      </c>
      <c r="C41" s="547" t="s">
        <v>462</v>
      </c>
      <c r="D41" s="547" t="s">
        <v>1339</v>
      </c>
      <c r="E41" s="547" t="s">
        <v>1409</v>
      </c>
      <c r="F41" s="547" t="s">
        <v>1410</v>
      </c>
      <c r="G41" s="550">
        <v>13</v>
      </c>
      <c r="H41" s="550">
        <v>481</v>
      </c>
      <c r="I41" s="547">
        <v>1.1818181818181819</v>
      </c>
      <c r="J41" s="547">
        <v>37</v>
      </c>
      <c r="K41" s="550">
        <v>11</v>
      </c>
      <c r="L41" s="550">
        <v>407</v>
      </c>
      <c r="M41" s="547">
        <v>1</v>
      </c>
      <c r="N41" s="547">
        <v>37</v>
      </c>
      <c r="O41" s="550">
        <v>11</v>
      </c>
      <c r="P41" s="550">
        <v>418</v>
      </c>
      <c r="Q41" s="592">
        <v>1.027027027027027</v>
      </c>
      <c r="R41" s="551">
        <v>38</v>
      </c>
    </row>
    <row r="42" spans="1:18" ht="14.45" customHeight="1" x14ac:dyDescent="0.2">
      <c r="A42" s="546" t="s">
        <v>1337</v>
      </c>
      <c r="B42" s="547" t="s">
        <v>1338</v>
      </c>
      <c r="C42" s="547" t="s">
        <v>462</v>
      </c>
      <c r="D42" s="547" t="s">
        <v>1339</v>
      </c>
      <c r="E42" s="547" t="s">
        <v>1411</v>
      </c>
      <c r="F42" s="547" t="s">
        <v>1412</v>
      </c>
      <c r="G42" s="550">
        <v>1662</v>
      </c>
      <c r="H42" s="550">
        <v>490290</v>
      </c>
      <c r="I42" s="547">
        <v>1.0827361563517914</v>
      </c>
      <c r="J42" s="547">
        <v>295</v>
      </c>
      <c r="K42" s="550">
        <v>1535</v>
      </c>
      <c r="L42" s="550">
        <v>452825</v>
      </c>
      <c r="M42" s="547">
        <v>1</v>
      </c>
      <c r="N42" s="547">
        <v>295</v>
      </c>
      <c r="O42" s="550">
        <v>1490</v>
      </c>
      <c r="P42" s="550">
        <v>441040</v>
      </c>
      <c r="Q42" s="592">
        <v>0.97397449345773757</v>
      </c>
      <c r="R42" s="551">
        <v>296</v>
      </c>
    </row>
    <row r="43" spans="1:18" ht="14.45" customHeight="1" x14ac:dyDescent="0.2">
      <c r="A43" s="546" t="s">
        <v>1337</v>
      </c>
      <c r="B43" s="547" t="s">
        <v>1338</v>
      </c>
      <c r="C43" s="547" t="s">
        <v>462</v>
      </c>
      <c r="D43" s="547" t="s">
        <v>1339</v>
      </c>
      <c r="E43" s="547" t="s">
        <v>1413</v>
      </c>
      <c r="F43" s="547" t="s">
        <v>1414</v>
      </c>
      <c r="G43" s="550">
        <v>1241</v>
      </c>
      <c r="H43" s="550">
        <v>259369</v>
      </c>
      <c r="I43" s="547">
        <v>0.94209799861973775</v>
      </c>
      <c r="J43" s="547">
        <v>209</v>
      </c>
      <c r="K43" s="550">
        <v>1311</v>
      </c>
      <c r="L43" s="550">
        <v>275310</v>
      </c>
      <c r="M43" s="547">
        <v>1</v>
      </c>
      <c r="N43" s="547">
        <v>210</v>
      </c>
      <c r="O43" s="550">
        <v>1284</v>
      </c>
      <c r="P43" s="550">
        <v>270924</v>
      </c>
      <c r="Q43" s="592">
        <v>0.9840688678217282</v>
      </c>
      <c r="R43" s="551">
        <v>211</v>
      </c>
    </row>
    <row r="44" spans="1:18" ht="14.45" customHeight="1" x14ac:dyDescent="0.2">
      <c r="A44" s="546" t="s">
        <v>1337</v>
      </c>
      <c r="B44" s="547" t="s">
        <v>1338</v>
      </c>
      <c r="C44" s="547" t="s">
        <v>462</v>
      </c>
      <c r="D44" s="547" t="s">
        <v>1339</v>
      </c>
      <c r="E44" s="547" t="s">
        <v>1415</v>
      </c>
      <c r="F44" s="547" t="s">
        <v>1416</v>
      </c>
      <c r="G44" s="550">
        <v>1461</v>
      </c>
      <c r="H44" s="550">
        <v>58440</v>
      </c>
      <c r="I44" s="547">
        <v>1.0034340659340659</v>
      </c>
      <c r="J44" s="547">
        <v>40</v>
      </c>
      <c r="K44" s="550">
        <v>1456</v>
      </c>
      <c r="L44" s="550">
        <v>58240</v>
      </c>
      <c r="M44" s="547">
        <v>1</v>
      </c>
      <c r="N44" s="547">
        <v>40</v>
      </c>
      <c r="O44" s="550">
        <v>1811</v>
      </c>
      <c r="P44" s="550">
        <v>72440</v>
      </c>
      <c r="Q44" s="592">
        <v>1.2438186813186813</v>
      </c>
      <c r="R44" s="551">
        <v>40</v>
      </c>
    </row>
    <row r="45" spans="1:18" ht="14.45" customHeight="1" x14ac:dyDescent="0.2">
      <c r="A45" s="546" t="s">
        <v>1337</v>
      </c>
      <c r="B45" s="547" t="s">
        <v>1338</v>
      </c>
      <c r="C45" s="547" t="s">
        <v>462</v>
      </c>
      <c r="D45" s="547" t="s">
        <v>1339</v>
      </c>
      <c r="E45" s="547" t="s">
        <v>1417</v>
      </c>
      <c r="F45" s="547" t="s">
        <v>1418</v>
      </c>
      <c r="G45" s="550">
        <v>184</v>
      </c>
      <c r="H45" s="550">
        <v>924232</v>
      </c>
      <c r="I45" s="547">
        <v>0.87601607521989688</v>
      </c>
      <c r="J45" s="547">
        <v>5023</v>
      </c>
      <c r="K45" s="550">
        <v>210</v>
      </c>
      <c r="L45" s="550">
        <v>1055040</v>
      </c>
      <c r="M45" s="547">
        <v>1</v>
      </c>
      <c r="N45" s="547">
        <v>5024</v>
      </c>
      <c r="O45" s="550">
        <v>199</v>
      </c>
      <c r="P45" s="550">
        <v>1000970</v>
      </c>
      <c r="Q45" s="592">
        <v>0.94875075826508948</v>
      </c>
      <c r="R45" s="551">
        <v>5030</v>
      </c>
    </row>
    <row r="46" spans="1:18" ht="14.45" customHeight="1" x14ac:dyDescent="0.2">
      <c r="A46" s="546" t="s">
        <v>1337</v>
      </c>
      <c r="B46" s="547" t="s">
        <v>1338</v>
      </c>
      <c r="C46" s="547" t="s">
        <v>462</v>
      </c>
      <c r="D46" s="547" t="s">
        <v>1339</v>
      </c>
      <c r="E46" s="547" t="s">
        <v>1419</v>
      </c>
      <c r="F46" s="547" t="s">
        <v>1420</v>
      </c>
      <c r="G46" s="550">
        <v>1885</v>
      </c>
      <c r="H46" s="550">
        <v>322335</v>
      </c>
      <c r="I46" s="547">
        <v>0.93363051015354137</v>
      </c>
      <c r="J46" s="547">
        <v>171</v>
      </c>
      <c r="K46" s="550">
        <v>2019</v>
      </c>
      <c r="L46" s="550">
        <v>345249</v>
      </c>
      <c r="M46" s="547">
        <v>1</v>
      </c>
      <c r="N46" s="547">
        <v>171</v>
      </c>
      <c r="O46" s="550">
        <v>2210</v>
      </c>
      <c r="P46" s="550">
        <v>377910</v>
      </c>
      <c r="Q46" s="592">
        <v>1.094601287766221</v>
      </c>
      <c r="R46" s="551">
        <v>171</v>
      </c>
    </row>
    <row r="47" spans="1:18" ht="14.45" customHeight="1" x14ac:dyDescent="0.2">
      <c r="A47" s="546" t="s">
        <v>1337</v>
      </c>
      <c r="B47" s="547" t="s">
        <v>1338</v>
      </c>
      <c r="C47" s="547" t="s">
        <v>462</v>
      </c>
      <c r="D47" s="547" t="s">
        <v>1339</v>
      </c>
      <c r="E47" s="547" t="s">
        <v>1421</v>
      </c>
      <c r="F47" s="547" t="s">
        <v>1422</v>
      </c>
      <c r="G47" s="550">
        <v>202</v>
      </c>
      <c r="H47" s="550">
        <v>66054</v>
      </c>
      <c r="I47" s="547">
        <v>0.80158730158730163</v>
      </c>
      <c r="J47" s="547">
        <v>327</v>
      </c>
      <c r="K47" s="550">
        <v>252</v>
      </c>
      <c r="L47" s="550">
        <v>82404</v>
      </c>
      <c r="M47" s="547">
        <v>1</v>
      </c>
      <c r="N47" s="547">
        <v>327</v>
      </c>
      <c r="O47" s="550">
        <v>245</v>
      </c>
      <c r="P47" s="550">
        <v>80360</v>
      </c>
      <c r="Q47" s="592">
        <v>0.97519537886510366</v>
      </c>
      <c r="R47" s="551">
        <v>328</v>
      </c>
    </row>
    <row r="48" spans="1:18" ht="14.45" customHeight="1" x14ac:dyDescent="0.2">
      <c r="A48" s="546" t="s">
        <v>1337</v>
      </c>
      <c r="B48" s="547" t="s">
        <v>1338</v>
      </c>
      <c r="C48" s="547" t="s">
        <v>462</v>
      </c>
      <c r="D48" s="547" t="s">
        <v>1339</v>
      </c>
      <c r="E48" s="547" t="s">
        <v>1423</v>
      </c>
      <c r="F48" s="547" t="s">
        <v>1424</v>
      </c>
      <c r="G48" s="550">
        <v>918</v>
      </c>
      <c r="H48" s="550">
        <v>633420</v>
      </c>
      <c r="I48" s="547">
        <v>1.311404135326671</v>
      </c>
      <c r="J48" s="547">
        <v>690</v>
      </c>
      <c r="K48" s="550">
        <v>699</v>
      </c>
      <c r="L48" s="550">
        <v>483009</v>
      </c>
      <c r="M48" s="547">
        <v>1</v>
      </c>
      <c r="N48" s="547">
        <v>691</v>
      </c>
      <c r="O48" s="550">
        <v>713</v>
      </c>
      <c r="P48" s="550">
        <v>493396</v>
      </c>
      <c r="Q48" s="592">
        <v>1.0215047752733386</v>
      </c>
      <c r="R48" s="551">
        <v>692</v>
      </c>
    </row>
    <row r="49" spans="1:18" ht="14.45" customHeight="1" x14ac:dyDescent="0.2">
      <c r="A49" s="546" t="s">
        <v>1337</v>
      </c>
      <c r="B49" s="547" t="s">
        <v>1338</v>
      </c>
      <c r="C49" s="547" t="s">
        <v>462</v>
      </c>
      <c r="D49" s="547" t="s">
        <v>1339</v>
      </c>
      <c r="E49" s="547" t="s">
        <v>1425</v>
      </c>
      <c r="F49" s="547" t="s">
        <v>1426</v>
      </c>
      <c r="G49" s="550">
        <v>1933</v>
      </c>
      <c r="H49" s="550">
        <v>676550</v>
      </c>
      <c r="I49" s="547">
        <v>1.0260084925690021</v>
      </c>
      <c r="J49" s="547">
        <v>350</v>
      </c>
      <c r="K49" s="550">
        <v>1884</v>
      </c>
      <c r="L49" s="550">
        <v>659400</v>
      </c>
      <c r="M49" s="547">
        <v>1</v>
      </c>
      <c r="N49" s="547">
        <v>350</v>
      </c>
      <c r="O49" s="550">
        <v>2034</v>
      </c>
      <c r="P49" s="550">
        <v>713934</v>
      </c>
      <c r="Q49" s="592">
        <v>1.0827024567788899</v>
      </c>
      <c r="R49" s="551">
        <v>351</v>
      </c>
    </row>
    <row r="50" spans="1:18" ht="14.45" customHeight="1" x14ac:dyDescent="0.2">
      <c r="A50" s="546" t="s">
        <v>1337</v>
      </c>
      <c r="B50" s="547" t="s">
        <v>1338</v>
      </c>
      <c r="C50" s="547" t="s">
        <v>462</v>
      </c>
      <c r="D50" s="547" t="s">
        <v>1339</v>
      </c>
      <c r="E50" s="547" t="s">
        <v>1427</v>
      </c>
      <c r="F50" s="547" t="s">
        <v>1428</v>
      </c>
      <c r="G50" s="550">
        <v>1576</v>
      </c>
      <c r="H50" s="550">
        <v>274224</v>
      </c>
      <c r="I50" s="547">
        <v>0.90993071593533492</v>
      </c>
      <c r="J50" s="547">
        <v>174</v>
      </c>
      <c r="K50" s="550">
        <v>1732</v>
      </c>
      <c r="L50" s="550">
        <v>301368</v>
      </c>
      <c r="M50" s="547">
        <v>1</v>
      </c>
      <c r="N50" s="547">
        <v>174</v>
      </c>
      <c r="O50" s="550">
        <v>1927</v>
      </c>
      <c r="P50" s="550">
        <v>335298</v>
      </c>
      <c r="Q50" s="592">
        <v>1.1125866050808315</v>
      </c>
      <c r="R50" s="551">
        <v>174</v>
      </c>
    </row>
    <row r="51" spans="1:18" ht="14.45" customHeight="1" x14ac:dyDescent="0.2">
      <c r="A51" s="546" t="s">
        <v>1337</v>
      </c>
      <c r="B51" s="547" t="s">
        <v>1338</v>
      </c>
      <c r="C51" s="547" t="s">
        <v>462</v>
      </c>
      <c r="D51" s="547" t="s">
        <v>1339</v>
      </c>
      <c r="E51" s="547" t="s">
        <v>1429</v>
      </c>
      <c r="F51" s="547" t="s">
        <v>1430</v>
      </c>
      <c r="G51" s="550">
        <v>688</v>
      </c>
      <c r="H51" s="550">
        <v>275888</v>
      </c>
      <c r="I51" s="547">
        <v>0.83091787439613529</v>
      </c>
      <c r="J51" s="547">
        <v>401</v>
      </c>
      <c r="K51" s="550">
        <v>828</v>
      </c>
      <c r="L51" s="550">
        <v>332028</v>
      </c>
      <c r="M51" s="547">
        <v>1</v>
      </c>
      <c r="N51" s="547">
        <v>401</v>
      </c>
      <c r="O51" s="550">
        <v>1278</v>
      </c>
      <c r="P51" s="550">
        <v>512478</v>
      </c>
      <c r="Q51" s="592">
        <v>1.5434782608695652</v>
      </c>
      <c r="R51" s="551">
        <v>401</v>
      </c>
    </row>
    <row r="52" spans="1:18" ht="14.45" customHeight="1" x14ac:dyDescent="0.2">
      <c r="A52" s="546" t="s">
        <v>1337</v>
      </c>
      <c r="B52" s="547" t="s">
        <v>1338</v>
      </c>
      <c r="C52" s="547" t="s">
        <v>462</v>
      </c>
      <c r="D52" s="547" t="s">
        <v>1339</v>
      </c>
      <c r="E52" s="547" t="s">
        <v>1431</v>
      </c>
      <c r="F52" s="547" t="s">
        <v>1432</v>
      </c>
      <c r="G52" s="550">
        <v>277</v>
      </c>
      <c r="H52" s="550">
        <v>181158</v>
      </c>
      <c r="I52" s="547">
        <v>1.0168275707229457</v>
      </c>
      <c r="J52" s="547">
        <v>654</v>
      </c>
      <c r="K52" s="550">
        <v>272</v>
      </c>
      <c r="L52" s="550">
        <v>178160</v>
      </c>
      <c r="M52" s="547">
        <v>1</v>
      </c>
      <c r="N52" s="547">
        <v>655</v>
      </c>
      <c r="O52" s="550">
        <v>343</v>
      </c>
      <c r="P52" s="550">
        <v>225008</v>
      </c>
      <c r="Q52" s="592">
        <v>1.2629546475078581</v>
      </c>
      <c r="R52" s="551">
        <v>656</v>
      </c>
    </row>
    <row r="53" spans="1:18" ht="14.45" customHeight="1" x14ac:dyDescent="0.2">
      <c r="A53" s="546" t="s">
        <v>1337</v>
      </c>
      <c r="B53" s="547" t="s">
        <v>1338</v>
      </c>
      <c r="C53" s="547" t="s">
        <v>462</v>
      </c>
      <c r="D53" s="547" t="s">
        <v>1339</v>
      </c>
      <c r="E53" s="547" t="s">
        <v>1433</v>
      </c>
      <c r="F53" s="547" t="s">
        <v>1434</v>
      </c>
      <c r="G53" s="550">
        <v>277</v>
      </c>
      <c r="H53" s="550">
        <v>181158</v>
      </c>
      <c r="I53" s="547">
        <v>1.0168275707229457</v>
      </c>
      <c r="J53" s="547">
        <v>654</v>
      </c>
      <c r="K53" s="550">
        <v>272</v>
      </c>
      <c r="L53" s="550">
        <v>178160</v>
      </c>
      <c r="M53" s="547">
        <v>1</v>
      </c>
      <c r="N53" s="547">
        <v>655</v>
      </c>
      <c r="O53" s="550">
        <v>343</v>
      </c>
      <c r="P53" s="550">
        <v>225008</v>
      </c>
      <c r="Q53" s="592">
        <v>1.2629546475078581</v>
      </c>
      <c r="R53" s="551">
        <v>656</v>
      </c>
    </row>
    <row r="54" spans="1:18" ht="14.45" customHeight="1" x14ac:dyDescent="0.2">
      <c r="A54" s="546" t="s">
        <v>1337</v>
      </c>
      <c r="B54" s="547" t="s">
        <v>1338</v>
      </c>
      <c r="C54" s="547" t="s">
        <v>462</v>
      </c>
      <c r="D54" s="547" t="s">
        <v>1339</v>
      </c>
      <c r="E54" s="547" t="s">
        <v>1435</v>
      </c>
      <c r="F54" s="547" t="s">
        <v>1436</v>
      </c>
      <c r="G54" s="550">
        <v>8</v>
      </c>
      <c r="H54" s="550">
        <v>3480</v>
      </c>
      <c r="I54" s="547">
        <v>1.8471337579617835</v>
      </c>
      <c r="J54" s="547">
        <v>435</v>
      </c>
      <c r="K54" s="550">
        <v>4</v>
      </c>
      <c r="L54" s="550">
        <v>1884</v>
      </c>
      <c r="M54" s="547">
        <v>1</v>
      </c>
      <c r="N54" s="547">
        <v>471</v>
      </c>
      <c r="O54" s="550"/>
      <c r="P54" s="550"/>
      <c r="Q54" s="592"/>
      <c r="R54" s="551"/>
    </row>
    <row r="55" spans="1:18" ht="14.45" customHeight="1" x14ac:dyDescent="0.2">
      <c r="A55" s="546" t="s">
        <v>1337</v>
      </c>
      <c r="B55" s="547" t="s">
        <v>1338</v>
      </c>
      <c r="C55" s="547" t="s">
        <v>462</v>
      </c>
      <c r="D55" s="547" t="s">
        <v>1339</v>
      </c>
      <c r="E55" s="547" t="s">
        <v>1437</v>
      </c>
      <c r="F55" s="547" t="s">
        <v>1438</v>
      </c>
      <c r="G55" s="550">
        <v>103</v>
      </c>
      <c r="H55" s="550">
        <v>71482</v>
      </c>
      <c r="I55" s="547">
        <v>0.94359448221239517</v>
      </c>
      <c r="J55" s="547">
        <v>694</v>
      </c>
      <c r="K55" s="550">
        <v>109</v>
      </c>
      <c r="L55" s="550">
        <v>75755</v>
      </c>
      <c r="M55" s="547">
        <v>1</v>
      </c>
      <c r="N55" s="547">
        <v>695</v>
      </c>
      <c r="O55" s="550">
        <v>145</v>
      </c>
      <c r="P55" s="550">
        <v>100920</v>
      </c>
      <c r="Q55" s="592">
        <v>1.3321892944360108</v>
      </c>
      <c r="R55" s="551">
        <v>696</v>
      </c>
    </row>
    <row r="56" spans="1:18" ht="14.45" customHeight="1" x14ac:dyDescent="0.2">
      <c r="A56" s="546" t="s">
        <v>1337</v>
      </c>
      <c r="B56" s="547" t="s">
        <v>1338</v>
      </c>
      <c r="C56" s="547" t="s">
        <v>462</v>
      </c>
      <c r="D56" s="547" t="s">
        <v>1339</v>
      </c>
      <c r="E56" s="547" t="s">
        <v>1439</v>
      </c>
      <c r="F56" s="547" t="s">
        <v>1440</v>
      </c>
      <c r="G56" s="550">
        <v>202</v>
      </c>
      <c r="H56" s="550">
        <v>136956</v>
      </c>
      <c r="I56" s="547">
        <v>0.88466010386791727</v>
      </c>
      <c r="J56" s="547">
        <v>678</v>
      </c>
      <c r="K56" s="550">
        <v>228</v>
      </c>
      <c r="L56" s="550">
        <v>154812</v>
      </c>
      <c r="M56" s="547">
        <v>1</v>
      </c>
      <c r="N56" s="547">
        <v>679</v>
      </c>
      <c r="O56" s="550">
        <v>308</v>
      </c>
      <c r="P56" s="550">
        <v>209132</v>
      </c>
      <c r="Q56" s="592">
        <v>1.3508771929824561</v>
      </c>
      <c r="R56" s="551">
        <v>679</v>
      </c>
    </row>
    <row r="57" spans="1:18" ht="14.45" customHeight="1" x14ac:dyDescent="0.2">
      <c r="A57" s="546" t="s">
        <v>1337</v>
      </c>
      <c r="B57" s="547" t="s">
        <v>1338</v>
      </c>
      <c r="C57" s="547" t="s">
        <v>462</v>
      </c>
      <c r="D57" s="547" t="s">
        <v>1339</v>
      </c>
      <c r="E57" s="547" t="s">
        <v>1441</v>
      </c>
      <c r="F57" s="547" t="s">
        <v>1442</v>
      </c>
      <c r="G57" s="550">
        <v>1113</v>
      </c>
      <c r="H57" s="550">
        <v>530901</v>
      </c>
      <c r="I57" s="547">
        <v>0.95747547251478859</v>
      </c>
      <c r="J57" s="547">
        <v>477</v>
      </c>
      <c r="K57" s="550">
        <v>1160</v>
      </c>
      <c r="L57" s="550">
        <v>554480</v>
      </c>
      <c r="M57" s="547">
        <v>1</v>
      </c>
      <c r="N57" s="547">
        <v>478</v>
      </c>
      <c r="O57" s="550">
        <v>1326</v>
      </c>
      <c r="P57" s="550">
        <v>633828</v>
      </c>
      <c r="Q57" s="592">
        <v>1.143103448275862</v>
      </c>
      <c r="R57" s="551">
        <v>478</v>
      </c>
    </row>
    <row r="58" spans="1:18" ht="14.45" customHeight="1" x14ac:dyDescent="0.2">
      <c r="A58" s="546" t="s">
        <v>1337</v>
      </c>
      <c r="B58" s="547" t="s">
        <v>1338</v>
      </c>
      <c r="C58" s="547" t="s">
        <v>462</v>
      </c>
      <c r="D58" s="547" t="s">
        <v>1339</v>
      </c>
      <c r="E58" s="547" t="s">
        <v>1443</v>
      </c>
      <c r="F58" s="547" t="s">
        <v>1444</v>
      </c>
      <c r="G58" s="550">
        <v>301</v>
      </c>
      <c r="H58" s="550">
        <v>87591</v>
      </c>
      <c r="I58" s="547">
        <v>1.0987881981032666</v>
      </c>
      <c r="J58" s="547">
        <v>291</v>
      </c>
      <c r="K58" s="550">
        <v>273</v>
      </c>
      <c r="L58" s="550">
        <v>79716</v>
      </c>
      <c r="M58" s="547">
        <v>1</v>
      </c>
      <c r="N58" s="547">
        <v>292</v>
      </c>
      <c r="O58" s="550">
        <v>376</v>
      </c>
      <c r="P58" s="550">
        <v>110168</v>
      </c>
      <c r="Q58" s="592">
        <v>1.3820061217321491</v>
      </c>
      <c r="R58" s="551">
        <v>293</v>
      </c>
    </row>
    <row r="59" spans="1:18" ht="14.45" customHeight="1" x14ac:dyDescent="0.2">
      <c r="A59" s="546" t="s">
        <v>1337</v>
      </c>
      <c r="B59" s="547" t="s">
        <v>1338</v>
      </c>
      <c r="C59" s="547" t="s">
        <v>462</v>
      </c>
      <c r="D59" s="547" t="s">
        <v>1339</v>
      </c>
      <c r="E59" s="547" t="s">
        <v>1445</v>
      </c>
      <c r="F59" s="547" t="s">
        <v>1446</v>
      </c>
      <c r="G59" s="550">
        <v>379</v>
      </c>
      <c r="H59" s="550">
        <v>308506</v>
      </c>
      <c r="I59" s="547">
        <v>1.03551912568306</v>
      </c>
      <c r="J59" s="547">
        <v>814</v>
      </c>
      <c r="K59" s="550">
        <v>366</v>
      </c>
      <c r="L59" s="550">
        <v>297924</v>
      </c>
      <c r="M59" s="547">
        <v>1</v>
      </c>
      <c r="N59" s="547">
        <v>814</v>
      </c>
      <c r="O59" s="550">
        <v>432</v>
      </c>
      <c r="P59" s="550">
        <v>348192</v>
      </c>
      <c r="Q59" s="592">
        <v>1.1687275949571032</v>
      </c>
      <c r="R59" s="551">
        <v>806</v>
      </c>
    </row>
    <row r="60" spans="1:18" ht="14.45" customHeight="1" x14ac:dyDescent="0.2">
      <c r="A60" s="546" t="s">
        <v>1337</v>
      </c>
      <c r="B60" s="547" t="s">
        <v>1338</v>
      </c>
      <c r="C60" s="547" t="s">
        <v>462</v>
      </c>
      <c r="D60" s="547" t="s">
        <v>1339</v>
      </c>
      <c r="E60" s="547" t="s">
        <v>1447</v>
      </c>
      <c r="F60" s="547"/>
      <c r="G60" s="550">
        <v>8</v>
      </c>
      <c r="H60" s="550">
        <v>8096</v>
      </c>
      <c r="I60" s="547"/>
      <c r="J60" s="547">
        <v>1012</v>
      </c>
      <c r="K60" s="550"/>
      <c r="L60" s="550"/>
      <c r="M60" s="547"/>
      <c r="N60" s="547"/>
      <c r="O60" s="550"/>
      <c r="P60" s="550"/>
      <c r="Q60" s="592"/>
      <c r="R60" s="551"/>
    </row>
    <row r="61" spans="1:18" ht="14.45" customHeight="1" x14ac:dyDescent="0.2">
      <c r="A61" s="546" t="s">
        <v>1337</v>
      </c>
      <c r="B61" s="547" t="s">
        <v>1338</v>
      </c>
      <c r="C61" s="547" t="s">
        <v>462</v>
      </c>
      <c r="D61" s="547" t="s">
        <v>1339</v>
      </c>
      <c r="E61" s="547" t="s">
        <v>1448</v>
      </c>
      <c r="F61" s="547" t="s">
        <v>1449</v>
      </c>
      <c r="G61" s="550">
        <v>1992</v>
      </c>
      <c r="H61" s="550">
        <v>334656</v>
      </c>
      <c r="I61" s="547">
        <v>0.92222222222222228</v>
      </c>
      <c r="J61" s="547">
        <v>168</v>
      </c>
      <c r="K61" s="550">
        <v>2160</v>
      </c>
      <c r="L61" s="550">
        <v>362880</v>
      </c>
      <c r="M61" s="547">
        <v>1</v>
      </c>
      <c r="N61" s="547">
        <v>168</v>
      </c>
      <c r="O61" s="550">
        <v>2426</v>
      </c>
      <c r="P61" s="550">
        <v>407568</v>
      </c>
      <c r="Q61" s="592">
        <v>1.1231481481481482</v>
      </c>
      <c r="R61" s="551">
        <v>168</v>
      </c>
    </row>
    <row r="62" spans="1:18" ht="14.45" customHeight="1" x14ac:dyDescent="0.2">
      <c r="A62" s="546" t="s">
        <v>1337</v>
      </c>
      <c r="B62" s="547" t="s">
        <v>1338</v>
      </c>
      <c r="C62" s="547" t="s">
        <v>462</v>
      </c>
      <c r="D62" s="547" t="s">
        <v>1339</v>
      </c>
      <c r="E62" s="547" t="s">
        <v>1450</v>
      </c>
      <c r="F62" s="547" t="s">
        <v>1451</v>
      </c>
      <c r="G62" s="550">
        <v>161</v>
      </c>
      <c r="H62" s="550">
        <v>137494</v>
      </c>
      <c r="I62" s="547">
        <v>0.66804979253112029</v>
      </c>
      <c r="J62" s="547">
        <v>854</v>
      </c>
      <c r="K62" s="550">
        <v>241</v>
      </c>
      <c r="L62" s="550">
        <v>205814</v>
      </c>
      <c r="M62" s="547">
        <v>1</v>
      </c>
      <c r="N62" s="547">
        <v>854</v>
      </c>
      <c r="O62" s="550">
        <v>217</v>
      </c>
      <c r="P62" s="550">
        <v>185535</v>
      </c>
      <c r="Q62" s="592">
        <v>0.90146928780355073</v>
      </c>
      <c r="R62" s="551">
        <v>855</v>
      </c>
    </row>
    <row r="63" spans="1:18" ht="14.45" customHeight="1" x14ac:dyDescent="0.2">
      <c r="A63" s="546" t="s">
        <v>1337</v>
      </c>
      <c r="B63" s="547" t="s">
        <v>1338</v>
      </c>
      <c r="C63" s="547" t="s">
        <v>462</v>
      </c>
      <c r="D63" s="547" t="s">
        <v>1339</v>
      </c>
      <c r="E63" s="547" t="s">
        <v>1452</v>
      </c>
      <c r="F63" s="547" t="s">
        <v>1453</v>
      </c>
      <c r="G63" s="550">
        <v>174</v>
      </c>
      <c r="H63" s="550">
        <v>99876</v>
      </c>
      <c r="I63" s="547">
        <v>0.84057971014492749</v>
      </c>
      <c r="J63" s="547">
        <v>574</v>
      </c>
      <c r="K63" s="550">
        <v>207</v>
      </c>
      <c r="L63" s="550">
        <v>118818</v>
      </c>
      <c r="M63" s="547">
        <v>1</v>
      </c>
      <c r="N63" s="547">
        <v>574</v>
      </c>
      <c r="O63" s="550">
        <v>212</v>
      </c>
      <c r="P63" s="550">
        <v>121688</v>
      </c>
      <c r="Q63" s="592">
        <v>1.0241545893719808</v>
      </c>
      <c r="R63" s="551">
        <v>574</v>
      </c>
    </row>
    <row r="64" spans="1:18" ht="14.45" customHeight="1" x14ac:dyDescent="0.2">
      <c r="A64" s="546" t="s">
        <v>1337</v>
      </c>
      <c r="B64" s="547" t="s">
        <v>1338</v>
      </c>
      <c r="C64" s="547" t="s">
        <v>462</v>
      </c>
      <c r="D64" s="547" t="s">
        <v>1339</v>
      </c>
      <c r="E64" s="547" t="s">
        <v>1454</v>
      </c>
      <c r="F64" s="547"/>
      <c r="G64" s="550">
        <v>1275</v>
      </c>
      <c r="H64" s="550">
        <v>2928675</v>
      </c>
      <c r="I64" s="547"/>
      <c r="J64" s="547">
        <v>2297</v>
      </c>
      <c r="K64" s="550"/>
      <c r="L64" s="550"/>
      <c r="M64" s="547"/>
      <c r="N64" s="547"/>
      <c r="O64" s="550"/>
      <c r="P64" s="550"/>
      <c r="Q64" s="592"/>
      <c r="R64" s="551"/>
    </row>
    <row r="65" spans="1:18" ht="14.45" customHeight="1" x14ac:dyDescent="0.2">
      <c r="A65" s="546" t="s">
        <v>1337</v>
      </c>
      <c r="B65" s="547" t="s">
        <v>1338</v>
      </c>
      <c r="C65" s="547" t="s">
        <v>462</v>
      </c>
      <c r="D65" s="547" t="s">
        <v>1339</v>
      </c>
      <c r="E65" s="547" t="s">
        <v>1455</v>
      </c>
      <c r="F65" s="547" t="s">
        <v>1456</v>
      </c>
      <c r="G65" s="550">
        <v>659</v>
      </c>
      <c r="H65" s="550">
        <v>123233</v>
      </c>
      <c r="I65" s="547">
        <v>1.2410546139359699</v>
      </c>
      <c r="J65" s="547">
        <v>187</v>
      </c>
      <c r="K65" s="550">
        <v>531</v>
      </c>
      <c r="L65" s="550">
        <v>99297</v>
      </c>
      <c r="M65" s="547">
        <v>1</v>
      </c>
      <c r="N65" s="547">
        <v>187</v>
      </c>
      <c r="O65" s="550">
        <v>566</v>
      </c>
      <c r="P65" s="550">
        <v>106408</v>
      </c>
      <c r="Q65" s="592">
        <v>1.0716134425007804</v>
      </c>
      <c r="R65" s="551">
        <v>188</v>
      </c>
    </row>
    <row r="66" spans="1:18" ht="14.45" customHeight="1" x14ac:dyDescent="0.2">
      <c r="A66" s="546" t="s">
        <v>1337</v>
      </c>
      <c r="B66" s="547" t="s">
        <v>1338</v>
      </c>
      <c r="C66" s="547" t="s">
        <v>462</v>
      </c>
      <c r="D66" s="547" t="s">
        <v>1339</v>
      </c>
      <c r="E66" s="547" t="s">
        <v>1457</v>
      </c>
      <c r="F66" s="547" t="s">
        <v>1458</v>
      </c>
      <c r="G66" s="550">
        <v>11169</v>
      </c>
      <c r="H66" s="550">
        <v>6433344</v>
      </c>
      <c r="I66" s="547">
        <v>0.9781066643313775</v>
      </c>
      <c r="J66" s="547">
        <v>576</v>
      </c>
      <c r="K66" s="550">
        <v>11419</v>
      </c>
      <c r="L66" s="550">
        <v>6577344</v>
      </c>
      <c r="M66" s="547">
        <v>1</v>
      </c>
      <c r="N66" s="547">
        <v>576</v>
      </c>
      <c r="O66" s="550">
        <v>10115</v>
      </c>
      <c r="P66" s="550">
        <v>5826240</v>
      </c>
      <c r="Q66" s="592">
        <v>0.88580436115246519</v>
      </c>
      <c r="R66" s="551">
        <v>576</v>
      </c>
    </row>
    <row r="67" spans="1:18" ht="14.45" customHeight="1" x14ac:dyDescent="0.2">
      <c r="A67" s="546" t="s">
        <v>1337</v>
      </c>
      <c r="B67" s="547" t="s">
        <v>1338</v>
      </c>
      <c r="C67" s="547" t="s">
        <v>462</v>
      </c>
      <c r="D67" s="547" t="s">
        <v>1339</v>
      </c>
      <c r="E67" s="547" t="s">
        <v>1459</v>
      </c>
      <c r="F67" s="547" t="s">
        <v>1460</v>
      </c>
      <c r="G67" s="550">
        <v>96</v>
      </c>
      <c r="H67" s="550">
        <v>17184</v>
      </c>
      <c r="I67" s="547"/>
      <c r="J67" s="547">
        <v>179</v>
      </c>
      <c r="K67" s="550"/>
      <c r="L67" s="550"/>
      <c r="M67" s="547"/>
      <c r="N67" s="547"/>
      <c r="O67" s="550"/>
      <c r="P67" s="550"/>
      <c r="Q67" s="592"/>
      <c r="R67" s="551"/>
    </row>
    <row r="68" spans="1:18" ht="14.45" customHeight="1" x14ac:dyDescent="0.2">
      <c r="A68" s="546" t="s">
        <v>1337</v>
      </c>
      <c r="B68" s="547" t="s">
        <v>1338</v>
      </c>
      <c r="C68" s="547" t="s">
        <v>462</v>
      </c>
      <c r="D68" s="547" t="s">
        <v>1339</v>
      </c>
      <c r="E68" s="547" t="s">
        <v>1461</v>
      </c>
      <c r="F68" s="547" t="s">
        <v>1462</v>
      </c>
      <c r="G68" s="550">
        <v>277</v>
      </c>
      <c r="H68" s="550">
        <v>387523</v>
      </c>
      <c r="I68" s="547">
        <v>1.0176549369747898</v>
      </c>
      <c r="J68" s="547">
        <v>1399</v>
      </c>
      <c r="K68" s="550">
        <v>272</v>
      </c>
      <c r="L68" s="550">
        <v>380800</v>
      </c>
      <c r="M68" s="547">
        <v>1</v>
      </c>
      <c r="N68" s="547">
        <v>1400</v>
      </c>
      <c r="O68" s="550">
        <v>343</v>
      </c>
      <c r="P68" s="550">
        <v>480200</v>
      </c>
      <c r="Q68" s="592">
        <v>1.2610294117647058</v>
      </c>
      <c r="R68" s="551">
        <v>1400</v>
      </c>
    </row>
    <row r="69" spans="1:18" ht="14.45" customHeight="1" x14ac:dyDescent="0.2">
      <c r="A69" s="546" t="s">
        <v>1337</v>
      </c>
      <c r="B69" s="547" t="s">
        <v>1338</v>
      </c>
      <c r="C69" s="547" t="s">
        <v>462</v>
      </c>
      <c r="D69" s="547" t="s">
        <v>1339</v>
      </c>
      <c r="E69" s="547" t="s">
        <v>1463</v>
      </c>
      <c r="F69" s="547" t="s">
        <v>1464</v>
      </c>
      <c r="G69" s="550">
        <v>18</v>
      </c>
      <c r="H69" s="550">
        <v>18396</v>
      </c>
      <c r="I69" s="547">
        <v>1.1239002932551319</v>
      </c>
      <c r="J69" s="547">
        <v>1022</v>
      </c>
      <c r="K69" s="550">
        <v>16</v>
      </c>
      <c r="L69" s="550">
        <v>16368</v>
      </c>
      <c r="M69" s="547">
        <v>1</v>
      </c>
      <c r="N69" s="547">
        <v>1023</v>
      </c>
      <c r="O69" s="550">
        <v>20</v>
      </c>
      <c r="P69" s="550">
        <v>20460</v>
      </c>
      <c r="Q69" s="592">
        <v>1.25</v>
      </c>
      <c r="R69" s="551">
        <v>1023</v>
      </c>
    </row>
    <row r="70" spans="1:18" ht="14.45" customHeight="1" x14ac:dyDescent="0.2">
      <c r="A70" s="546" t="s">
        <v>1337</v>
      </c>
      <c r="B70" s="547" t="s">
        <v>1338</v>
      </c>
      <c r="C70" s="547" t="s">
        <v>462</v>
      </c>
      <c r="D70" s="547" t="s">
        <v>1339</v>
      </c>
      <c r="E70" s="547" t="s">
        <v>1465</v>
      </c>
      <c r="F70" s="547" t="s">
        <v>1466</v>
      </c>
      <c r="G70" s="550">
        <v>184</v>
      </c>
      <c r="H70" s="550">
        <v>34960</v>
      </c>
      <c r="I70" s="547">
        <v>0.68913857677902624</v>
      </c>
      <c r="J70" s="547">
        <v>190</v>
      </c>
      <c r="K70" s="550">
        <v>267</v>
      </c>
      <c r="L70" s="550">
        <v>50730</v>
      </c>
      <c r="M70" s="547">
        <v>1</v>
      </c>
      <c r="N70" s="547">
        <v>190</v>
      </c>
      <c r="O70" s="550">
        <v>271</v>
      </c>
      <c r="P70" s="550">
        <v>51490</v>
      </c>
      <c r="Q70" s="592">
        <v>1.0149812734082397</v>
      </c>
      <c r="R70" s="551">
        <v>190</v>
      </c>
    </row>
    <row r="71" spans="1:18" ht="14.45" customHeight="1" x14ac:dyDescent="0.2">
      <c r="A71" s="546" t="s">
        <v>1337</v>
      </c>
      <c r="B71" s="547" t="s">
        <v>1338</v>
      </c>
      <c r="C71" s="547" t="s">
        <v>462</v>
      </c>
      <c r="D71" s="547" t="s">
        <v>1339</v>
      </c>
      <c r="E71" s="547" t="s">
        <v>1467</v>
      </c>
      <c r="F71" s="547" t="s">
        <v>1468</v>
      </c>
      <c r="G71" s="550">
        <v>379</v>
      </c>
      <c r="H71" s="550">
        <v>308506</v>
      </c>
      <c r="I71" s="547">
        <v>1.03551912568306</v>
      </c>
      <c r="J71" s="547">
        <v>814</v>
      </c>
      <c r="K71" s="550">
        <v>366</v>
      </c>
      <c r="L71" s="550">
        <v>297924</v>
      </c>
      <c r="M71" s="547">
        <v>1</v>
      </c>
      <c r="N71" s="547">
        <v>814</v>
      </c>
      <c r="O71" s="550">
        <v>432</v>
      </c>
      <c r="P71" s="550">
        <v>348192</v>
      </c>
      <c r="Q71" s="592">
        <v>1.1687275949571032</v>
      </c>
      <c r="R71" s="551">
        <v>806</v>
      </c>
    </row>
    <row r="72" spans="1:18" ht="14.45" customHeight="1" x14ac:dyDescent="0.2">
      <c r="A72" s="546" t="s">
        <v>1337</v>
      </c>
      <c r="B72" s="547" t="s">
        <v>1338</v>
      </c>
      <c r="C72" s="547" t="s">
        <v>462</v>
      </c>
      <c r="D72" s="547" t="s">
        <v>1339</v>
      </c>
      <c r="E72" s="547" t="s">
        <v>1469</v>
      </c>
      <c r="F72" s="547" t="s">
        <v>1470</v>
      </c>
      <c r="G72" s="550">
        <v>4</v>
      </c>
      <c r="H72" s="550">
        <v>1352</v>
      </c>
      <c r="I72" s="547">
        <v>1.9941002949852507</v>
      </c>
      <c r="J72" s="547">
        <v>338</v>
      </c>
      <c r="K72" s="550">
        <v>2</v>
      </c>
      <c r="L72" s="550">
        <v>678</v>
      </c>
      <c r="M72" s="547">
        <v>1</v>
      </c>
      <c r="N72" s="547">
        <v>339</v>
      </c>
      <c r="O72" s="550">
        <v>1</v>
      </c>
      <c r="P72" s="550">
        <v>345</v>
      </c>
      <c r="Q72" s="592">
        <v>0.50884955752212391</v>
      </c>
      <c r="R72" s="551">
        <v>345</v>
      </c>
    </row>
    <row r="73" spans="1:18" ht="14.45" customHeight="1" x14ac:dyDescent="0.2">
      <c r="A73" s="546" t="s">
        <v>1337</v>
      </c>
      <c r="B73" s="547" t="s">
        <v>1338</v>
      </c>
      <c r="C73" s="547" t="s">
        <v>462</v>
      </c>
      <c r="D73" s="547" t="s">
        <v>1339</v>
      </c>
      <c r="E73" s="547" t="s">
        <v>1471</v>
      </c>
      <c r="F73" s="547" t="s">
        <v>1472</v>
      </c>
      <c r="G73" s="550">
        <v>15</v>
      </c>
      <c r="H73" s="550">
        <v>3900</v>
      </c>
      <c r="I73" s="547">
        <v>0.49808429118773945</v>
      </c>
      <c r="J73" s="547">
        <v>260</v>
      </c>
      <c r="K73" s="550">
        <v>30</v>
      </c>
      <c r="L73" s="550">
        <v>7830</v>
      </c>
      <c r="M73" s="547">
        <v>1</v>
      </c>
      <c r="N73" s="547">
        <v>261</v>
      </c>
      <c r="O73" s="550">
        <v>16</v>
      </c>
      <c r="P73" s="550">
        <v>4192</v>
      </c>
      <c r="Q73" s="592">
        <v>0.53537675606641122</v>
      </c>
      <c r="R73" s="551">
        <v>262</v>
      </c>
    </row>
    <row r="74" spans="1:18" ht="14.45" customHeight="1" x14ac:dyDescent="0.2">
      <c r="A74" s="546" t="s">
        <v>1337</v>
      </c>
      <c r="B74" s="547" t="s">
        <v>1338</v>
      </c>
      <c r="C74" s="547" t="s">
        <v>462</v>
      </c>
      <c r="D74" s="547" t="s">
        <v>1339</v>
      </c>
      <c r="E74" s="547" t="s">
        <v>1473</v>
      </c>
      <c r="F74" s="547" t="s">
        <v>1395</v>
      </c>
      <c r="G74" s="550">
        <v>39</v>
      </c>
      <c r="H74" s="550">
        <v>94653</v>
      </c>
      <c r="I74" s="547"/>
      <c r="J74" s="547">
        <v>2427</v>
      </c>
      <c r="K74" s="550"/>
      <c r="L74" s="550"/>
      <c r="M74" s="547"/>
      <c r="N74" s="547"/>
      <c r="O74" s="550"/>
      <c r="P74" s="550"/>
      <c r="Q74" s="592"/>
      <c r="R74" s="551"/>
    </row>
    <row r="75" spans="1:18" ht="14.45" customHeight="1" x14ac:dyDescent="0.2">
      <c r="A75" s="546" t="s">
        <v>1337</v>
      </c>
      <c r="B75" s="547" t="s">
        <v>1338</v>
      </c>
      <c r="C75" s="547" t="s">
        <v>462</v>
      </c>
      <c r="D75" s="547" t="s">
        <v>1339</v>
      </c>
      <c r="E75" s="547" t="s">
        <v>1474</v>
      </c>
      <c r="F75" s="547" t="s">
        <v>1475</v>
      </c>
      <c r="G75" s="550">
        <v>58</v>
      </c>
      <c r="H75" s="550">
        <v>236872</v>
      </c>
      <c r="I75" s="547">
        <v>0.67392355796313896</v>
      </c>
      <c r="J75" s="547">
        <v>4084</v>
      </c>
      <c r="K75" s="550">
        <v>86</v>
      </c>
      <c r="L75" s="550">
        <v>351482</v>
      </c>
      <c r="M75" s="547">
        <v>1</v>
      </c>
      <c r="N75" s="547">
        <v>4087</v>
      </c>
      <c r="O75" s="550">
        <v>100</v>
      </c>
      <c r="P75" s="550">
        <v>410200</v>
      </c>
      <c r="Q75" s="592">
        <v>1.1670583415366933</v>
      </c>
      <c r="R75" s="551">
        <v>4102</v>
      </c>
    </row>
    <row r="76" spans="1:18" ht="14.45" customHeight="1" x14ac:dyDescent="0.2">
      <c r="A76" s="546" t="s">
        <v>1337</v>
      </c>
      <c r="B76" s="547" t="s">
        <v>1338</v>
      </c>
      <c r="C76" s="547" t="s">
        <v>462</v>
      </c>
      <c r="D76" s="547" t="s">
        <v>1339</v>
      </c>
      <c r="E76" s="547" t="s">
        <v>1476</v>
      </c>
      <c r="F76" s="547" t="s">
        <v>1477</v>
      </c>
      <c r="G76" s="550">
        <v>13</v>
      </c>
      <c r="H76" s="550">
        <v>44967</v>
      </c>
      <c r="I76" s="547">
        <v>0.68322292451683486</v>
      </c>
      <c r="J76" s="547">
        <v>3459</v>
      </c>
      <c r="K76" s="550">
        <v>19</v>
      </c>
      <c r="L76" s="550">
        <v>65816</v>
      </c>
      <c r="M76" s="547">
        <v>1</v>
      </c>
      <c r="N76" s="547">
        <v>3464</v>
      </c>
      <c r="O76" s="550">
        <v>20</v>
      </c>
      <c r="P76" s="550">
        <v>69660</v>
      </c>
      <c r="Q76" s="592">
        <v>1.0584052510027957</v>
      </c>
      <c r="R76" s="551">
        <v>3483</v>
      </c>
    </row>
    <row r="77" spans="1:18" ht="14.45" customHeight="1" x14ac:dyDescent="0.2">
      <c r="A77" s="546" t="s">
        <v>1337</v>
      </c>
      <c r="B77" s="547" t="s">
        <v>1338</v>
      </c>
      <c r="C77" s="547" t="s">
        <v>462</v>
      </c>
      <c r="D77" s="547" t="s">
        <v>1339</v>
      </c>
      <c r="E77" s="547" t="s">
        <v>1478</v>
      </c>
      <c r="F77" s="547" t="s">
        <v>1479</v>
      </c>
      <c r="G77" s="550">
        <v>50</v>
      </c>
      <c r="H77" s="550">
        <v>12650</v>
      </c>
      <c r="I77" s="547">
        <v>0.76923076923076927</v>
      </c>
      <c r="J77" s="547">
        <v>253</v>
      </c>
      <c r="K77" s="550">
        <v>65</v>
      </c>
      <c r="L77" s="550">
        <v>16445</v>
      </c>
      <c r="M77" s="547">
        <v>1</v>
      </c>
      <c r="N77" s="547">
        <v>253</v>
      </c>
      <c r="O77" s="550">
        <v>80</v>
      </c>
      <c r="P77" s="550">
        <v>19680</v>
      </c>
      <c r="Q77" s="592">
        <v>1.1967163271511096</v>
      </c>
      <c r="R77" s="551">
        <v>246</v>
      </c>
    </row>
    <row r="78" spans="1:18" ht="14.45" customHeight="1" x14ac:dyDescent="0.2">
      <c r="A78" s="546" t="s">
        <v>1337</v>
      </c>
      <c r="B78" s="547" t="s">
        <v>1338</v>
      </c>
      <c r="C78" s="547" t="s">
        <v>462</v>
      </c>
      <c r="D78" s="547" t="s">
        <v>1339</v>
      </c>
      <c r="E78" s="547" t="s">
        <v>1480</v>
      </c>
      <c r="F78" s="547" t="s">
        <v>1481</v>
      </c>
      <c r="G78" s="550">
        <v>50</v>
      </c>
      <c r="H78" s="550">
        <v>21200</v>
      </c>
      <c r="I78" s="547">
        <v>0.78125</v>
      </c>
      <c r="J78" s="547">
        <v>424</v>
      </c>
      <c r="K78" s="550">
        <v>64</v>
      </c>
      <c r="L78" s="550">
        <v>27136</v>
      </c>
      <c r="M78" s="547">
        <v>1</v>
      </c>
      <c r="N78" s="547">
        <v>424</v>
      </c>
      <c r="O78" s="550">
        <v>81</v>
      </c>
      <c r="P78" s="550">
        <v>34101</v>
      </c>
      <c r="Q78" s="592">
        <v>1.2566701061320755</v>
      </c>
      <c r="R78" s="551">
        <v>421</v>
      </c>
    </row>
    <row r="79" spans="1:18" ht="14.45" customHeight="1" x14ac:dyDescent="0.2">
      <c r="A79" s="546" t="s">
        <v>1337</v>
      </c>
      <c r="B79" s="547" t="s">
        <v>1338</v>
      </c>
      <c r="C79" s="547" t="s">
        <v>462</v>
      </c>
      <c r="D79" s="547" t="s">
        <v>1339</v>
      </c>
      <c r="E79" s="547" t="s">
        <v>1482</v>
      </c>
      <c r="F79" s="547" t="s">
        <v>1483</v>
      </c>
      <c r="G79" s="550">
        <v>226</v>
      </c>
      <c r="H79" s="550">
        <v>1732968</v>
      </c>
      <c r="I79" s="547">
        <v>0.62728694292415954</v>
      </c>
      <c r="J79" s="547">
        <v>7668</v>
      </c>
      <c r="K79" s="550">
        <v>360</v>
      </c>
      <c r="L79" s="550">
        <v>2762640</v>
      </c>
      <c r="M79" s="547">
        <v>1</v>
      </c>
      <c r="N79" s="547">
        <v>7674</v>
      </c>
      <c r="O79" s="550">
        <v>772</v>
      </c>
      <c r="P79" s="550">
        <v>5940540</v>
      </c>
      <c r="Q79" s="592">
        <v>2.1503127443315089</v>
      </c>
      <c r="R79" s="551">
        <v>7695</v>
      </c>
    </row>
    <row r="80" spans="1:18" ht="14.45" customHeight="1" x14ac:dyDescent="0.2">
      <c r="A80" s="546" t="s">
        <v>1337</v>
      </c>
      <c r="B80" s="547" t="s">
        <v>1338</v>
      </c>
      <c r="C80" s="547" t="s">
        <v>462</v>
      </c>
      <c r="D80" s="547" t="s">
        <v>1339</v>
      </c>
      <c r="E80" s="547" t="s">
        <v>1484</v>
      </c>
      <c r="F80" s="547" t="s">
        <v>1485</v>
      </c>
      <c r="G80" s="550">
        <v>193</v>
      </c>
      <c r="H80" s="550">
        <v>3028556</v>
      </c>
      <c r="I80" s="547">
        <v>0.76260285883282242</v>
      </c>
      <c r="J80" s="547">
        <v>15692</v>
      </c>
      <c r="K80" s="550">
        <v>253</v>
      </c>
      <c r="L80" s="550">
        <v>3971341</v>
      </c>
      <c r="M80" s="547">
        <v>1</v>
      </c>
      <c r="N80" s="547">
        <v>15697</v>
      </c>
      <c r="O80" s="550">
        <v>209</v>
      </c>
      <c r="P80" s="550">
        <v>3284435</v>
      </c>
      <c r="Q80" s="592">
        <v>0.82703424359681021</v>
      </c>
      <c r="R80" s="551">
        <v>15715</v>
      </c>
    </row>
    <row r="81" spans="1:18" ht="14.45" customHeight="1" x14ac:dyDescent="0.2">
      <c r="A81" s="546" t="s">
        <v>1337</v>
      </c>
      <c r="B81" s="547" t="s">
        <v>1338</v>
      </c>
      <c r="C81" s="547" t="s">
        <v>462</v>
      </c>
      <c r="D81" s="547" t="s">
        <v>1339</v>
      </c>
      <c r="E81" s="547" t="s">
        <v>1486</v>
      </c>
      <c r="F81" s="547" t="s">
        <v>1487</v>
      </c>
      <c r="G81" s="550"/>
      <c r="H81" s="550"/>
      <c r="I81" s="547"/>
      <c r="J81" s="547"/>
      <c r="K81" s="550">
        <v>176</v>
      </c>
      <c r="L81" s="550">
        <v>415360</v>
      </c>
      <c r="M81" s="547">
        <v>1</v>
      </c>
      <c r="N81" s="547">
        <v>2360</v>
      </c>
      <c r="O81" s="550">
        <v>195</v>
      </c>
      <c r="P81" s="550">
        <v>463125</v>
      </c>
      <c r="Q81" s="592">
        <v>1.1149966294298921</v>
      </c>
      <c r="R81" s="551">
        <v>2375</v>
      </c>
    </row>
    <row r="82" spans="1:18" ht="14.45" customHeight="1" x14ac:dyDescent="0.2">
      <c r="A82" s="546" t="s">
        <v>1337</v>
      </c>
      <c r="B82" s="547" t="s">
        <v>1338</v>
      </c>
      <c r="C82" s="547" t="s">
        <v>462</v>
      </c>
      <c r="D82" s="547" t="s">
        <v>1339</v>
      </c>
      <c r="E82" s="547" t="s">
        <v>1488</v>
      </c>
      <c r="F82" s="547" t="s">
        <v>1489</v>
      </c>
      <c r="G82" s="550"/>
      <c r="H82" s="550"/>
      <c r="I82" s="547"/>
      <c r="J82" s="547"/>
      <c r="K82" s="550">
        <v>41</v>
      </c>
      <c r="L82" s="550">
        <v>252970</v>
      </c>
      <c r="M82" s="547">
        <v>1</v>
      </c>
      <c r="N82" s="547">
        <v>6170</v>
      </c>
      <c r="O82" s="550">
        <v>55</v>
      </c>
      <c r="P82" s="550">
        <v>340175</v>
      </c>
      <c r="Q82" s="592">
        <v>1.3447246709095941</v>
      </c>
      <c r="R82" s="551">
        <v>6185</v>
      </c>
    </row>
    <row r="83" spans="1:18" ht="14.45" customHeight="1" x14ac:dyDescent="0.2">
      <c r="A83" s="546" t="s">
        <v>1337</v>
      </c>
      <c r="B83" s="547" t="s">
        <v>1338</v>
      </c>
      <c r="C83" s="547" t="s">
        <v>462</v>
      </c>
      <c r="D83" s="547" t="s">
        <v>1339</v>
      </c>
      <c r="E83" s="547" t="s">
        <v>1490</v>
      </c>
      <c r="F83" s="547" t="s">
        <v>1491</v>
      </c>
      <c r="G83" s="550"/>
      <c r="H83" s="550"/>
      <c r="I83" s="547"/>
      <c r="J83" s="547"/>
      <c r="K83" s="550"/>
      <c r="L83" s="550"/>
      <c r="M83" s="547"/>
      <c r="N83" s="547"/>
      <c r="O83" s="550">
        <v>3</v>
      </c>
      <c r="P83" s="550">
        <v>2088</v>
      </c>
      <c r="Q83" s="592"/>
      <c r="R83" s="551">
        <v>696</v>
      </c>
    </row>
    <row r="84" spans="1:18" ht="14.45" customHeight="1" x14ac:dyDescent="0.2">
      <c r="A84" s="546" t="s">
        <v>1337</v>
      </c>
      <c r="B84" s="547" t="s">
        <v>1338</v>
      </c>
      <c r="C84" s="547" t="s">
        <v>1331</v>
      </c>
      <c r="D84" s="547" t="s">
        <v>1339</v>
      </c>
      <c r="E84" s="547" t="s">
        <v>1492</v>
      </c>
      <c r="F84" s="547" t="s">
        <v>1493</v>
      </c>
      <c r="G84" s="550">
        <v>364</v>
      </c>
      <c r="H84" s="550">
        <v>377832</v>
      </c>
      <c r="I84" s="547">
        <v>1.0167597765363128</v>
      </c>
      <c r="J84" s="547">
        <v>1038</v>
      </c>
      <c r="K84" s="550">
        <v>358</v>
      </c>
      <c r="L84" s="550">
        <v>371604</v>
      </c>
      <c r="M84" s="547">
        <v>1</v>
      </c>
      <c r="N84" s="547">
        <v>1038</v>
      </c>
      <c r="O84" s="550">
        <v>366</v>
      </c>
      <c r="P84" s="550">
        <v>380274</v>
      </c>
      <c r="Q84" s="592">
        <v>1.0233312881454451</v>
      </c>
      <c r="R84" s="551">
        <v>1039</v>
      </c>
    </row>
    <row r="85" spans="1:18" ht="14.45" customHeight="1" x14ac:dyDescent="0.2">
      <c r="A85" s="546" t="s">
        <v>1337</v>
      </c>
      <c r="B85" s="547" t="s">
        <v>1338</v>
      </c>
      <c r="C85" s="547" t="s">
        <v>1331</v>
      </c>
      <c r="D85" s="547" t="s">
        <v>1339</v>
      </c>
      <c r="E85" s="547" t="s">
        <v>1384</v>
      </c>
      <c r="F85" s="547" t="s">
        <v>1385</v>
      </c>
      <c r="G85" s="550">
        <v>184</v>
      </c>
      <c r="H85" s="550">
        <v>40664</v>
      </c>
      <c r="I85" s="547">
        <v>1.0233026322411798</v>
      </c>
      <c r="J85" s="547">
        <v>221</v>
      </c>
      <c r="K85" s="550">
        <v>179</v>
      </c>
      <c r="L85" s="550">
        <v>39738</v>
      </c>
      <c r="M85" s="547">
        <v>1</v>
      </c>
      <c r="N85" s="547">
        <v>222</v>
      </c>
      <c r="O85" s="550">
        <v>183</v>
      </c>
      <c r="P85" s="550">
        <v>40809</v>
      </c>
      <c r="Q85" s="592">
        <v>1.0269515325381247</v>
      </c>
      <c r="R85" s="551">
        <v>223</v>
      </c>
    </row>
    <row r="86" spans="1:18" ht="14.45" customHeight="1" x14ac:dyDescent="0.2">
      <c r="A86" s="546" t="s">
        <v>1337</v>
      </c>
      <c r="B86" s="547" t="s">
        <v>1494</v>
      </c>
      <c r="C86" s="547" t="s">
        <v>462</v>
      </c>
      <c r="D86" s="547" t="s">
        <v>1339</v>
      </c>
      <c r="E86" s="547" t="s">
        <v>1398</v>
      </c>
      <c r="F86" s="547" t="s">
        <v>1399</v>
      </c>
      <c r="G86" s="550"/>
      <c r="H86" s="550"/>
      <c r="I86" s="547"/>
      <c r="J86" s="547"/>
      <c r="K86" s="550">
        <v>24</v>
      </c>
      <c r="L86" s="550">
        <v>288</v>
      </c>
      <c r="M86" s="547">
        <v>1</v>
      </c>
      <c r="N86" s="547">
        <v>12</v>
      </c>
      <c r="O86" s="550">
        <v>268</v>
      </c>
      <c r="P86" s="550">
        <v>3216</v>
      </c>
      <c r="Q86" s="592">
        <v>11.166666666666666</v>
      </c>
      <c r="R86" s="551">
        <v>12</v>
      </c>
    </row>
    <row r="87" spans="1:18" ht="14.45" customHeight="1" x14ac:dyDescent="0.2">
      <c r="A87" s="546" t="s">
        <v>1337</v>
      </c>
      <c r="B87" s="547" t="s">
        <v>1494</v>
      </c>
      <c r="C87" s="547" t="s">
        <v>462</v>
      </c>
      <c r="D87" s="547" t="s">
        <v>1339</v>
      </c>
      <c r="E87" s="547" t="s">
        <v>1435</v>
      </c>
      <c r="F87" s="547" t="s">
        <v>1436</v>
      </c>
      <c r="G87" s="550"/>
      <c r="H87" s="550"/>
      <c r="I87" s="547"/>
      <c r="J87" s="547"/>
      <c r="K87" s="550"/>
      <c r="L87" s="550"/>
      <c r="M87" s="547"/>
      <c r="N87" s="547"/>
      <c r="O87" s="550">
        <v>7</v>
      </c>
      <c r="P87" s="550">
        <v>3332</v>
      </c>
      <c r="Q87" s="592"/>
      <c r="R87" s="551">
        <v>476</v>
      </c>
    </row>
    <row r="88" spans="1:18" ht="14.45" customHeight="1" x14ac:dyDescent="0.2">
      <c r="A88" s="546" t="s">
        <v>1337</v>
      </c>
      <c r="B88" s="547" t="s">
        <v>1494</v>
      </c>
      <c r="C88" s="547" t="s">
        <v>462</v>
      </c>
      <c r="D88" s="547" t="s">
        <v>1339</v>
      </c>
      <c r="E88" s="547" t="s">
        <v>1495</v>
      </c>
      <c r="F88" s="547" t="s">
        <v>1496</v>
      </c>
      <c r="G88" s="550"/>
      <c r="H88" s="550"/>
      <c r="I88" s="547"/>
      <c r="J88" s="547"/>
      <c r="K88" s="550">
        <v>88</v>
      </c>
      <c r="L88" s="550">
        <v>53592</v>
      </c>
      <c r="M88" s="547">
        <v>1</v>
      </c>
      <c r="N88" s="547">
        <v>609</v>
      </c>
      <c r="O88" s="550">
        <v>126</v>
      </c>
      <c r="P88" s="550">
        <v>77112</v>
      </c>
      <c r="Q88" s="592">
        <v>1.438871473354232</v>
      </c>
      <c r="R88" s="551">
        <v>612</v>
      </c>
    </row>
    <row r="89" spans="1:18" ht="14.45" customHeight="1" thickBot="1" x14ac:dyDescent="0.25">
      <c r="A89" s="538" t="s">
        <v>1337</v>
      </c>
      <c r="B89" s="539" t="s">
        <v>1494</v>
      </c>
      <c r="C89" s="539" t="s">
        <v>462</v>
      </c>
      <c r="D89" s="539" t="s">
        <v>1339</v>
      </c>
      <c r="E89" s="539" t="s">
        <v>1497</v>
      </c>
      <c r="F89" s="539" t="s">
        <v>1498</v>
      </c>
      <c r="G89" s="553"/>
      <c r="H89" s="553"/>
      <c r="I89" s="539"/>
      <c r="J89" s="539"/>
      <c r="K89" s="553">
        <v>984</v>
      </c>
      <c r="L89" s="553">
        <v>2356680</v>
      </c>
      <c r="M89" s="539">
        <v>1</v>
      </c>
      <c r="N89" s="539">
        <v>2395</v>
      </c>
      <c r="O89" s="553">
        <v>1483</v>
      </c>
      <c r="P89" s="553">
        <v>3557717</v>
      </c>
      <c r="Q89" s="544">
        <v>1.5096309214657908</v>
      </c>
      <c r="R89" s="554">
        <v>2399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794907A6-E7B9-4CF5-B2A5-182CE28F102A}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39" bestFit="1" customWidth="1"/>
    <col min="2" max="2" width="11.7109375" style="139" hidden="1" customWidth="1"/>
    <col min="3" max="4" width="11" style="141" customWidth="1"/>
    <col min="5" max="5" width="11" style="142" customWidth="1"/>
    <col min="6" max="16384" width="8.85546875" style="139"/>
  </cols>
  <sheetData>
    <row r="1" spans="1:5" ht="19.5" thickBot="1" x14ac:dyDescent="0.35">
      <c r="A1" s="318" t="s">
        <v>120</v>
      </c>
      <c r="B1" s="318"/>
      <c r="C1" s="319"/>
      <c r="D1" s="319"/>
      <c r="E1" s="319"/>
    </row>
    <row r="2" spans="1:5" ht="14.45" customHeight="1" thickBot="1" x14ac:dyDescent="0.25">
      <c r="A2" s="221" t="s">
        <v>256</v>
      </c>
      <c r="B2" s="140"/>
    </row>
    <row r="3" spans="1:5" ht="14.45" customHeight="1" thickBot="1" x14ac:dyDescent="0.25">
      <c r="A3" s="143"/>
      <c r="C3" s="144" t="s">
        <v>106</v>
      </c>
      <c r="D3" s="145" t="s">
        <v>72</v>
      </c>
      <c r="E3" s="146" t="s">
        <v>74</v>
      </c>
    </row>
    <row r="4" spans="1:5" ht="14.45" customHeight="1" thickBot="1" x14ac:dyDescent="0.25">
      <c r="A4" s="147" t="str">
        <f>HYPERLINK("#HI!A1","NÁKLADY CELKEM (v tisících Kč)")</f>
        <v>NÁKLADY CELKEM (v tisících Kč)</v>
      </c>
      <c r="B4" s="148"/>
      <c r="C4" s="149">
        <f ca="1">IF(ISERROR(VLOOKUP("Náklady celkem",INDIRECT("HI!$A:$G"),6,0)),0,VLOOKUP("Náklady celkem",INDIRECT("HI!$A:$G"),6,0))</f>
        <v>26403.898440826415</v>
      </c>
      <c r="D4" s="149">
        <f ca="1">IF(ISERROR(VLOOKUP("Náklady celkem",INDIRECT("HI!$A:$G"),5,0)),0,VLOOKUP("Náklady celkem",INDIRECT("HI!$A:$G"),5,0))</f>
        <v>26460.827360000007</v>
      </c>
      <c r="E4" s="150">
        <f ca="1">IF(C4=0,0,D4/C4)</f>
        <v>1.0021560800690541</v>
      </c>
    </row>
    <row r="5" spans="1:5" ht="14.45" customHeight="1" x14ac:dyDescent="0.2">
      <c r="A5" s="151" t="s">
        <v>140</v>
      </c>
      <c r="B5" s="152"/>
      <c r="C5" s="153"/>
      <c r="D5" s="153"/>
      <c r="E5" s="154"/>
    </row>
    <row r="6" spans="1:5" ht="14.45" customHeight="1" x14ac:dyDescent="0.2">
      <c r="A6" s="155" t="s">
        <v>145</v>
      </c>
      <c r="B6" s="156"/>
      <c r="C6" s="157"/>
      <c r="D6" s="157"/>
      <c r="E6" s="154"/>
    </row>
    <row r="7" spans="1:5" ht="14.45" customHeight="1" x14ac:dyDescent="0.25">
      <c r="A7" s="24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6" t="s">
        <v>110</v>
      </c>
      <c r="C7" s="157">
        <f>IF(ISERROR(HI!F5),"",HI!F5)</f>
        <v>11</v>
      </c>
      <c r="D7" s="157">
        <f>IF(ISERROR(HI!E5),"",HI!E5)</f>
        <v>10.303919999999998</v>
      </c>
      <c r="E7" s="154">
        <f t="shared" ref="E7:E13" si="0">IF(C7=0,0,D7/C7)</f>
        <v>0.93671999999999978</v>
      </c>
    </row>
    <row r="8" spans="1:5" ht="14.45" customHeight="1" x14ac:dyDescent="0.25">
      <c r="A8" s="246" t="str">
        <f>HYPERLINK("#'LŽ Statim'!A1","Podíl statimových žádanek (max. 30%)")</f>
        <v>Podíl statimových žádanek (max. 30%)</v>
      </c>
      <c r="B8" s="244" t="s">
        <v>192</v>
      </c>
      <c r="C8" s="245">
        <v>0.3</v>
      </c>
      <c r="D8" s="245">
        <f>IF('LŽ Statim'!G3="",0,'LŽ Statim'!G3)</f>
        <v>0</v>
      </c>
      <c r="E8" s="154">
        <f>IF(C8=0,0,D8/C8)</f>
        <v>0</v>
      </c>
    </row>
    <row r="9" spans="1:5" ht="14.45" customHeight="1" x14ac:dyDescent="0.2">
      <c r="A9" s="159" t="s">
        <v>141</v>
      </c>
      <c r="B9" s="156"/>
      <c r="C9" s="157"/>
      <c r="D9" s="157"/>
      <c r="E9" s="154"/>
    </row>
    <row r="10" spans="1:5" ht="14.45" customHeight="1" x14ac:dyDescent="0.25">
      <c r="A10" s="246" t="str">
        <f>HYPERLINK("#'Léky Recepty'!A1","Záchyt v lékárně (Úhrada Kč, min. 60%)")</f>
        <v>Záchyt v lékárně (Úhrada Kč, min. 60%)</v>
      </c>
      <c r="B10" s="156" t="s">
        <v>115</v>
      </c>
      <c r="C10" s="158">
        <v>0.6</v>
      </c>
      <c r="D10" s="158">
        <f>IF(ISERROR(VLOOKUP("Celkem",'Léky Recepty'!B:H,5,0)),0,VLOOKUP("Celkem",'Léky Recepty'!B:H,5,0))</f>
        <v>0.63088332900470379</v>
      </c>
      <c r="E10" s="154">
        <f t="shared" si="0"/>
        <v>1.0514722150078397</v>
      </c>
    </row>
    <row r="11" spans="1:5" ht="14.45" customHeight="1" x14ac:dyDescent="0.2">
      <c r="A11" s="159" t="s">
        <v>142</v>
      </c>
      <c r="B11" s="156"/>
      <c r="C11" s="157"/>
      <c r="D11" s="157"/>
      <c r="E11" s="154"/>
    </row>
    <row r="12" spans="1:5" ht="14.45" customHeight="1" x14ac:dyDescent="0.2">
      <c r="A12" s="160" t="s">
        <v>146</v>
      </c>
      <c r="B12" s="156"/>
      <c r="C12" s="153"/>
      <c r="D12" s="153"/>
      <c r="E12" s="154"/>
    </row>
    <row r="13" spans="1:5" ht="14.45" customHeight="1" x14ac:dyDescent="0.2">
      <c r="A13" s="16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6" t="s">
        <v>110</v>
      </c>
      <c r="C13" s="157">
        <f>IF(ISERROR(HI!F6),"",HI!F6)</f>
        <v>14278.504390624999</v>
      </c>
      <c r="D13" s="157">
        <f>IF(ISERROR(HI!E6),"",HI!E6)</f>
        <v>14240.017930000002</v>
      </c>
      <c r="E13" s="154">
        <f t="shared" si="0"/>
        <v>0.99730458740130601</v>
      </c>
    </row>
    <row r="14" spans="1:5" ht="14.45" customHeight="1" thickBot="1" x14ac:dyDescent="0.25">
      <c r="A14" s="162" t="str">
        <f>HYPERLINK("#HI!A1","Osobní náklady")</f>
        <v>Osobní náklady</v>
      </c>
      <c r="B14" s="156"/>
      <c r="C14" s="153">
        <f ca="1">IF(ISERROR(VLOOKUP("Osobní náklady (Kč) *",INDIRECT("HI!$A:$G"),6,0)),0,VLOOKUP("Osobní náklady (Kč) *",INDIRECT("HI!$A:$G"),6,0))</f>
        <v>10445.20387890625</v>
      </c>
      <c r="D14" s="153">
        <f ca="1">IF(ISERROR(VLOOKUP("Osobní náklady (Kč) *",INDIRECT("HI!$A:$G"),5,0)),0,VLOOKUP("Osobní náklady (Kč) *",INDIRECT("HI!$A:$G"),5,0))</f>
        <v>10132.455059999998</v>
      </c>
      <c r="E14" s="154">
        <f ca="1">IF(C14=0,0,D14/C14)</f>
        <v>0.97005814127402168</v>
      </c>
    </row>
    <row r="15" spans="1:5" ht="14.45" customHeight="1" thickBot="1" x14ac:dyDescent="0.25">
      <c r="A15" s="166"/>
      <c r="B15" s="167"/>
      <c r="C15" s="168"/>
      <c r="D15" s="168"/>
      <c r="E15" s="169"/>
    </row>
    <row r="16" spans="1:5" ht="14.45" customHeight="1" thickBot="1" x14ac:dyDescent="0.25">
      <c r="A16" s="170" t="str">
        <f>HYPERLINK("#HI!A1","VÝNOSY CELKEM (v tisících)")</f>
        <v>VÝNOSY CELKEM (v tisících)</v>
      </c>
      <c r="B16" s="171"/>
      <c r="C16" s="172">
        <f ca="1">IF(ISERROR(VLOOKUP("Výnosy celkem",INDIRECT("HI!$A:$G"),6,0)),0,VLOOKUP("Výnosy celkem",INDIRECT("HI!$A:$G"),6,0))</f>
        <v>37101.932999999997</v>
      </c>
      <c r="D16" s="172">
        <f ca="1">IF(ISERROR(VLOOKUP("Výnosy celkem",INDIRECT("HI!$A:$G"),5,0)),0,VLOOKUP("Výnosy celkem",INDIRECT("HI!$A:$G"),5,0))</f>
        <v>41012.178</v>
      </c>
      <c r="E16" s="173">
        <f t="shared" ref="E16:E21" ca="1" si="1">IF(C16=0,0,D16/C16)</f>
        <v>1.1053919481769321</v>
      </c>
    </row>
    <row r="17" spans="1:5" ht="14.45" customHeight="1" x14ac:dyDescent="0.2">
      <c r="A17" s="174" t="str">
        <f>HYPERLINK("#HI!A1","Ambulance (body za výkony + Kč za ZUM a ZULP)")</f>
        <v>Ambulance (body za výkony + Kč za ZUM a ZULP)</v>
      </c>
      <c r="B17" s="152"/>
      <c r="C17" s="153">
        <f ca="1">IF(ISERROR(VLOOKUP("Ambulance *",INDIRECT("HI!$A:$G"),6,0)),0,VLOOKUP("Ambulance *",INDIRECT("HI!$A:$G"),6,0))</f>
        <v>37101.932999999997</v>
      </c>
      <c r="D17" s="153">
        <f ca="1">IF(ISERROR(VLOOKUP("Ambulance *",INDIRECT("HI!$A:$G"),5,0)),0,VLOOKUP("Ambulance *",INDIRECT("HI!$A:$G"),5,0))</f>
        <v>41012.178</v>
      </c>
      <c r="E17" s="154">
        <f t="shared" ca="1" si="1"/>
        <v>1.1053919481769321</v>
      </c>
    </row>
    <row r="18" spans="1:5" ht="14.45" customHeight="1" x14ac:dyDescent="0.25">
      <c r="A18" s="253" t="str">
        <f>HYPERLINK("#'ZV Vykáz.-A'!A1","Zdravotní výkony vykázané u ambulantních pacientů (min. 100 % 2016)")</f>
        <v>Zdravotní výkony vykázané u ambulantních pacientů (min. 100 % 2016)</v>
      </c>
      <c r="B18" s="254" t="s">
        <v>122</v>
      </c>
      <c r="C18" s="158">
        <v>1</v>
      </c>
      <c r="D18" s="158">
        <f>IF(ISERROR(VLOOKUP("Celkem:",'ZV Vykáz.-A'!$A:$AB,10,0)),"",VLOOKUP("Celkem:",'ZV Vykáz.-A'!$A:$AB,10,0))</f>
        <v>1.1053919481769319</v>
      </c>
      <c r="E18" s="154">
        <f t="shared" si="1"/>
        <v>1.1053919481769319</v>
      </c>
    </row>
    <row r="19" spans="1:5" ht="14.45" customHeight="1" x14ac:dyDescent="0.25">
      <c r="A19" s="252" t="str">
        <f>HYPERLINK("#'ZV Vykáz.-A'!A1","Specializovaná ambulantní péče")</f>
        <v>Specializovaná ambulantní péče</v>
      </c>
      <c r="B19" s="254" t="s">
        <v>122</v>
      </c>
      <c r="C19" s="158">
        <v>1</v>
      </c>
      <c r="D19" s="245">
        <f>IF(ISERROR(VLOOKUP("Specializovaná ambulantní péče",'ZV Vykáz.-A'!$A:$AB,10,0)),"",VLOOKUP("Specializovaná ambulantní péče",'ZV Vykáz.-A'!$A:$AB,10,0))</f>
        <v>1.5105938039293774</v>
      </c>
      <c r="E19" s="154">
        <f t="shared" si="1"/>
        <v>1.5105938039293774</v>
      </c>
    </row>
    <row r="20" spans="1:5" ht="14.45" customHeight="1" x14ac:dyDescent="0.25">
      <c r="A20" s="252" t="str">
        <f>HYPERLINK("#'ZV Vykáz.-A'!A1","Ambulantní péče ve vyjmenovaných odbornostech (§9)")</f>
        <v>Ambulantní péče ve vyjmenovaných odbornostech (§9)</v>
      </c>
      <c r="B20" s="254" t="s">
        <v>122</v>
      </c>
      <c r="C20" s="158">
        <v>1</v>
      </c>
      <c r="D20" s="245">
        <f>IF(ISERROR(VLOOKUP("Ambulantní péče ve vyjmenovaných odbornostech (§9) *",'ZV Vykáz.-A'!$A:$AB,10,0)),"",VLOOKUP("Ambulantní péče ve vyjmenovaných odbornostech (§9) *",'ZV Vykáz.-A'!$A:$AB,10,0))</f>
        <v>1.0772361474421897</v>
      </c>
      <c r="E20" s="154">
        <f>IF(OR(C20=0,D20=""),0,IF(C20="","",D20/C20))</f>
        <v>1.0772361474421897</v>
      </c>
    </row>
    <row r="21" spans="1:5" ht="14.45" customHeight="1" x14ac:dyDescent="0.2">
      <c r="A21" s="175" t="str">
        <f>HYPERLINK("#'ZV Vykáz.-H'!A1","Zdravotní výkony vykázané u hospitalizovaných pacientů (max. 85 %)")</f>
        <v>Zdravotní výkony vykázané u hospitalizovaných pacientů (max. 85 %)</v>
      </c>
      <c r="B21" s="254" t="s">
        <v>124</v>
      </c>
      <c r="C21" s="158">
        <v>0.85</v>
      </c>
      <c r="D21" s="158">
        <f>IF(ISERROR(VLOOKUP("Celkem:",'ZV Vykáz.-H'!$A:$S,7,0)),"",VLOOKUP("Celkem:",'ZV Vykáz.-H'!$A:$S,7,0))</f>
        <v>1.0973706539777688</v>
      </c>
      <c r="E21" s="154">
        <f t="shared" si="1"/>
        <v>1.291024298797375</v>
      </c>
    </row>
    <row r="22" spans="1:5" ht="14.45" customHeight="1" x14ac:dyDescent="0.2">
      <c r="A22" s="176" t="str">
        <f>HYPERLINK("#HI!A1","Hospitalizace (casemix * 30000)")</f>
        <v>Hospitalizace (casemix * 30000)</v>
      </c>
      <c r="B22" s="156"/>
      <c r="C22" s="153">
        <f ca="1">IF(ISERROR(VLOOKUP("Hospitalizace *",INDIRECT("HI!$A:$G"),6,0)),0,VLOOKUP("Hospitalizace *",INDIRECT("HI!$A:$G"),6,0))</f>
        <v>0</v>
      </c>
      <c r="D22" s="153">
        <f ca="1">IF(ISERROR(VLOOKUP("Hospitalizace *",INDIRECT("HI!$A:$G"),5,0)),0,VLOOKUP("Hospitalizace *",INDIRECT("HI!$A:$G"),5,0))</f>
        <v>0</v>
      </c>
      <c r="E22" s="154">
        <f ca="1">IF(C22=0,0,D22/C22)</f>
        <v>0</v>
      </c>
    </row>
    <row r="23" spans="1:5" ht="14.45" customHeight="1" thickBot="1" x14ac:dyDescent="0.25">
      <c r="A23" s="177" t="s">
        <v>143</v>
      </c>
      <c r="B23" s="163"/>
      <c r="C23" s="164"/>
      <c r="D23" s="164"/>
      <c r="E23" s="165"/>
    </row>
    <row r="24" spans="1:5" ht="14.45" customHeight="1" thickBot="1" x14ac:dyDescent="0.25">
      <c r="A24" s="178"/>
      <c r="B24" s="179"/>
      <c r="C24" s="180"/>
      <c r="D24" s="180"/>
      <c r="E24" s="181"/>
    </row>
    <row r="25" spans="1:5" ht="14.45" customHeight="1" thickBot="1" x14ac:dyDescent="0.25">
      <c r="A25" s="182" t="s">
        <v>144</v>
      </c>
      <c r="B25" s="183"/>
      <c r="C25" s="184"/>
      <c r="D25" s="184"/>
      <c r="E25" s="185"/>
    </row>
  </sheetData>
  <mergeCells count="1">
    <mergeCell ref="A1:E1"/>
  </mergeCells>
  <conditionalFormatting sqref="E5">
    <cfRule type="cellIs" dxfId="66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65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4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63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2">
    <cfRule type="cellIs" dxfId="62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1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60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10 E18:E19">
    <cfRule type="cellIs" dxfId="59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 E20:E21">
    <cfRule type="cellIs" dxfId="58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817B0040-E828-480D-986D-7D568541735D}"/>
  </hyperlinks>
  <pageMargins left="0.25" right="0.25" top="0.75" bottom="0.75" header="0.3" footer="0.3"/>
  <pageSetup paperSize="9" fitToHeight="0" orientation="landscape" r:id="rId1"/>
  <ignoredErrors>
    <ignoredError sqref="E18:E19 E21" evalError="1"/>
    <ignoredError sqref="E20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91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18" customWidth="1"/>
    <col min="2" max="2" width="8.7109375" style="118" bestFit="1" customWidth="1"/>
    <col min="3" max="3" width="6.140625" style="118" customWidth="1"/>
    <col min="4" max="4" width="27.7109375" style="118" customWidth="1"/>
    <col min="5" max="5" width="2.140625" style="118" bestFit="1" customWidth="1"/>
    <col min="6" max="6" width="8" style="118" customWidth="1"/>
    <col min="7" max="7" width="50.85546875" style="118" bestFit="1" customWidth="1" collapsed="1"/>
    <col min="8" max="9" width="11.140625" style="196" hidden="1" customWidth="1" outlineLevel="1"/>
    <col min="10" max="11" width="9.28515625" style="118" hidden="1" customWidth="1"/>
    <col min="12" max="13" width="11.140625" style="196" customWidth="1"/>
    <col min="14" max="15" width="9.28515625" style="118" hidden="1" customWidth="1"/>
    <col min="16" max="17" width="11.140625" style="196" customWidth="1"/>
    <col min="18" max="18" width="11.140625" style="199" customWidth="1"/>
    <col min="19" max="19" width="11.140625" style="196" customWidth="1"/>
    <col min="20" max="16384" width="8.85546875" style="118"/>
  </cols>
  <sheetData>
    <row r="1" spans="1:19" ht="18.600000000000001" customHeight="1" thickBot="1" x14ac:dyDescent="0.35">
      <c r="A1" s="318" t="s">
        <v>1500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</row>
    <row r="2" spans="1:19" ht="14.45" customHeight="1" thickBot="1" x14ac:dyDescent="0.25">
      <c r="A2" s="221" t="s">
        <v>256</v>
      </c>
      <c r="B2" s="186"/>
      <c r="C2" s="186"/>
      <c r="D2" s="186"/>
      <c r="E2" s="100"/>
      <c r="F2" s="100"/>
      <c r="G2" s="100"/>
      <c r="H2" s="219"/>
      <c r="I2" s="219"/>
      <c r="J2" s="100"/>
      <c r="K2" s="100"/>
      <c r="L2" s="219"/>
      <c r="M2" s="219"/>
      <c r="N2" s="100"/>
      <c r="O2" s="100"/>
      <c r="P2" s="219"/>
      <c r="Q2" s="219"/>
      <c r="R2" s="216"/>
      <c r="S2" s="219"/>
    </row>
    <row r="3" spans="1:19" ht="14.45" customHeight="1" thickBot="1" x14ac:dyDescent="0.25">
      <c r="G3" s="77" t="s">
        <v>127</v>
      </c>
      <c r="H3" s="91">
        <f t="shared" ref="H3:Q3" si="0">SUBTOTAL(9,H6:H1048576)</f>
        <v>67959</v>
      </c>
      <c r="I3" s="92">
        <f t="shared" si="0"/>
        <v>33872294</v>
      </c>
      <c r="J3" s="66"/>
      <c r="K3" s="66"/>
      <c r="L3" s="92">
        <f t="shared" si="0"/>
        <v>70549</v>
      </c>
      <c r="M3" s="92">
        <f t="shared" si="0"/>
        <v>37101933</v>
      </c>
      <c r="N3" s="66"/>
      <c r="O3" s="66"/>
      <c r="P3" s="92">
        <f t="shared" si="0"/>
        <v>72957</v>
      </c>
      <c r="Q3" s="92">
        <f t="shared" si="0"/>
        <v>41012178</v>
      </c>
      <c r="R3" s="67">
        <f>IF(M3=0,0,Q3/M3)</f>
        <v>1.1053919481769319</v>
      </c>
      <c r="S3" s="93">
        <f>IF(P3=0,0,Q3/P3)</f>
        <v>562.14178214564743</v>
      </c>
    </row>
    <row r="4" spans="1:19" ht="14.45" customHeight="1" x14ac:dyDescent="0.2">
      <c r="A4" s="425" t="s">
        <v>198</v>
      </c>
      <c r="B4" s="425" t="s">
        <v>94</v>
      </c>
      <c r="C4" s="433" t="s">
        <v>0</v>
      </c>
      <c r="D4" s="255" t="s">
        <v>128</v>
      </c>
      <c r="E4" s="427" t="s">
        <v>95</v>
      </c>
      <c r="F4" s="432" t="s">
        <v>70</v>
      </c>
      <c r="G4" s="428" t="s">
        <v>69</v>
      </c>
      <c r="H4" s="429">
        <v>2015</v>
      </c>
      <c r="I4" s="430"/>
      <c r="J4" s="90"/>
      <c r="K4" s="90"/>
      <c r="L4" s="429">
        <v>2018</v>
      </c>
      <c r="M4" s="430"/>
      <c r="N4" s="90"/>
      <c r="O4" s="90"/>
      <c r="P4" s="429">
        <v>2019</v>
      </c>
      <c r="Q4" s="430"/>
      <c r="R4" s="431" t="s">
        <v>2</v>
      </c>
      <c r="S4" s="426" t="s">
        <v>97</v>
      </c>
    </row>
    <row r="5" spans="1:19" ht="14.45" customHeight="1" thickBot="1" x14ac:dyDescent="0.25">
      <c r="A5" s="582"/>
      <c r="B5" s="582"/>
      <c r="C5" s="583"/>
      <c r="D5" s="593"/>
      <c r="E5" s="584"/>
      <c r="F5" s="585"/>
      <c r="G5" s="586"/>
      <c r="H5" s="587" t="s">
        <v>71</v>
      </c>
      <c r="I5" s="588" t="s">
        <v>14</v>
      </c>
      <c r="J5" s="589"/>
      <c r="K5" s="589"/>
      <c r="L5" s="587" t="s">
        <v>71</v>
      </c>
      <c r="M5" s="588" t="s">
        <v>14</v>
      </c>
      <c r="N5" s="589"/>
      <c r="O5" s="589"/>
      <c r="P5" s="587" t="s">
        <v>71</v>
      </c>
      <c r="Q5" s="588" t="s">
        <v>14</v>
      </c>
      <c r="R5" s="590"/>
      <c r="S5" s="591"/>
    </row>
    <row r="6" spans="1:19" ht="14.45" customHeight="1" x14ac:dyDescent="0.2">
      <c r="A6" s="479" t="s">
        <v>1337</v>
      </c>
      <c r="B6" s="480" t="s">
        <v>1338</v>
      </c>
      <c r="C6" s="480" t="s">
        <v>462</v>
      </c>
      <c r="D6" s="480" t="s">
        <v>1330</v>
      </c>
      <c r="E6" s="480" t="s">
        <v>1339</v>
      </c>
      <c r="F6" s="480" t="s">
        <v>1340</v>
      </c>
      <c r="G6" s="480" t="s">
        <v>1341</v>
      </c>
      <c r="H6" s="484">
        <v>201</v>
      </c>
      <c r="I6" s="484">
        <v>298083</v>
      </c>
      <c r="J6" s="480">
        <v>1.0523560209424083</v>
      </c>
      <c r="K6" s="480">
        <v>1483</v>
      </c>
      <c r="L6" s="484">
        <v>191</v>
      </c>
      <c r="M6" s="484">
        <v>283253</v>
      </c>
      <c r="N6" s="480">
        <v>1</v>
      </c>
      <c r="O6" s="480">
        <v>1483</v>
      </c>
      <c r="P6" s="484">
        <v>241</v>
      </c>
      <c r="Q6" s="484">
        <v>358126</v>
      </c>
      <c r="R6" s="507">
        <v>1.2643325931234621</v>
      </c>
      <c r="S6" s="485">
        <v>1486</v>
      </c>
    </row>
    <row r="7" spans="1:19" ht="14.45" customHeight="1" x14ac:dyDescent="0.2">
      <c r="A7" s="546" t="s">
        <v>1337</v>
      </c>
      <c r="B7" s="547" t="s">
        <v>1338</v>
      </c>
      <c r="C7" s="547" t="s">
        <v>462</v>
      </c>
      <c r="D7" s="547" t="s">
        <v>1330</v>
      </c>
      <c r="E7" s="547" t="s">
        <v>1339</v>
      </c>
      <c r="F7" s="547" t="s">
        <v>1342</v>
      </c>
      <c r="G7" s="547" t="s">
        <v>1343</v>
      </c>
      <c r="H7" s="550">
        <v>128</v>
      </c>
      <c r="I7" s="550">
        <v>500992</v>
      </c>
      <c r="J7" s="547">
        <v>1.1845798812090946</v>
      </c>
      <c r="K7" s="547">
        <v>3914</v>
      </c>
      <c r="L7" s="550">
        <v>108</v>
      </c>
      <c r="M7" s="550">
        <v>422928</v>
      </c>
      <c r="N7" s="547">
        <v>1</v>
      </c>
      <c r="O7" s="547">
        <v>3916</v>
      </c>
      <c r="P7" s="550">
        <v>52</v>
      </c>
      <c r="Q7" s="550">
        <v>204204</v>
      </c>
      <c r="R7" s="592">
        <v>0.48283395755305869</v>
      </c>
      <c r="S7" s="551">
        <v>3927</v>
      </c>
    </row>
    <row r="8" spans="1:19" ht="14.45" customHeight="1" x14ac:dyDescent="0.2">
      <c r="A8" s="546" t="s">
        <v>1337</v>
      </c>
      <c r="B8" s="547" t="s">
        <v>1338</v>
      </c>
      <c r="C8" s="547" t="s">
        <v>462</v>
      </c>
      <c r="D8" s="547" t="s">
        <v>1330</v>
      </c>
      <c r="E8" s="547" t="s">
        <v>1339</v>
      </c>
      <c r="F8" s="547" t="s">
        <v>1344</v>
      </c>
      <c r="G8" s="547" t="s">
        <v>1345</v>
      </c>
      <c r="H8" s="550">
        <v>221</v>
      </c>
      <c r="I8" s="550">
        <v>145418</v>
      </c>
      <c r="J8" s="547">
        <v>0.90946502057613166</v>
      </c>
      <c r="K8" s="547">
        <v>658</v>
      </c>
      <c r="L8" s="550">
        <v>243</v>
      </c>
      <c r="M8" s="550">
        <v>159894</v>
      </c>
      <c r="N8" s="547">
        <v>1</v>
      </c>
      <c r="O8" s="547">
        <v>658</v>
      </c>
      <c r="P8" s="550">
        <v>214</v>
      </c>
      <c r="Q8" s="550">
        <v>141454</v>
      </c>
      <c r="R8" s="592">
        <v>0.88467359625752062</v>
      </c>
      <c r="S8" s="551">
        <v>661</v>
      </c>
    </row>
    <row r="9" spans="1:19" ht="14.45" customHeight="1" x14ac:dyDescent="0.2">
      <c r="A9" s="546" t="s">
        <v>1337</v>
      </c>
      <c r="B9" s="547" t="s">
        <v>1338</v>
      </c>
      <c r="C9" s="547" t="s">
        <v>462</v>
      </c>
      <c r="D9" s="547" t="s">
        <v>1330</v>
      </c>
      <c r="E9" s="547" t="s">
        <v>1339</v>
      </c>
      <c r="F9" s="547" t="s">
        <v>1346</v>
      </c>
      <c r="G9" s="547" t="s">
        <v>1347</v>
      </c>
      <c r="H9" s="550">
        <v>40</v>
      </c>
      <c r="I9" s="550">
        <v>41200</v>
      </c>
      <c r="J9" s="547">
        <v>1.1719194447604961</v>
      </c>
      <c r="K9" s="547">
        <v>1030</v>
      </c>
      <c r="L9" s="550">
        <v>34</v>
      </c>
      <c r="M9" s="550">
        <v>35156</v>
      </c>
      <c r="N9" s="547">
        <v>1</v>
      </c>
      <c r="O9" s="547">
        <v>1034</v>
      </c>
      <c r="P9" s="550">
        <v>43</v>
      </c>
      <c r="Q9" s="550">
        <v>45150</v>
      </c>
      <c r="R9" s="592">
        <v>1.2842757992945728</v>
      </c>
      <c r="S9" s="551">
        <v>1050</v>
      </c>
    </row>
    <row r="10" spans="1:19" ht="14.45" customHeight="1" x14ac:dyDescent="0.2">
      <c r="A10" s="546" t="s">
        <v>1337</v>
      </c>
      <c r="B10" s="547" t="s">
        <v>1338</v>
      </c>
      <c r="C10" s="547" t="s">
        <v>462</v>
      </c>
      <c r="D10" s="547" t="s">
        <v>1330</v>
      </c>
      <c r="E10" s="547" t="s">
        <v>1339</v>
      </c>
      <c r="F10" s="547" t="s">
        <v>1348</v>
      </c>
      <c r="G10" s="547" t="s">
        <v>1349</v>
      </c>
      <c r="H10" s="550">
        <v>3</v>
      </c>
      <c r="I10" s="550">
        <v>3255</v>
      </c>
      <c r="J10" s="547">
        <v>0.59779614325068875</v>
      </c>
      <c r="K10" s="547">
        <v>1085</v>
      </c>
      <c r="L10" s="550">
        <v>5</v>
      </c>
      <c r="M10" s="550">
        <v>5445</v>
      </c>
      <c r="N10" s="547">
        <v>1</v>
      </c>
      <c r="O10" s="547">
        <v>1089</v>
      </c>
      <c r="P10" s="550">
        <v>1</v>
      </c>
      <c r="Q10" s="550">
        <v>1102</v>
      </c>
      <c r="R10" s="592">
        <v>0.20238751147842057</v>
      </c>
      <c r="S10" s="551">
        <v>1102</v>
      </c>
    </row>
    <row r="11" spans="1:19" ht="14.45" customHeight="1" x14ac:dyDescent="0.2">
      <c r="A11" s="546" t="s">
        <v>1337</v>
      </c>
      <c r="B11" s="547" t="s">
        <v>1338</v>
      </c>
      <c r="C11" s="547" t="s">
        <v>462</v>
      </c>
      <c r="D11" s="547" t="s">
        <v>1330</v>
      </c>
      <c r="E11" s="547" t="s">
        <v>1339</v>
      </c>
      <c r="F11" s="547" t="s">
        <v>1350</v>
      </c>
      <c r="G11" s="547" t="s">
        <v>1351</v>
      </c>
      <c r="H11" s="550">
        <v>447</v>
      </c>
      <c r="I11" s="550">
        <v>376821</v>
      </c>
      <c r="J11" s="547">
        <v>1.037122969837587</v>
      </c>
      <c r="K11" s="547">
        <v>843</v>
      </c>
      <c r="L11" s="550">
        <v>431</v>
      </c>
      <c r="M11" s="550">
        <v>363333</v>
      </c>
      <c r="N11" s="547">
        <v>1</v>
      </c>
      <c r="O11" s="547">
        <v>843</v>
      </c>
      <c r="P11" s="550">
        <v>395</v>
      </c>
      <c r="Q11" s="550">
        <v>334170</v>
      </c>
      <c r="R11" s="592">
        <v>0.91973478874751258</v>
      </c>
      <c r="S11" s="551">
        <v>846</v>
      </c>
    </row>
    <row r="12" spans="1:19" ht="14.45" customHeight="1" x14ac:dyDescent="0.2">
      <c r="A12" s="546" t="s">
        <v>1337</v>
      </c>
      <c r="B12" s="547" t="s">
        <v>1338</v>
      </c>
      <c r="C12" s="547" t="s">
        <v>462</v>
      </c>
      <c r="D12" s="547" t="s">
        <v>1330</v>
      </c>
      <c r="E12" s="547" t="s">
        <v>1339</v>
      </c>
      <c r="F12" s="547" t="s">
        <v>1352</v>
      </c>
      <c r="G12" s="547" t="s">
        <v>1353</v>
      </c>
      <c r="H12" s="550"/>
      <c r="I12" s="550"/>
      <c r="J12" s="547"/>
      <c r="K12" s="547"/>
      <c r="L12" s="550">
        <v>2</v>
      </c>
      <c r="M12" s="550">
        <v>414</v>
      </c>
      <c r="N12" s="547">
        <v>1</v>
      </c>
      <c r="O12" s="547">
        <v>207</v>
      </c>
      <c r="P12" s="550"/>
      <c r="Q12" s="550"/>
      <c r="R12" s="592"/>
      <c r="S12" s="551"/>
    </row>
    <row r="13" spans="1:19" ht="14.45" customHeight="1" x14ac:dyDescent="0.2">
      <c r="A13" s="546" t="s">
        <v>1337</v>
      </c>
      <c r="B13" s="547" t="s">
        <v>1338</v>
      </c>
      <c r="C13" s="547" t="s">
        <v>462</v>
      </c>
      <c r="D13" s="547" t="s">
        <v>1330</v>
      </c>
      <c r="E13" s="547" t="s">
        <v>1339</v>
      </c>
      <c r="F13" s="547" t="s">
        <v>1354</v>
      </c>
      <c r="G13" s="547" t="s">
        <v>1355</v>
      </c>
      <c r="H13" s="550">
        <v>379</v>
      </c>
      <c r="I13" s="550">
        <v>308506</v>
      </c>
      <c r="J13" s="547">
        <v>1.03551912568306</v>
      </c>
      <c r="K13" s="547">
        <v>814</v>
      </c>
      <c r="L13" s="550">
        <v>366</v>
      </c>
      <c r="M13" s="550">
        <v>297924</v>
      </c>
      <c r="N13" s="547">
        <v>1</v>
      </c>
      <c r="O13" s="547">
        <v>814</v>
      </c>
      <c r="P13" s="550">
        <v>432</v>
      </c>
      <c r="Q13" s="550">
        <v>348192</v>
      </c>
      <c r="R13" s="592">
        <v>1.1687275949571032</v>
      </c>
      <c r="S13" s="551">
        <v>806</v>
      </c>
    </row>
    <row r="14" spans="1:19" ht="14.45" customHeight="1" x14ac:dyDescent="0.2">
      <c r="A14" s="546" t="s">
        <v>1337</v>
      </c>
      <c r="B14" s="547" t="s">
        <v>1338</v>
      </c>
      <c r="C14" s="547" t="s">
        <v>462</v>
      </c>
      <c r="D14" s="547" t="s">
        <v>1330</v>
      </c>
      <c r="E14" s="547" t="s">
        <v>1339</v>
      </c>
      <c r="F14" s="547" t="s">
        <v>1356</v>
      </c>
      <c r="G14" s="547" t="s">
        <v>1357</v>
      </c>
      <c r="H14" s="550">
        <v>379</v>
      </c>
      <c r="I14" s="550">
        <v>308506</v>
      </c>
      <c r="J14" s="547">
        <v>1.03551912568306</v>
      </c>
      <c r="K14" s="547">
        <v>814</v>
      </c>
      <c r="L14" s="550">
        <v>366</v>
      </c>
      <c r="M14" s="550">
        <v>297924</v>
      </c>
      <c r="N14" s="547">
        <v>1</v>
      </c>
      <c r="O14" s="547">
        <v>814</v>
      </c>
      <c r="P14" s="550">
        <v>432</v>
      </c>
      <c r="Q14" s="550">
        <v>348192</v>
      </c>
      <c r="R14" s="592">
        <v>1.1687275949571032</v>
      </c>
      <c r="S14" s="551">
        <v>806</v>
      </c>
    </row>
    <row r="15" spans="1:19" ht="14.45" customHeight="1" x14ac:dyDescent="0.2">
      <c r="A15" s="546" t="s">
        <v>1337</v>
      </c>
      <c r="B15" s="547" t="s">
        <v>1338</v>
      </c>
      <c r="C15" s="547" t="s">
        <v>462</v>
      </c>
      <c r="D15" s="547" t="s">
        <v>1330</v>
      </c>
      <c r="E15" s="547" t="s">
        <v>1339</v>
      </c>
      <c r="F15" s="547" t="s">
        <v>1358</v>
      </c>
      <c r="G15" s="547" t="s">
        <v>1359</v>
      </c>
      <c r="H15" s="550">
        <v>2546</v>
      </c>
      <c r="I15" s="550">
        <v>427728</v>
      </c>
      <c r="J15" s="547">
        <v>0.97885428681276432</v>
      </c>
      <c r="K15" s="547">
        <v>168</v>
      </c>
      <c r="L15" s="550">
        <v>2601</v>
      </c>
      <c r="M15" s="550">
        <v>436968</v>
      </c>
      <c r="N15" s="547">
        <v>1</v>
      </c>
      <c r="O15" s="547">
        <v>168</v>
      </c>
      <c r="P15" s="550">
        <v>2769</v>
      </c>
      <c r="Q15" s="550">
        <v>465192</v>
      </c>
      <c r="R15" s="592">
        <v>1.0645905420991926</v>
      </c>
      <c r="S15" s="551">
        <v>168</v>
      </c>
    </row>
    <row r="16" spans="1:19" ht="14.45" customHeight="1" x14ac:dyDescent="0.2">
      <c r="A16" s="546" t="s">
        <v>1337</v>
      </c>
      <c r="B16" s="547" t="s">
        <v>1338</v>
      </c>
      <c r="C16" s="547" t="s">
        <v>462</v>
      </c>
      <c r="D16" s="547" t="s">
        <v>1330</v>
      </c>
      <c r="E16" s="547" t="s">
        <v>1339</v>
      </c>
      <c r="F16" s="547" t="s">
        <v>1360</v>
      </c>
      <c r="G16" s="547" t="s">
        <v>1361</v>
      </c>
      <c r="H16" s="550">
        <v>2007</v>
      </c>
      <c r="I16" s="550">
        <v>349218</v>
      </c>
      <c r="J16" s="547">
        <v>0.92873669597408604</v>
      </c>
      <c r="K16" s="547">
        <v>174</v>
      </c>
      <c r="L16" s="550">
        <v>2161</v>
      </c>
      <c r="M16" s="550">
        <v>376014</v>
      </c>
      <c r="N16" s="547">
        <v>1</v>
      </c>
      <c r="O16" s="547">
        <v>174</v>
      </c>
      <c r="P16" s="550">
        <v>2445</v>
      </c>
      <c r="Q16" s="550">
        <v>427875</v>
      </c>
      <c r="R16" s="592">
        <v>1.1379230560564235</v>
      </c>
      <c r="S16" s="551">
        <v>175</v>
      </c>
    </row>
    <row r="17" spans="1:19" ht="14.45" customHeight="1" x14ac:dyDescent="0.2">
      <c r="A17" s="546" t="s">
        <v>1337</v>
      </c>
      <c r="B17" s="547" t="s">
        <v>1338</v>
      </c>
      <c r="C17" s="547" t="s">
        <v>462</v>
      </c>
      <c r="D17" s="547" t="s">
        <v>1330</v>
      </c>
      <c r="E17" s="547" t="s">
        <v>1339</v>
      </c>
      <c r="F17" s="547" t="s">
        <v>1362</v>
      </c>
      <c r="G17" s="547" t="s">
        <v>1363</v>
      </c>
      <c r="H17" s="550">
        <v>2521</v>
      </c>
      <c r="I17" s="550">
        <v>887392</v>
      </c>
      <c r="J17" s="547">
        <v>1.056580050293378</v>
      </c>
      <c r="K17" s="547">
        <v>352</v>
      </c>
      <c r="L17" s="550">
        <v>2386</v>
      </c>
      <c r="M17" s="550">
        <v>839872</v>
      </c>
      <c r="N17" s="547">
        <v>1</v>
      </c>
      <c r="O17" s="547">
        <v>352</v>
      </c>
      <c r="P17" s="550">
        <v>2502</v>
      </c>
      <c r="Q17" s="550">
        <v>883206</v>
      </c>
      <c r="R17" s="592">
        <v>1.0515959574792348</v>
      </c>
      <c r="S17" s="551">
        <v>353</v>
      </c>
    </row>
    <row r="18" spans="1:19" ht="14.45" customHeight="1" x14ac:dyDescent="0.2">
      <c r="A18" s="546" t="s">
        <v>1337</v>
      </c>
      <c r="B18" s="547" t="s">
        <v>1338</v>
      </c>
      <c r="C18" s="547" t="s">
        <v>462</v>
      </c>
      <c r="D18" s="547" t="s">
        <v>1330</v>
      </c>
      <c r="E18" s="547" t="s">
        <v>1339</v>
      </c>
      <c r="F18" s="547" t="s">
        <v>1364</v>
      </c>
      <c r="G18" s="547" t="s">
        <v>1365</v>
      </c>
      <c r="H18" s="550">
        <v>659</v>
      </c>
      <c r="I18" s="550">
        <v>125210</v>
      </c>
      <c r="J18" s="547">
        <v>1.2410546139359699</v>
      </c>
      <c r="K18" s="547">
        <v>190</v>
      </c>
      <c r="L18" s="550">
        <v>531</v>
      </c>
      <c r="M18" s="550">
        <v>100890</v>
      </c>
      <c r="N18" s="547">
        <v>1</v>
      </c>
      <c r="O18" s="547">
        <v>190</v>
      </c>
      <c r="P18" s="550">
        <v>566</v>
      </c>
      <c r="Q18" s="550">
        <v>108106</v>
      </c>
      <c r="R18" s="592">
        <v>1.0715234413717911</v>
      </c>
      <c r="S18" s="551">
        <v>191</v>
      </c>
    </row>
    <row r="19" spans="1:19" ht="14.45" customHeight="1" x14ac:dyDescent="0.2">
      <c r="A19" s="546" t="s">
        <v>1337</v>
      </c>
      <c r="B19" s="547" t="s">
        <v>1338</v>
      </c>
      <c r="C19" s="547" t="s">
        <v>462</v>
      </c>
      <c r="D19" s="547" t="s">
        <v>1330</v>
      </c>
      <c r="E19" s="547" t="s">
        <v>1339</v>
      </c>
      <c r="F19" s="547" t="s">
        <v>1366</v>
      </c>
      <c r="G19" s="547" t="s">
        <v>1367</v>
      </c>
      <c r="H19" s="550">
        <v>2092</v>
      </c>
      <c r="I19" s="550">
        <v>1721716</v>
      </c>
      <c r="J19" s="547">
        <v>0.70987444859178828</v>
      </c>
      <c r="K19" s="547">
        <v>823</v>
      </c>
      <c r="L19" s="550">
        <v>2947</v>
      </c>
      <c r="M19" s="550">
        <v>2425381</v>
      </c>
      <c r="N19" s="547">
        <v>1</v>
      </c>
      <c r="O19" s="547">
        <v>823</v>
      </c>
      <c r="P19" s="550">
        <v>3069</v>
      </c>
      <c r="Q19" s="550">
        <v>2525787</v>
      </c>
      <c r="R19" s="592">
        <v>1.0413980318968443</v>
      </c>
      <c r="S19" s="551">
        <v>823</v>
      </c>
    </row>
    <row r="20" spans="1:19" ht="14.45" customHeight="1" x14ac:dyDescent="0.2">
      <c r="A20" s="546" t="s">
        <v>1337</v>
      </c>
      <c r="B20" s="547" t="s">
        <v>1338</v>
      </c>
      <c r="C20" s="547" t="s">
        <v>462</v>
      </c>
      <c r="D20" s="547" t="s">
        <v>1330</v>
      </c>
      <c r="E20" s="547" t="s">
        <v>1339</v>
      </c>
      <c r="F20" s="547" t="s">
        <v>1368</v>
      </c>
      <c r="G20" s="547" t="s">
        <v>1369</v>
      </c>
      <c r="H20" s="550">
        <v>29</v>
      </c>
      <c r="I20" s="550">
        <v>40223</v>
      </c>
      <c r="J20" s="547">
        <v>1.45</v>
      </c>
      <c r="K20" s="547">
        <v>1387</v>
      </c>
      <c r="L20" s="550">
        <v>20</v>
      </c>
      <c r="M20" s="550">
        <v>27740</v>
      </c>
      <c r="N20" s="547">
        <v>1</v>
      </c>
      <c r="O20" s="547">
        <v>1387</v>
      </c>
      <c r="P20" s="550">
        <v>17</v>
      </c>
      <c r="Q20" s="550">
        <v>23596</v>
      </c>
      <c r="R20" s="592">
        <v>0.85061283345349681</v>
      </c>
      <c r="S20" s="551">
        <v>1388</v>
      </c>
    </row>
    <row r="21" spans="1:19" ht="14.45" customHeight="1" x14ac:dyDescent="0.2">
      <c r="A21" s="546" t="s">
        <v>1337</v>
      </c>
      <c r="B21" s="547" t="s">
        <v>1338</v>
      </c>
      <c r="C21" s="547" t="s">
        <v>462</v>
      </c>
      <c r="D21" s="547" t="s">
        <v>1330</v>
      </c>
      <c r="E21" s="547" t="s">
        <v>1339</v>
      </c>
      <c r="F21" s="547" t="s">
        <v>1370</v>
      </c>
      <c r="G21" s="547" t="s">
        <v>1371</v>
      </c>
      <c r="H21" s="550">
        <v>1622</v>
      </c>
      <c r="I21" s="550">
        <v>890478</v>
      </c>
      <c r="J21" s="547">
        <v>0.99267376400423613</v>
      </c>
      <c r="K21" s="547">
        <v>549</v>
      </c>
      <c r="L21" s="550">
        <v>1631</v>
      </c>
      <c r="M21" s="550">
        <v>897050</v>
      </c>
      <c r="N21" s="547">
        <v>1</v>
      </c>
      <c r="O21" s="547">
        <v>550</v>
      </c>
      <c r="P21" s="550">
        <v>1818</v>
      </c>
      <c r="Q21" s="550">
        <v>1001718</v>
      </c>
      <c r="R21" s="592">
        <v>1.116680229641603</v>
      </c>
      <c r="S21" s="551">
        <v>551</v>
      </c>
    </row>
    <row r="22" spans="1:19" ht="14.45" customHeight="1" x14ac:dyDescent="0.2">
      <c r="A22" s="546" t="s">
        <v>1337</v>
      </c>
      <c r="B22" s="547" t="s">
        <v>1338</v>
      </c>
      <c r="C22" s="547" t="s">
        <v>462</v>
      </c>
      <c r="D22" s="547" t="s">
        <v>1330</v>
      </c>
      <c r="E22" s="547" t="s">
        <v>1339</v>
      </c>
      <c r="F22" s="547" t="s">
        <v>1372</v>
      </c>
      <c r="G22" s="547" t="s">
        <v>1373</v>
      </c>
      <c r="H22" s="550">
        <v>277</v>
      </c>
      <c r="I22" s="550">
        <v>181158</v>
      </c>
      <c r="J22" s="547">
        <v>1.0168275707229457</v>
      </c>
      <c r="K22" s="547">
        <v>654</v>
      </c>
      <c r="L22" s="550">
        <v>272</v>
      </c>
      <c r="M22" s="550">
        <v>178160</v>
      </c>
      <c r="N22" s="547">
        <v>1</v>
      </c>
      <c r="O22" s="547">
        <v>655</v>
      </c>
      <c r="P22" s="550">
        <v>343</v>
      </c>
      <c r="Q22" s="550">
        <v>225008</v>
      </c>
      <c r="R22" s="592">
        <v>1.2629546475078581</v>
      </c>
      <c r="S22" s="551">
        <v>656</v>
      </c>
    </row>
    <row r="23" spans="1:19" ht="14.45" customHeight="1" x14ac:dyDescent="0.2">
      <c r="A23" s="546" t="s">
        <v>1337</v>
      </c>
      <c r="B23" s="547" t="s">
        <v>1338</v>
      </c>
      <c r="C23" s="547" t="s">
        <v>462</v>
      </c>
      <c r="D23" s="547" t="s">
        <v>1330</v>
      </c>
      <c r="E23" s="547" t="s">
        <v>1339</v>
      </c>
      <c r="F23" s="547" t="s">
        <v>1374</v>
      </c>
      <c r="G23" s="547" t="s">
        <v>1375</v>
      </c>
      <c r="H23" s="550">
        <v>277</v>
      </c>
      <c r="I23" s="550">
        <v>181158</v>
      </c>
      <c r="J23" s="547">
        <v>1.0168275707229457</v>
      </c>
      <c r="K23" s="547">
        <v>654</v>
      </c>
      <c r="L23" s="550">
        <v>272</v>
      </c>
      <c r="M23" s="550">
        <v>178160</v>
      </c>
      <c r="N23" s="547">
        <v>1</v>
      </c>
      <c r="O23" s="547">
        <v>655</v>
      </c>
      <c r="P23" s="550">
        <v>343</v>
      </c>
      <c r="Q23" s="550">
        <v>225008</v>
      </c>
      <c r="R23" s="592">
        <v>1.2629546475078581</v>
      </c>
      <c r="S23" s="551">
        <v>656</v>
      </c>
    </row>
    <row r="24" spans="1:19" ht="14.45" customHeight="1" x14ac:dyDescent="0.2">
      <c r="A24" s="546" t="s">
        <v>1337</v>
      </c>
      <c r="B24" s="547" t="s">
        <v>1338</v>
      </c>
      <c r="C24" s="547" t="s">
        <v>462</v>
      </c>
      <c r="D24" s="547" t="s">
        <v>1330</v>
      </c>
      <c r="E24" s="547" t="s">
        <v>1339</v>
      </c>
      <c r="F24" s="547" t="s">
        <v>1376</v>
      </c>
      <c r="G24" s="547" t="s">
        <v>1377</v>
      </c>
      <c r="H24" s="550">
        <v>202</v>
      </c>
      <c r="I24" s="550">
        <v>136956</v>
      </c>
      <c r="J24" s="547">
        <v>0.88466010386791727</v>
      </c>
      <c r="K24" s="547">
        <v>678</v>
      </c>
      <c r="L24" s="550">
        <v>228</v>
      </c>
      <c r="M24" s="550">
        <v>154812</v>
      </c>
      <c r="N24" s="547">
        <v>1</v>
      </c>
      <c r="O24" s="547">
        <v>679</v>
      </c>
      <c r="P24" s="550">
        <v>308</v>
      </c>
      <c r="Q24" s="550">
        <v>209132</v>
      </c>
      <c r="R24" s="592">
        <v>1.3508771929824561</v>
      </c>
      <c r="S24" s="551">
        <v>679</v>
      </c>
    </row>
    <row r="25" spans="1:19" ht="14.45" customHeight="1" x14ac:dyDescent="0.2">
      <c r="A25" s="546" t="s">
        <v>1337</v>
      </c>
      <c r="B25" s="547" t="s">
        <v>1338</v>
      </c>
      <c r="C25" s="547" t="s">
        <v>462</v>
      </c>
      <c r="D25" s="547" t="s">
        <v>1330</v>
      </c>
      <c r="E25" s="547" t="s">
        <v>1339</v>
      </c>
      <c r="F25" s="547" t="s">
        <v>1378</v>
      </c>
      <c r="G25" s="547" t="s">
        <v>1379</v>
      </c>
      <c r="H25" s="550">
        <v>301</v>
      </c>
      <c r="I25" s="550">
        <v>154413</v>
      </c>
      <c r="J25" s="547">
        <v>1.1004190362167017</v>
      </c>
      <c r="K25" s="547">
        <v>513</v>
      </c>
      <c r="L25" s="550">
        <v>273</v>
      </c>
      <c r="M25" s="550">
        <v>140322</v>
      </c>
      <c r="N25" s="547">
        <v>1</v>
      </c>
      <c r="O25" s="547">
        <v>514</v>
      </c>
      <c r="P25" s="550">
        <v>376</v>
      </c>
      <c r="Q25" s="550">
        <v>193640</v>
      </c>
      <c r="R25" s="592">
        <v>1.3799689286070609</v>
      </c>
      <c r="S25" s="551">
        <v>515</v>
      </c>
    </row>
    <row r="26" spans="1:19" ht="14.45" customHeight="1" x14ac:dyDescent="0.2">
      <c r="A26" s="546" t="s">
        <v>1337</v>
      </c>
      <c r="B26" s="547" t="s">
        <v>1338</v>
      </c>
      <c r="C26" s="547" t="s">
        <v>462</v>
      </c>
      <c r="D26" s="547" t="s">
        <v>1330</v>
      </c>
      <c r="E26" s="547" t="s">
        <v>1339</v>
      </c>
      <c r="F26" s="547" t="s">
        <v>1380</v>
      </c>
      <c r="G26" s="547" t="s">
        <v>1381</v>
      </c>
      <c r="H26" s="550">
        <v>301</v>
      </c>
      <c r="I26" s="550">
        <v>127323</v>
      </c>
      <c r="J26" s="547">
        <v>1.0999637155297532</v>
      </c>
      <c r="K26" s="547">
        <v>423</v>
      </c>
      <c r="L26" s="550">
        <v>273</v>
      </c>
      <c r="M26" s="550">
        <v>115752</v>
      </c>
      <c r="N26" s="547">
        <v>1</v>
      </c>
      <c r="O26" s="547">
        <v>424</v>
      </c>
      <c r="P26" s="550">
        <v>376</v>
      </c>
      <c r="Q26" s="550">
        <v>159800</v>
      </c>
      <c r="R26" s="592">
        <v>1.3805377012924183</v>
      </c>
      <c r="S26" s="551">
        <v>425</v>
      </c>
    </row>
    <row r="27" spans="1:19" ht="14.45" customHeight="1" x14ac:dyDescent="0.2">
      <c r="A27" s="546" t="s">
        <v>1337</v>
      </c>
      <c r="B27" s="547" t="s">
        <v>1338</v>
      </c>
      <c r="C27" s="547" t="s">
        <v>462</v>
      </c>
      <c r="D27" s="547" t="s">
        <v>1330</v>
      </c>
      <c r="E27" s="547" t="s">
        <v>1339</v>
      </c>
      <c r="F27" s="547" t="s">
        <v>1382</v>
      </c>
      <c r="G27" s="547" t="s">
        <v>1383</v>
      </c>
      <c r="H27" s="550">
        <v>2611</v>
      </c>
      <c r="I27" s="550">
        <v>911239</v>
      </c>
      <c r="J27" s="547">
        <v>1.0189980430528376</v>
      </c>
      <c r="K27" s="547">
        <v>349</v>
      </c>
      <c r="L27" s="550">
        <v>2555</v>
      </c>
      <c r="M27" s="550">
        <v>894250</v>
      </c>
      <c r="N27" s="547">
        <v>1</v>
      </c>
      <c r="O27" s="547">
        <v>350</v>
      </c>
      <c r="P27" s="550">
        <v>2350</v>
      </c>
      <c r="Q27" s="550">
        <v>824850</v>
      </c>
      <c r="R27" s="592">
        <v>0.92239306681576738</v>
      </c>
      <c r="S27" s="551">
        <v>351</v>
      </c>
    </row>
    <row r="28" spans="1:19" ht="14.45" customHeight="1" x14ac:dyDescent="0.2">
      <c r="A28" s="546" t="s">
        <v>1337</v>
      </c>
      <c r="B28" s="547" t="s">
        <v>1338</v>
      </c>
      <c r="C28" s="547" t="s">
        <v>462</v>
      </c>
      <c r="D28" s="547" t="s">
        <v>1330</v>
      </c>
      <c r="E28" s="547" t="s">
        <v>1339</v>
      </c>
      <c r="F28" s="547" t="s">
        <v>1384</v>
      </c>
      <c r="G28" s="547" t="s">
        <v>1385</v>
      </c>
      <c r="H28" s="550">
        <v>461</v>
      </c>
      <c r="I28" s="550">
        <v>101881</v>
      </c>
      <c r="J28" s="547">
        <v>0.82244341115308861</v>
      </c>
      <c r="K28" s="547">
        <v>221</v>
      </c>
      <c r="L28" s="550">
        <v>558</v>
      </c>
      <c r="M28" s="550">
        <v>123876</v>
      </c>
      <c r="N28" s="547">
        <v>1</v>
      </c>
      <c r="O28" s="547">
        <v>222</v>
      </c>
      <c r="P28" s="550">
        <v>473</v>
      </c>
      <c r="Q28" s="550">
        <v>105479</v>
      </c>
      <c r="R28" s="592">
        <v>0.85148858535955307</v>
      </c>
      <c r="S28" s="551">
        <v>223</v>
      </c>
    </row>
    <row r="29" spans="1:19" ht="14.45" customHeight="1" x14ac:dyDescent="0.2">
      <c r="A29" s="546" t="s">
        <v>1337</v>
      </c>
      <c r="B29" s="547" t="s">
        <v>1338</v>
      </c>
      <c r="C29" s="547" t="s">
        <v>462</v>
      </c>
      <c r="D29" s="547" t="s">
        <v>1330</v>
      </c>
      <c r="E29" s="547" t="s">
        <v>1339</v>
      </c>
      <c r="F29" s="547" t="s">
        <v>1386</v>
      </c>
      <c r="G29" s="547" t="s">
        <v>1387</v>
      </c>
      <c r="H29" s="550">
        <v>134</v>
      </c>
      <c r="I29" s="550">
        <v>68072</v>
      </c>
      <c r="J29" s="547">
        <v>0.55263115166669374</v>
      </c>
      <c r="K29" s="547">
        <v>508</v>
      </c>
      <c r="L29" s="550">
        <v>242</v>
      </c>
      <c r="M29" s="550">
        <v>123178</v>
      </c>
      <c r="N29" s="547">
        <v>1</v>
      </c>
      <c r="O29" s="547">
        <v>509</v>
      </c>
      <c r="P29" s="550">
        <v>126</v>
      </c>
      <c r="Q29" s="550">
        <v>64638</v>
      </c>
      <c r="R29" s="592">
        <v>0.52475279676565623</v>
      </c>
      <c r="S29" s="551">
        <v>513</v>
      </c>
    </row>
    <row r="30" spans="1:19" ht="14.45" customHeight="1" x14ac:dyDescent="0.2">
      <c r="A30" s="546" t="s">
        <v>1337</v>
      </c>
      <c r="B30" s="547" t="s">
        <v>1338</v>
      </c>
      <c r="C30" s="547" t="s">
        <v>462</v>
      </c>
      <c r="D30" s="547" t="s">
        <v>1330</v>
      </c>
      <c r="E30" s="547" t="s">
        <v>1339</v>
      </c>
      <c r="F30" s="547" t="s">
        <v>1388</v>
      </c>
      <c r="G30" s="547" t="s">
        <v>1389</v>
      </c>
      <c r="H30" s="550">
        <v>69</v>
      </c>
      <c r="I30" s="550">
        <v>10350</v>
      </c>
      <c r="J30" s="547">
        <v>1.7575140091696384</v>
      </c>
      <c r="K30" s="547">
        <v>150</v>
      </c>
      <c r="L30" s="550">
        <v>39</v>
      </c>
      <c r="M30" s="550">
        <v>5889</v>
      </c>
      <c r="N30" s="547">
        <v>1</v>
      </c>
      <c r="O30" s="547">
        <v>151</v>
      </c>
      <c r="P30" s="550">
        <v>70</v>
      </c>
      <c r="Q30" s="550">
        <v>10640</v>
      </c>
      <c r="R30" s="592">
        <v>1.8067583630497537</v>
      </c>
      <c r="S30" s="551">
        <v>152</v>
      </c>
    </row>
    <row r="31" spans="1:19" ht="14.45" customHeight="1" x14ac:dyDescent="0.2">
      <c r="A31" s="546" t="s">
        <v>1337</v>
      </c>
      <c r="B31" s="547" t="s">
        <v>1338</v>
      </c>
      <c r="C31" s="547" t="s">
        <v>462</v>
      </c>
      <c r="D31" s="547" t="s">
        <v>1330</v>
      </c>
      <c r="E31" s="547" t="s">
        <v>1339</v>
      </c>
      <c r="F31" s="547" t="s">
        <v>1390</v>
      </c>
      <c r="G31" s="547" t="s">
        <v>1391</v>
      </c>
      <c r="H31" s="550">
        <v>1515</v>
      </c>
      <c r="I31" s="550">
        <v>362085</v>
      </c>
      <c r="J31" s="547">
        <v>1.0844667143879743</v>
      </c>
      <c r="K31" s="547">
        <v>239</v>
      </c>
      <c r="L31" s="550">
        <v>1397</v>
      </c>
      <c r="M31" s="550">
        <v>333883</v>
      </c>
      <c r="N31" s="547">
        <v>1</v>
      </c>
      <c r="O31" s="547">
        <v>239</v>
      </c>
      <c r="P31" s="550">
        <v>1370</v>
      </c>
      <c r="Q31" s="550">
        <v>328800</v>
      </c>
      <c r="R31" s="592">
        <v>0.98477610420416728</v>
      </c>
      <c r="S31" s="551">
        <v>240</v>
      </c>
    </row>
    <row r="32" spans="1:19" ht="14.45" customHeight="1" x14ac:dyDescent="0.2">
      <c r="A32" s="546" t="s">
        <v>1337</v>
      </c>
      <c r="B32" s="547" t="s">
        <v>1338</v>
      </c>
      <c r="C32" s="547" t="s">
        <v>462</v>
      </c>
      <c r="D32" s="547" t="s">
        <v>1330</v>
      </c>
      <c r="E32" s="547" t="s">
        <v>1339</v>
      </c>
      <c r="F32" s="547" t="s">
        <v>1392</v>
      </c>
      <c r="G32" s="547" t="s">
        <v>1393</v>
      </c>
      <c r="H32" s="550">
        <v>1609</v>
      </c>
      <c r="I32" s="550">
        <v>178599</v>
      </c>
      <c r="J32" s="547">
        <v>1.0132241813602014</v>
      </c>
      <c r="K32" s="547">
        <v>111</v>
      </c>
      <c r="L32" s="550">
        <v>1588</v>
      </c>
      <c r="M32" s="550">
        <v>176268</v>
      </c>
      <c r="N32" s="547">
        <v>1</v>
      </c>
      <c r="O32" s="547">
        <v>111</v>
      </c>
      <c r="P32" s="550">
        <v>1610</v>
      </c>
      <c r="Q32" s="550">
        <v>178710</v>
      </c>
      <c r="R32" s="592">
        <v>1.013853904282116</v>
      </c>
      <c r="S32" s="551">
        <v>111</v>
      </c>
    </row>
    <row r="33" spans="1:19" ht="14.45" customHeight="1" x14ac:dyDescent="0.2">
      <c r="A33" s="546" t="s">
        <v>1337</v>
      </c>
      <c r="B33" s="547" t="s">
        <v>1338</v>
      </c>
      <c r="C33" s="547" t="s">
        <v>462</v>
      </c>
      <c r="D33" s="547" t="s">
        <v>1330</v>
      </c>
      <c r="E33" s="547" t="s">
        <v>1339</v>
      </c>
      <c r="F33" s="547" t="s">
        <v>1394</v>
      </c>
      <c r="G33" s="547" t="s">
        <v>1395</v>
      </c>
      <c r="H33" s="550">
        <v>335</v>
      </c>
      <c r="I33" s="550">
        <v>110885</v>
      </c>
      <c r="J33" s="547"/>
      <c r="K33" s="547">
        <v>331</v>
      </c>
      <c r="L33" s="550"/>
      <c r="M33" s="550"/>
      <c r="N33" s="547"/>
      <c r="O33" s="547"/>
      <c r="P33" s="550"/>
      <c r="Q33" s="550"/>
      <c r="R33" s="592"/>
      <c r="S33" s="551"/>
    </row>
    <row r="34" spans="1:19" ht="14.45" customHeight="1" x14ac:dyDescent="0.2">
      <c r="A34" s="546" t="s">
        <v>1337</v>
      </c>
      <c r="B34" s="547" t="s">
        <v>1338</v>
      </c>
      <c r="C34" s="547" t="s">
        <v>462</v>
      </c>
      <c r="D34" s="547" t="s">
        <v>1330</v>
      </c>
      <c r="E34" s="547" t="s">
        <v>1339</v>
      </c>
      <c r="F34" s="547" t="s">
        <v>1396</v>
      </c>
      <c r="G34" s="547" t="s">
        <v>1397</v>
      </c>
      <c r="H34" s="550">
        <v>490</v>
      </c>
      <c r="I34" s="550">
        <v>152880</v>
      </c>
      <c r="J34" s="547">
        <v>0.57714958775029446</v>
      </c>
      <c r="K34" s="547">
        <v>312</v>
      </c>
      <c r="L34" s="550">
        <v>849</v>
      </c>
      <c r="M34" s="550">
        <v>264888</v>
      </c>
      <c r="N34" s="547">
        <v>1</v>
      </c>
      <c r="O34" s="547">
        <v>312</v>
      </c>
      <c r="P34" s="550">
        <v>1194</v>
      </c>
      <c r="Q34" s="550">
        <v>372528</v>
      </c>
      <c r="R34" s="592">
        <v>1.4063604240282686</v>
      </c>
      <c r="S34" s="551">
        <v>312</v>
      </c>
    </row>
    <row r="35" spans="1:19" ht="14.45" customHeight="1" x14ac:dyDescent="0.2">
      <c r="A35" s="546" t="s">
        <v>1337</v>
      </c>
      <c r="B35" s="547" t="s">
        <v>1338</v>
      </c>
      <c r="C35" s="547" t="s">
        <v>462</v>
      </c>
      <c r="D35" s="547" t="s">
        <v>1330</v>
      </c>
      <c r="E35" s="547" t="s">
        <v>1339</v>
      </c>
      <c r="F35" s="547" t="s">
        <v>1398</v>
      </c>
      <c r="G35" s="547" t="s">
        <v>1399</v>
      </c>
      <c r="H35" s="550">
        <v>256</v>
      </c>
      <c r="I35" s="550">
        <v>5888</v>
      </c>
      <c r="J35" s="547">
        <v>1.7586618876941458</v>
      </c>
      <c r="K35" s="547">
        <v>23</v>
      </c>
      <c r="L35" s="550">
        <v>279</v>
      </c>
      <c r="M35" s="550">
        <v>3348</v>
      </c>
      <c r="N35" s="547">
        <v>1</v>
      </c>
      <c r="O35" s="547">
        <v>12</v>
      </c>
      <c r="P35" s="550"/>
      <c r="Q35" s="550"/>
      <c r="R35" s="592"/>
      <c r="S35" s="551"/>
    </row>
    <row r="36" spans="1:19" ht="14.45" customHeight="1" x14ac:dyDescent="0.2">
      <c r="A36" s="546" t="s">
        <v>1337</v>
      </c>
      <c r="B36" s="547" t="s">
        <v>1338</v>
      </c>
      <c r="C36" s="547" t="s">
        <v>462</v>
      </c>
      <c r="D36" s="547" t="s">
        <v>1330</v>
      </c>
      <c r="E36" s="547" t="s">
        <v>1339</v>
      </c>
      <c r="F36" s="547" t="s">
        <v>1400</v>
      </c>
      <c r="G36" s="547" t="s">
        <v>1401</v>
      </c>
      <c r="H36" s="550">
        <v>5718</v>
      </c>
      <c r="I36" s="550">
        <v>97206</v>
      </c>
      <c r="J36" s="547">
        <v>1.0122145512480085</v>
      </c>
      <c r="K36" s="547">
        <v>17</v>
      </c>
      <c r="L36" s="550">
        <v>5649</v>
      </c>
      <c r="M36" s="550">
        <v>96033</v>
      </c>
      <c r="N36" s="547">
        <v>1</v>
      </c>
      <c r="O36" s="547">
        <v>17</v>
      </c>
      <c r="P36" s="550">
        <v>6215</v>
      </c>
      <c r="Q36" s="550">
        <v>105655</v>
      </c>
      <c r="R36" s="592">
        <v>1.1001947247300408</v>
      </c>
      <c r="S36" s="551">
        <v>17</v>
      </c>
    </row>
    <row r="37" spans="1:19" ht="14.45" customHeight="1" x14ac:dyDescent="0.2">
      <c r="A37" s="546" t="s">
        <v>1337</v>
      </c>
      <c r="B37" s="547" t="s">
        <v>1338</v>
      </c>
      <c r="C37" s="547" t="s">
        <v>462</v>
      </c>
      <c r="D37" s="547" t="s">
        <v>1330</v>
      </c>
      <c r="E37" s="547" t="s">
        <v>1339</v>
      </c>
      <c r="F37" s="547" t="s">
        <v>1402</v>
      </c>
      <c r="G37" s="547" t="s">
        <v>1403</v>
      </c>
      <c r="H37" s="550"/>
      <c r="I37" s="550"/>
      <c r="J37" s="547"/>
      <c r="K37" s="547"/>
      <c r="L37" s="550">
        <v>1</v>
      </c>
      <c r="M37" s="550">
        <v>1556</v>
      </c>
      <c r="N37" s="547">
        <v>1</v>
      </c>
      <c r="O37" s="547">
        <v>1556</v>
      </c>
      <c r="P37" s="550">
        <v>1</v>
      </c>
      <c r="Q37" s="550">
        <v>1567</v>
      </c>
      <c r="R37" s="592">
        <v>1.00706940874036</v>
      </c>
      <c r="S37" s="551">
        <v>1567</v>
      </c>
    </row>
    <row r="38" spans="1:19" ht="14.45" customHeight="1" x14ac:dyDescent="0.2">
      <c r="A38" s="546" t="s">
        <v>1337</v>
      </c>
      <c r="B38" s="547" t="s">
        <v>1338</v>
      </c>
      <c r="C38" s="547" t="s">
        <v>462</v>
      </c>
      <c r="D38" s="547" t="s">
        <v>1330</v>
      </c>
      <c r="E38" s="547" t="s">
        <v>1339</v>
      </c>
      <c r="F38" s="547" t="s">
        <v>1404</v>
      </c>
      <c r="G38" s="547" t="s">
        <v>1405</v>
      </c>
      <c r="H38" s="550">
        <v>6881</v>
      </c>
      <c r="I38" s="550">
        <v>2408350</v>
      </c>
      <c r="J38" s="547">
        <v>0.86575239053850028</v>
      </c>
      <c r="K38" s="547">
        <v>350</v>
      </c>
      <c r="L38" s="550">
        <v>7948</v>
      </c>
      <c r="M38" s="550">
        <v>2781800</v>
      </c>
      <c r="N38" s="547">
        <v>1</v>
      </c>
      <c r="O38" s="547">
        <v>350</v>
      </c>
      <c r="P38" s="550">
        <v>6447</v>
      </c>
      <c r="Q38" s="550">
        <v>2262897</v>
      </c>
      <c r="R38" s="592">
        <v>0.81346502264720688</v>
      </c>
      <c r="S38" s="551">
        <v>351</v>
      </c>
    </row>
    <row r="39" spans="1:19" ht="14.45" customHeight="1" x14ac:dyDescent="0.2">
      <c r="A39" s="546" t="s">
        <v>1337</v>
      </c>
      <c r="B39" s="547" t="s">
        <v>1338</v>
      </c>
      <c r="C39" s="547" t="s">
        <v>462</v>
      </c>
      <c r="D39" s="547" t="s">
        <v>1330</v>
      </c>
      <c r="E39" s="547" t="s">
        <v>1339</v>
      </c>
      <c r="F39" s="547" t="s">
        <v>1406</v>
      </c>
      <c r="G39" s="547"/>
      <c r="H39" s="550">
        <v>145</v>
      </c>
      <c r="I39" s="550">
        <v>186325</v>
      </c>
      <c r="J39" s="547"/>
      <c r="K39" s="547">
        <v>1285</v>
      </c>
      <c r="L39" s="550"/>
      <c r="M39" s="550"/>
      <c r="N39" s="547"/>
      <c r="O39" s="547"/>
      <c r="P39" s="550"/>
      <c r="Q39" s="550"/>
      <c r="R39" s="592"/>
      <c r="S39" s="551"/>
    </row>
    <row r="40" spans="1:19" ht="14.45" customHeight="1" x14ac:dyDescent="0.2">
      <c r="A40" s="546" t="s">
        <v>1337</v>
      </c>
      <c r="B40" s="547" t="s">
        <v>1338</v>
      </c>
      <c r="C40" s="547" t="s">
        <v>462</v>
      </c>
      <c r="D40" s="547" t="s">
        <v>1330</v>
      </c>
      <c r="E40" s="547" t="s">
        <v>1339</v>
      </c>
      <c r="F40" s="547" t="s">
        <v>1407</v>
      </c>
      <c r="G40" s="547" t="s">
        <v>1408</v>
      </c>
      <c r="H40" s="550">
        <v>1092</v>
      </c>
      <c r="I40" s="550">
        <v>162708</v>
      </c>
      <c r="J40" s="547">
        <v>0.8571428571428571</v>
      </c>
      <c r="K40" s="547">
        <v>149</v>
      </c>
      <c r="L40" s="550">
        <v>1274</v>
      </c>
      <c r="M40" s="550">
        <v>189826</v>
      </c>
      <c r="N40" s="547">
        <v>1</v>
      </c>
      <c r="O40" s="547">
        <v>149</v>
      </c>
      <c r="P40" s="550">
        <v>1317</v>
      </c>
      <c r="Q40" s="550">
        <v>197550</v>
      </c>
      <c r="R40" s="592">
        <v>1.0406898949564338</v>
      </c>
      <c r="S40" s="551">
        <v>150</v>
      </c>
    </row>
    <row r="41" spans="1:19" ht="14.45" customHeight="1" x14ac:dyDescent="0.2">
      <c r="A41" s="546" t="s">
        <v>1337</v>
      </c>
      <c r="B41" s="547" t="s">
        <v>1338</v>
      </c>
      <c r="C41" s="547" t="s">
        <v>462</v>
      </c>
      <c r="D41" s="547" t="s">
        <v>1330</v>
      </c>
      <c r="E41" s="547" t="s">
        <v>1339</v>
      </c>
      <c r="F41" s="547" t="s">
        <v>1409</v>
      </c>
      <c r="G41" s="547" t="s">
        <v>1410</v>
      </c>
      <c r="H41" s="550">
        <v>13</v>
      </c>
      <c r="I41" s="550">
        <v>481</v>
      </c>
      <c r="J41" s="547">
        <v>1.1818181818181819</v>
      </c>
      <c r="K41" s="547">
        <v>37</v>
      </c>
      <c r="L41" s="550">
        <v>11</v>
      </c>
      <c r="M41" s="550">
        <v>407</v>
      </c>
      <c r="N41" s="547">
        <v>1</v>
      </c>
      <c r="O41" s="547">
        <v>37</v>
      </c>
      <c r="P41" s="550">
        <v>11</v>
      </c>
      <c r="Q41" s="550">
        <v>418</v>
      </c>
      <c r="R41" s="592">
        <v>1.027027027027027</v>
      </c>
      <c r="S41" s="551">
        <v>38</v>
      </c>
    </row>
    <row r="42" spans="1:19" ht="14.45" customHeight="1" x14ac:dyDescent="0.2">
      <c r="A42" s="546" t="s">
        <v>1337</v>
      </c>
      <c r="B42" s="547" t="s">
        <v>1338</v>
      </c>
      <c r="C42" s="547" t="s">
        <v>462</v>
      </c>
      <c r="D42" s="547" t="s">
        <v>1330</v>
      </c>
      <c r="E42" s="547" t="s">
        <v>1339</v>
      </c>
      <c r="F42" s="547" t="s">
        <v>1411</v>
      </c>
      <c r="G42" s="547" t="s">
        <v>1412</v>
      </c>
      <c r="H42" s="550">
        <v>1662</v>
      </c>
      <c r="I42" s="550">
        <v>490290</v>
      </c>
      <c r="J42" s="547">
        <v>1.0827361563517914</v>
      </c>
      <c r="K42" s="547">
        <v>295</v>
      </c>
      <c r="L42" s="550">
        <v>1535</v>
      </c>
      <c r="M42" s="550">
        <v>452825</v>
      </c>
      <c r="N42" s="547">
        <v>1</v>
      </c>
      <c r="O42" s="547">
        <v>295</v>
      </c>
      <c r="P42" s="550">
        <v>1490</v>
      </c>
      <c r="Q42" s="550">
        <v>441040</v>
      </c>
      <c r="R42" s="592">
        <v>0.97397449345773757</v>
      </c>
      <c r="S42" s="551">
        <v>296</v>
      </c>
    </row>
    <row r="43" spans="1:19" ht="14.45" customHeight="1" x14ac:dyDescent="0.2">
      <c r="A43" s="546" t="s">
        <v>1337</v>
      </c>
      <c r="B43" s="547" t="s">
        <v>1338</v>
      </c>
      <c r="C43" s="547" t="s">
        <v>462</v>
      </c>
      <c r="D43" s="547" t="s">
        <v>1330</v>
      </c>
      <c r="E43" s="547" t="s">
        <v>1339</v>
      </c>
      <c r="F43" s="547" t="s">
        <v>1413</v>
      </c>
      <c r="G43" s="547" t="s">
        <v>1414</v>
      </c>
      <c r="H43" s="550">
        <v>1241</v>
      </c>
      <c r="I43" s="550">
        <v>259369</v>
      </c>
      <c r="J43" s="547">
        <v>0.94209799861973775</v>
      </c>
      <c r="K43" s="547">
        <v>209</v>
      </c>
      <c r="L43" s="550">
        <v>1311</v>
      </c>
      <c r="M43" s="550">
        <v>275310</v>
      </c>
      <c r="N43" s="547">
        <v>1</v>
      </c>
      <c r="O43" s="547">
        <v>210</v>
      </c>
      <c r="P43" s="550">
        <v>1284</v>
      </c>
      <c r="Q43" s="550">
        <v>270924</v>
      </c>
      <c r="R43" s="592">
        <v>0.9840688678217282</v>
      </c>
      <c r="S43" s="551">
        <v>211</v>
      </c>
    </row>
    <row r="44" spans="1:19" ht="14.45" customHeight="1" x14ac:dyDescent="0.2">
      <c r="A44" s="546" t="s">
        <v>1337</v>
      </c>
      <c r="B44" s="547" t="s">
        <v>1338</v>
      </c>
      <c r="C44" s="547" t="s">
        <v>462</v>
      </c>
      <c r="D44" s="547" t="s">
        <v>1330</v>
      </c>
      <c r="E44" s="547" t="s">
        <v>1339</v>
      </c>
      <c r="F44" s="547" t="s">
        <v>1415</v>
      </c>
      <c r="G44" s="547" t="s">
        <v>1416</v>
      </c>
      <c r="H44" s="550">
        <v>1461</v>
      </c>
      <c r="I44" s="550">
        <v>58440</v>
      </c>
      <c r="J44" s="547">
        <v>1.0034340659340659</v>
      </c>
      <c r="K44" s="547">
        <v>40</v>
      </c>
      <c r="L44" s="550">
        <v>1456</v>
      </c>
      <c r="M44" s="550">
        <v>58240</v>
      </c>
      <c r="N44" s="547">
        <v>1</v>
      </c>
      <c r="O44" s="547">
        <v>40</v>
      </c>
      <c r="P44" s="550">
        <v>1811</v>
      </c>
      <c r="Q44" s="550">
        <v>72440</v>
      </c>
      <c r="R44" s="592">
        <v>1.2438186813186813</v>
      </c>
      <c r="S44" s="551">
        <v>40</v>
      </c>
    </row>
    <row r="45" spans="1:19" ht="14.45" customHeight="1" x14ac:dyDescent="0.2">
      <c r="A45" s="546" t="s">
        <v>1337</v>
      </c>
      <c r="B45" s="547" t="s">
        <v>1338</v>
      </c>
      <c r="C45" s="547" t="s">
        <v>462</v>
      </c>
      <c r="D45" s="547" t="s">
        <v>1330</v>
      </c>
      <c r="E45" s="547" t="s">
        <v>1339</v>
      </c>
      <c r="F45" s="547" t="s">
        <v>1417</v>
      </c>
      <c r="G45" s="547" t="s">
        <v>1418</v>
      </c>
      <c r="H45" s="550">
        <v>184</v>
      </c>
      <c r="I45" s="550">
        <v>924232</v>
      </c>
      <c r="J45" s="547">
        <v>0.87601607521989688</v>
      </c>
      <c r="K45" s="547">
        <v>5023</v>
      </c>
      <c r="L45" s="550">
        <v>210</v>
      </c>
      <c r="M45" s="550">
        <v>1055040</v>
      </c>
      <c r="N45" s="547">
        <v>1</v>
      </c>
      <c r="O45" s="547">
        <v>5024</v>
      </c>
      <c r="P45" s="550">
        <v>199</v>
      </c>
      <c r="Q45" s="550">
        <v>1000970</v>
      </c>
      <c r="R45" s="592">
        <v>0.94875075826508948</v>
      </c>
      <c r="S45" s="551">
        <v>5030</v>
      </c>
    </row>
    <row r="46" spans="1:19" ht="14.45" customHeight="1" x14ac:dyDescent="0.2">
      <c r="A46" s="546" t="s">
        <v>1337</v>
      </c>
      <c r="B46" s="547" t="s">
        <v>1338</v>
      </c>
      <c r="C46" s="547" t="s">
        <v>462</v>
      </c>
      <c r="D46" s="547" t="s">
        <v>1330</v>
      </c>
      <c r="E46" s="547" t="s">
        <v>1339</v>
      </c>
      <c r="F46" s="547" t="s">
        <v>1419</v>
      </c>
      <c r="G46" s="547" t="s">
        <v>1420</v>
      </c>
      <c r="H46" s="550">
        <v>1885</v>
      </c>
      <c r="I46" s="550">
        <v>322335</v>
      </c>
      <c r="J46" s="547">
        <v>0.93363051015354137</v>
      </c>
      <c r="K46" s="547">
        <v>171</v>
      </c>
      <c r="L46" s="550">
        <v>2019</v>
      </c>
      <c r="M46" s="550">
        <v>345249</v>
      </c>
      <c r="N46" s="547">
        <v>1</v>
      </c>
      <c r="O46" s="547">
        <v>171</v>
      </c>
      <c r="P46" s="550">
        <v>2210</v>
      </c>
      <c r="Q46" s="550">
        <v>377910</v>
      </c>
      <c r="R46" s="592">
        <v>1.094601287766221</v>
      </c>
      <c r="S46" s="551">
        <v>171</v>
      </c>
    </row>
    <row r="47" spans="1:19" ht="14.45" customHeight="1" x14ac:dyDescent="0.2">
      <c r="A47" s="546" t="s">
        <v>1337</v>
      </c>
      <c r="B47" s="547" t="s">
        <v>1338</v>
      </c>
      <c r="C47" s="547" t="s">
        <v>462</v>
      </c>
      <c r="D47" s="547" t="s">
        <v>1330</v>
      </c>
      <c r="E47" s="547" t="s">
        <v>1339</v>
      </c>
      <c r="F47" s="547" t="s">
        <v>1421</v>
      </c>
      <c r="G47" s="547" t="s">
        <v>1422</v>
      </c>
      <c r="H47" s="550">
        <v>202</v>
      </c>
      <c r="I47" s="550">
        <v>66054</v>
      </c>
      <c r="J47" s="547">
        <v>0.80158730158730163</v>
      </c>
      <c r="K47" s="547">
        <v>327</v>
      </c>
      <c r="L47" s="550">
        <v>252</v>
      </c>
      <c r="M47" s="550">
        <v>82404</v>
      </c>
      <c r="N47" s="547">
        <v>1</v>
      </c>
      <c r="O47" s="547">
        <v>327</v>
      </c>
      <c r="P47" s="550">
        <v>245</v>
      </c>
      <c r="Q47" s="550">
        <v>80360</v>
      </c>
      <c r="R47" s="592">
        <v>0.97519537886510366</v>
      </c>
      <c r="S47" s="551">
        <v>328</v>
      </c>
    </row>
    <row r="48" spans="1:19" ht="14.45" customHeight="1" x14ac:dyDescent="0.2">
      <c r="A48" s="546" t="s">
        <v>1337</v>
      </c>
      <c r="B48" s="547" t="s">
        <v>1338</v>
      </c>
      <c r="C48" s="547" t="s">
        <v>462</v>
      </c>
      <c r="D48" s="547" t="s">
        <v>1330</v>
      </c>
      <c r="E48" s="547" t="s">
        <v>1339</v>
      </c>
      <c r="F48" s="547" t="s">
        <v>1423</v>
      </c>
      <c r="G48" s="547" t="s">
        <v>1424</v>
      </c>
      <c r="H48" s="550">
        <v>918</v>
      </c>
      <c r="I48" s="550">
        <v>633420</v>
      </c>
      <c r="J48" s="547">
        <v>1.311404135326671</v>
      </c>
      <c r="K48" s="547">
        <v>690</v>
      </c>
      <c r="L48" s="550">
        <v>699</v>
      </c>
      <c r="M48" s="550">
        <v>483009</v>
      </c>
      <c r="N48" s="547">
        <v>1</v>
      </c>
      <c r="O48" s="547">
        <v>691</v>
      </c>
      <c r="P48" s="550">
        <v>713</v>
      </c>
      <c r="Q48" s="550">
        <v>493396</v>
      </c>
      <c r="R48" s="592">
        <v>1.0215047752733386</v>
      </c>
      <c r="S48" s="551">
        <v>692</v>
      </c>
    </row>
    <row r="49" spans="1:19" ht="14.45" customHeight="1" x14ac:dyDescent="0.2">
      <c r="A49" s="546" t="s">
        <v>1337</v>
      </c>
      <c r="B49" s="547" t="s">
        <v>1338</v>
      </c>
      <c r="C49" s="547" t="s">
        <v>462</v>
      </c>
      <c r="D49" s="547" t="s">
        <v>1330</v>
      </c>
      <c r="E49" s="547" t="s">
        <v>1339</v>
      </c>
      <c r="F49" s="547" t="s">
        <v>1425</v>
      </c>
      <c r="G49" s="547" t="s">
        <v>1426</v>
      </c>
      <c r="H49" s="550">
        <v>1933</v>
      </c>
      <c r="I49" s="550">
        <v>676550</v>
      </c>
      <c r="J49" s="547">
        <v>1.0260084925690021</v>
      </c>
      <c r="K49" s="547">
        <v>350</v>
      </c>
      <c r="L49" s="550">
        <v>1884</v>
      </c>
      <c r="M49" s="550">
        <v>659400</v>
      </c>
      <c r="N49" s="547">
        <v>1</v>
      </c>
      <c r="O49" s="547">
        <v>350</v>
      </c>
      <c r="P49" s="550">
        <v>2034</v>
      </c>
      <c r="Q49" s="550">
        <v>713934</v>
      </c>
      <c r="R49" s="592">
        <v>1.0827024567788899</v>
      </c>
      <c r="S49" s="551">
        <v>351</v>
      </c>
    </row>
    <row r="50" spans="1:19" ht="14.45" customHeight="1" x14ac:dyDescent="0.2">
      <c r="A50" s="546" t="s">
        <v>1337</v>
      </c>
      <c r="B50" s="547" t="s">
        <v>1338</v>
      </c>
      <c r="C50" s="547" t="s">
        <v>462</v>
      </c>
      <c r="D50" s="547" t="s">
        <v>1330</v>
      </c>
      <c r="E50" s="547" t="s">
        <v>1339</v>
      </c>
      <c r="F50" s="547" t="s">
        <v>1427</v>
      </c>
      <c r="G50" s="547" t="s">
        <v>1428</v>
      </c>
      <c r="H50" s="550">
        <v>1576</v>
      </c>
      <c r="I50" s="550">
        <v>274224</v>
      </c>
      <c r="J50" s="547">
        <v>0.90993071593533492</v>
      </c>
      <c r="K50" s="547">
        <v>174</v>
      </c>
      <c r="L50" s="550">
        <v>1732</v>
      </c>
      <c r="M50" s="550">
        <v>301368</v>
      </c>
      <c r="N50" s="547">
        <v>1</v>
      </c>
      <c r="O50" s="547">
        <v>174</v>
      </c>
      <c r="P50" s="550">
        <v>1927</v>
      </c>
      <c r="Q50" s="550">
        <v>335298</v>
      </c>
      <c r="R50" s="592">
        <v>1.1125866050808315</v>
      </c>
      <c r="S50" s="551">
        <v>174</v>
      </c>
    </row>
    <row r="51" spans="1:19" ht="14.45" customHeight="1" x14ac:dyDescent="0.2">
      <c r="A51" s="546" t="s">
        <v>1337</v>
      </c>
      <c r="B51" s="547" t="s">
        <v>1338</v>
      </c>
      <c r="C51" s="547" t="s">
        <v>462</v>
      </c>
      <c r="D51" s="547" t="s">
        <v>1330</v>
      </c>
      <c r="E51" s="547" t="s">
        <v>1339</v>
      </c>
      <c r="F51" s="547" t="s">
        <v>1429</v>
      </c>
      <c r="G51" s="547" t="s">
        <v>1430</v>
      </c>
      <c r="H51" s="550">
        <v>688</v>
      </c>
      <c r="I51" s="550">
        <v>275888</v>
      </c>
      <c r="J51" s="547">
        <v>0.83091787439613529</v>
      </c>
      <c r="K51" s="547">
        <v>401</v>
      </c>
      <c r="L51" s="550">
        <v>828</v>
      </c>
      <c r="M51" s="550">
        <v>332028</v>
      </c>
      <c r="N51" s="547">
        <v>1</v>
      </c>
      <c r="O51" s="547">
        <v>401</v>
      </c>
      <c r="P51" s="550">
        <v>1278</v>
      </c>
      <c r="Q51" s="550">
        <v>512478</v>
      </c>
      <c r="R51" s="592">
        <v>1.5434782608695652</v>
      </c>
      <c r="S51" s="551">
        <v>401</v>
      </c>
    </row>
    <row r="52" spans="1:19" ht="14.45" customHeight="1" x14ac:dyDescent="0.2">
      <c r="A52" s="546" t="s">
        <v>1337</v>
      </c>
      <c r="B52" s="547" t="s">
        <v>1338</v>
      </c>
      <c r="C52" s="547" t="s">
        <v>462</v>
      </c>
      <c r="D52" s="547" t="s">
        <v>1330</v>
      </c>
      <c r="E52" s="547" t="s">
        <v>1339</v>
      </c>
      <c r="F52" s="547" t="s">
        <v>1431</v>
      </c>
      <c r="G52" s="547" t="s">
        <v>1432</v>
      </c>
      <c r="H52" s="550">
        <v>277</v>
      </c>
      <c r="I52" s="550">
        <v>181158</v>
      </c>
      <c r="J52" s="547">
        <v>1.0168275707229457</v>
      </c>
      <c r="K52" s="547">
        <v>654</v>
      </c>
      <c r="L52" s="550">
        <v>272</v>
      </c>
      <c r="M52" s="550">
        <v>178160</v>
      </c>
      <c r="N52" s="547">
        <v>1</v>
      </c>
      <c r="O52" s="547">
        <v>655</v>
      </c>
      <c r="P52" s="550">
        <v>343</v>
      </c>
      <c r="Q52" s="550">
        <v>225008</v>
      </c>
      <c r="R52" s="592">
        <v>1.2629546475078581</v>
      </c>
      <c r="S52" s="551">
        <v>656</v>
      </c>
    </row>
    <row r="53" spans="1:19" ht="14.45" customHeight="1" x14ac:dyDescent="0.2">
      <c r="A53" s="546" t="s">
        <v>1337</v>
      </c>
      <c r="B53" s="547" t="s">
        <v>1338</v>
      </c>
      <c r="C53" s="547" t="s">
        <v>462</v>
      </c>
      <c r="D53" s="547" t="s">
        <v>1330</v>
      </c>
      <c r="E53" s="547" t="s">
        <v>1339</v>
      </c>
      <c r="F53" s="547" t="s">
        <v>1433</v>
      </c>
      <c r="G53" s="547" t="s">
        <v>1434</v>
      </c>
      <c r="H53" s="550">
        <v>277</v>
      </c>
      <c r="I53" s="550">
        <v>181158</v>
      </c>
      <c r="J53" s="547">
        <v>1.0168275707229457</v>
      </c>
      <c r="K53" s="547">
        <v>654</v>
      </c>
      <c r="L53" s="550">
        <v>272</v>
      </c>
      <c r="M53" s="550">
        <v>178160</v>
      </c>
      <c r="N53" s="547">
        <v>1</v>
      </c>
      <c r="O53" s="547">
        <v>655</v>
      </c>
      <c r="P53" s="550">
        <v>343</v>
      </c>
      <c r="Q53" s="550">
        <v>225008</v>
      </c>
      <c r="R53" s="592">
        <v>1.2629546475078581</v>
      </c>
      <c r="S53" s="551">
        <v>656</v>
      </c>
    </row>
    <row r="54" spans="1:19" ht="14.45" customHeight="1" x14ac:dyDescent="0.2">
      <c r="A54" s="546" t="s">
        <v>1337</v>
      </c>
      <c r="B54" s="547" t="s">
        <v>1338</v>
      </c>
      <c r="C54" s="547" t="s">
        <v>462</v>
      </c>
      <c r="D54" s="547" t="s">
        <v>1330</v>
      </c>
      <c r="E54" s="547" t="s">
        <v>1339</v>
      </c>
      <c r="F54" s="547" t="s">
        <v>1435</v>
      </c>
      <c r="G54" s="547" t="s">
        <v>1436</v>
      </c>
      <c r="H54" s="550">
        <v>8</v>
      </c>
      <c r="I54" s="550">
        <v>3480</v>
      </c>
      <c r="J54" s="547">
        <v>1.8471337579617835</v>
      </c>
      <c r="K54" s="547">
        <v>435</v>
      </c>
      <c r="L54" s="550">
        <v>4</v>
      </c>
      <c r="M54" s="550">
        <v>1884</v>
      </c>
      <c r="N54" s="547">
        <v>1</v>
      </c>
      <c r="O54" s="547">
        <v>471</v>
      </c>
      <c r="P54" s="550"/>
      <c r="Q54" s="550"/>
      <c r="R54" s="592"/>
      <c r="S54" s="551"/>
    </row>
    <row r="55" spans="1:19" ht="14.45" customHeight="1" x14ac:dyDescent="0.2">
      <c r="A55" s="546" t="s">
        <v>1337</v>
      </c>
      <c r="B55" s="547" t="s">
        <v>1338</v>
      </c>
      <c r="C55" s="547" t="s">
        <v>462</v>
      </c>
      <c r="D55" s="547" t="s">
        <v>1330</v>
      </c>
      <c r="E55" s="547" t="s">
        <v>1339</v>
      </c>
      <c r="F55" s="547" t="s">
        <v>1437</v>
      </c>
      <c r="G55" s="547" t="s">
        <v>1438</v>
      </c>
      <c r="H55" s="550">
        <v>103</v>
      </c>
      <c r="I55" s="550">
        <v>71482</v>
      </c>
      <c r="J55" s="547">
        <v>0.94359448221239517</v>
      </c>
      <c r="K55" s="547">
        <v>694</v>
      </c>
      <c r="L55" s="550">
        <v>109</v>
      </c>
      <c r="M55" s="550">
        <v>75755</v>
      </c>
      <c r="N55" s="547">
        <v>1</v>
      </c>
      <c r="O55" s="547">
        <v>695</v>
      </c>
      <c r="P55" s="550">
        <v>145</v>
      </c>
      <c r="Q55" s="550">
        <v>100920</v>
      </c>
      <c r="R55" s="592">
        <v>1.3321892944360108</v>
      </c>
      <c r="S55" s="551">
        <v>696</v>
      </c>
    </row>
    <row r="56" spans="1:19" ht="14.45" customHeight="1" x14ac:dyDescent="0.2">
      <c r="A56" s="546" t="s">
        <v>1337</v>
      </c>
      <c r="B56" s="547" t="s">
        <v>1338</v>
      </c>
      <c r="C56" s="547" t="s">
        <v>462</v>
      </c>
      <c r="D56" s="547" t="s">
        <v>1330</v>
      </c>
      <c r="E56" s="547" t="s">
        <v>1339</v>
      </c>
      <c r="F56" s="547" t="s">
        <v>1439</v>
      </c>
      <c r="G56" s="547" t="s">
        <v>1440</v>
      </c>
      <c r="H56" s="550">
        <v>202</v>
      </c>
      <c r="I56" s="550">
        <v>136956</v>
      </c>
      <c r="J56" s="547">
        <v>0.88466010386791727</v>
      </c>
      <c r="K56" s="547">
        <v>678</v>
      </c>
      <c r="L56" s="550">
        <v>228</v>
      </c>
      <c r="M56" s="550">
        <v>154812</v>
      </c>
      <c r="N56" s="547">
        <v>1</v>
      </c>
      <c r="O56" s="547">
        <v>679</v>
      </c>
      <c r="P56" s="550">
        <v>308</v>
      </c>
      <c r="Q56" s="550">
        <v>209132</v>
      </c>
      <c r="R56" s="592">
        <v>1.3508771929824561</v>
      </c>
      <c r="S56" s="551">
        <v>679</v>
      </c>
    </row>
    <row r="57" spans="1:19" ht="14.45" customHeight="1" x14ac:dyDescent="0.2">
      <c r="A57" s="546" t="s">
        <v>1337</v>
      </c>
      <c r="B57" s="547" t="s">
        <v>1338</v>
      </c>
      <c r="C57" s="547" t="s">
        <v>462</v>
      </c>
      <c r="D57" s="547" t="s">
        <v>1330</v>
      </c>
      <c r="E57" s="547" t="s">
        <v>1339</v>
      </c>
      <c r="F57" s="547" t="s">
        <v>1441</v>
      </c>
      <c r="G57" s="547" t="s">
        <v>1442</v>
      </c>
      <c r="H57" s="550">
        <v>1113</v>
      </c>
      <c r="I57" s="550">
        <v>530901</v>
      </c>
      <c r="J57" s="547">
        <v>0.95747547251478859</v>
      </c>
      <c r="K57" s="547">
        <v>477</v>
      </c>
      <c r="L57" s="550">
        <v>1160</v>
      </c>
      <c r="M57" s="550">
        <v>554480</v>
      </c>
      <c r="N57" s="547">
        <v>1</v>
      </c>
      <c r="O57" s="547">
        <v>478</v>
      </c>
      <c r="P57" s="550">
        <v>1326</v>
      </c>
      <c r="Q57" s="550">
        <v>633828</v>
      </c>
      <c r="R57" s="592">
        <v>1.143103448275862</v>
      </c>
      <c r="S57" s="551">
        <v>478</v>
      </c>
    </row>
    <row r="58" spans="1:19" ht="14.45" customHeight="1" x14ac:dyDescent="0.2">
      <c r="A58" s="546" t="s">
        <v>1337</v>
      </c>
      <c r="B58" s="547" t="s">
        <v>1338</v>
      </c>
      <c r="C58" s="547" t="s">
        <v>462</v>
      </c>
      <c r="D58" s="547" t="s">
        <v>1330</v>
      </c>
      <c r="E58" s="547" t="s">
        <v>1339</v>
      </c>
      <c r="F58" s="547" t="s">
        <v>1443</v>
      </c>
      <c r="G58" s="547" t="s">
        <v>1444</v>
      </c>
      <c r="H58" s="550">
        <v>301</v>
      </c>
      <c r="I58" s="550">
        <v>87591</v>
      </c>
      <c r="J58" s="547">
        <v>1.0987881981032666</v>
      </c>
      <c r="K58" s="547">
        <v>291</v>
      </c>
      <c r="L58" s="550">
        <v>273</v>
      </c>
      <c r="M58" s="550">
        <v>79716</v>
      </c>
      <c r="N58" s="547">
        <v>1</v>
      </c>
      <c r="O58" s="547">
        <v>292</v>
      </c>
      <c r="P58" s="550">
        <v>376</v>
      </c>
      <c r="Q58" s="550">
        <v>110168</v>
      </c>
      <c r="R58" s="592">
        <v>1.3820061217321491</v>
      </c>
      <c r="S58" s="551">
        <v>293</v>
      </c>
    </row>
    <row r="59" spans="1:19" ht="14.45" customHeight="1" x14ac:dyDescent="0.2">
      <c r="A59" s="546" t="s">
        <v>1337</v>
      </c>
      <c r="B59" s="547" t="s">
        <v>1338</v>
      </c>
      <c r="C59" s="547" t="s">
        <v>462</v>
      </c>
      <c r="D59" s="547" t="s">
        <v>1330</v>
      </c>
      <c r="E59" s="547" t="s">
        <v>1339</v>
      </c>
      <c r="F59" s="547" t="s">
        <v>1445</v>
      </c>
      <c r="G59" s="547" t="s">
        <v>1446</v>
      </c>
      <c r="H59" s="550">
        <v>379</v>
      </c>
      <c r="I59" s="550">
        <v>308506</v>
      </c>
      <c r="J59" s="547">
        <v>1.03551912568306</v>
      </c>
      <c r="K59" s="547">
        <v>814</v>
      </c>
      <c r="L59" s="550">
        <v>366</v>
      </c>
      <c r="M59" s="550">
        <v>297924</v>
      </c>
      <c r="N59" s="547">
        <v>1</v>
      </c>
      <c r="O59" s="547">
        <v>814</v>
      </c>
      <c r="P59" s="550">
        <v>432</v>
      </c>
      <c r="Q59" s="550">
        <v>348192</v>
      </c>
      <c r="R59" s="592">
        <v>1.1687275949571032</v>
      </c>
      <c r="S59" s="551">
        <v>806</v>
      </c>
    </row>
    <row r="60" spans="1:19" ht="14.45" customHeight="1" x14ac:dyDescent="0.2">
      <c r="A60" s="546" t="s">
        <v>1337</v>
      </c>
      <c r="B60" s="547" t="s">
        <v>1338</v>
      </c>
      <c r="C60" s="547" t="s">
        <v>462</v>
      </c>
      <c r="D60" s="547" t="s">
        <v>1330</v>
      </c>
      <c r="E60" s="547" t="s">
        <v>1339</v>
      </c>
      <c r="F60" s="547" t="s">
        <v>1447</v>
      </c>
      <c r="G60" s="547"/>
      <c r="H60" s="550">
        <v>8</v>
      </c>
      <c r="I60" s="550">
        <v>8096</v>
      </c>
      <c r="J60" s="547"/>
      <c r="K60" s="547">
        <v>1012</v>
      </c>
      <c r="L60" s="550"/>
      <c r="M60" s="550"/>
      <c r="N60" s="547"/>
      <c r="O60" s="547"/>
      <c r="P60" s="550"/>
      <c r="Q60" s="550"/>
      <c r="R60" s="592"/>
      <c r="S60" s="551"/>
    </row>
    <row r="61" spans="1:19" ht="14.45" customHeight="1" x14ac:dyDescent="0.2">
      <c r="A61" s="546" t="s">
        <v>1337</v>
      </c>
      <c r="B61" s="547" t="s">
        <v>1338</v>
      </c>
      <c r="C61" s="547" t="s">
        <v>462</v>
      </c>
      <c r="D61" s="547" t="s">
        <v>1330</v>
      </c>
      <c r="E61" s="547" t="s">
        <v>1339</v>
      </c>
      <c r="F61" s="547" t="s">
        <v>1448</v>
      </c>
      <c r="G61" s="547" t="s">
        <v>1449</v>
      </c>
      <c r="H61" s="550">
        <v>1992</v>
      </c>
      <c r="I61" s="550">
        <v>334656</v>
      </c>
      <c r="J61" s="547">
        <v>0.92222222222222228</v>
      </c>
      <c r="K61" s="547">
        <v>168</v>
      </c>
      <c r="L61" s="550">
        <v>2160</v>
      </c>
      <c r="M61" s="550">
        <v>362880</v>
      </c>
      <c r="N61" s="547">
        <v>1</v>
      </c>
      <c r="O61" s="547">
        <v>168</v>
      </c>
      <c r="P61" s="550">
        <v>2426</v>
      </c>
      <c r="Q61" s="550">
        <v>407568</v>
      </c>
      <c r="R61" s="592">
        <v>1.1231481481481482</v>
      </c>
      <c r="S61" s="551">
        <v>168</v>
      </c>
    </row>
    <row r="62" spans="1:19" ht="14.45" customHeight="1" x14ac:dyDescent="0.2">
      <c r="A62" s="546" t="s">
        <v>1337</v>
      </c>
      <c r="B62" s="547" t="s">
        <v>1338</v>
      </c>
      <c r="C62" s="547" t="s">
        <v>462</v>
      </c>
      <c r="D62" s="547" t="s">
        <v>1330</v>
      </c>
      <c r="E62" s="547" t="s">
        <v>1339</v>
      </c>
      <c r="F62" s="547" t="s">
        <v>1450</v>
      </c>
      <c r="G62" s="547" t="s">
        <v>1451</v>
      </c>
      <c r="H62" s="550">
        <v>161</v>
      </c>
      <c r="I62" s="550">
        <v>137494</v>
      </c>
      <c r="J62" s="547">
        <v>0.66804979253112029</v>
      </c>
      <c r="K62" s="547">
        <v>854</v>
      </c>
      <c r="L62" s="550">
        <v>241</v>
      </c>
      <c r="M62" s="550">
        <v>205814</v>
      </c>
      <c r="N62" s="547">
        <v>1</v>
      </c>
      <c r="O62" s="547">
        <v>854</v>
      </c>
      <c r="P62" s="550">
        <v>217</v>
      </c>
      <c r="Q62" s="550">
        <v>185535</v>
      </c>
      <c r="R62" s="592">
        <v>0.90146928780355073</v>
      </c>
      <c r="S62" s="551">
        <v>855</v>
      </c>
    </row>
    <row r="63" spans="1:19" ht="14.45" customHeight="1" x14ac:dyDescent="0.2">
      <c r="A63" s="546" t="s">
        <v>1337</v>
      </c>
      <c r="B63" s="547" t="s">
        <v>1338</v>
      </c>
      <c r="C63" s="547" t="s">
        <v>462</v>
      </c>
      <c r="D63" s="547" t="s">
        <v>1330</v>
      </c>
      <c r="E63" s="547" t="s">
        <v>1339</v>
      </c>
      <c r="F63" s="547" t="s">
        <v>1452</v>
      </c>
      <c r="G63" s="547" t="s">
        <v>1453</v>
      </c>
      <c r="H63" s="550">
        <v>174</v>
      </c>
      <c r="I63" s="550">
        <v>99876</v>
      </c>
      <c r="J63" s="547">
        <v>0.84057971014492749</v>
      </c>
      <c r="K63" s="547">
        <v>574</v>
      </c>
      <c r="L63" s="550">
        <v>207</v>
      </c>
      <c r="M63" s="550">
        <v>118818</v>
      </c>
      <c r="N63" s="547">
        <v>1</v>
      </c>
      <c r="O63" s="547">
        <v>574</v>
      </c>
      <c r="P63" s="550">
        <v>212</v>
      </c>
      <c r="Q63" s="550">
        <v>121688</v>
      </c>
      <c r="R63" s="592">
        <v>1.0241545893719808</v>
      </c>
      <c r="S63" s="551">
        <v>574</v>
      </c>
    </row>
    <row r="64" spans="1:19" ht="14.45" customHeight="1" x14ac:dyDescent="0.2">
      <c r="A64" s="546" t="s">
        <v>1337</v>
      </c>
      <c r="B64" s="547" t="s">
        <v>1338</v>
      </c>
      <c r="C64" s="547" t="s">
        <v>462</v>
      </c>
      <c r="D64" s="547" t="s">
        <v>1330</v>
      </c>
      <c r="E64" s="547" t="s">
        <v>1339</v>
      </c>
      <c r="F64" s="547" t="s">
        <v>1454</v>
      </c>
      <c r="G64" s="547"/>
      <c r="H64" s="550">
        <v>1275</v>
      </c>
      <c r="I64" s="550">
        <v>2928675</v>
      </c>
      <c r="J64" s="547"/>
      <c r="K64" s="547">
        <v>2297</v>
      </c>
      <c r="L64" s="550"/>
      <c r="M64" s="550"/>
      <c r="N64" s="547"/>
      <c r="O64" s="547"/>
      <c r="P64" s="550"/>
      <c r="Q64" s="550"/>
      <c r="R64" s="592"/>
      <c r="S64" s="551"/>
    </row>
    <row r="65" spans="1:19" ht="14.45" customHeight="1" x14ac:dyDescent="0.2">
      <c r="A65" s="546" t="s">
        <v>1337</v>
      </c>
      <c r="B65" s="547" t="s">
        <v>1338</v>
      </c>
      <c r="C65" s="547" t="s">
        <v>462</v>
      </c>
      <c r="D65" s="547" t="s">
        <v>1330</v>
      </c>
      <c r="E65" s="547" t="s">
        <v>1339</v>
      </c>
      <c r="F65" s="547" t="s">
        <v>1455</v>
      </c>
      <c r="G65" s="547" t="s">
        <v>1456</v>
      </c>
      <c r="H65" s="550">
        <v>659</v>
      </c>
      <c r="I65" s="550">
        <v>123233</v>
      </c>
      <c r="J65" s="547">
        <v>1.2410546139359699</v>
      </c>
      <c r="K65" s="547">
        <v>187</v>
      </c>
      <c r="L65" s="550">
        <v>531</v>
      </c>
      <c r="M65" s="550">
        <v>99297</v>
      </c>
      <c r="N65" s="547">
        <v>1</v>
      </c>
      <c r="O65" s="547">
        <v>187</v>
      </c>
      <c r="P65" s="550">
        <v>566</v>
      </c>
      <c r="Q65" s="550">
        <v>106408</v>
      </c>
      <c r="R65" s="592">
        <v>1.0716134425007804</v>
      </c>
      <c r="S65" s="551">
        <v>188</v>
      </c>
    </row>
    <row r="66" spans="1:19" ht="14.45" customHeight="1" x14ac:dyDescent="0.2">
      <c r="A66" s="546" t="s">
        <v>1337</v>
      </c>
      <c r="B66" s="547" t="s">
        <v>1338</v>
      </c>
      <c r="C66" s="547" t="s">
        <v>462</v>
      </c>
      <c r="D66" s="547" t="s">
        <v>1330</v>
      </c>
      <c r="E66" s="547" t="s">
        <v>1339</v>
      </c>
      <c r="F66" s="547" t="s">
        <v>1457</v>
      </c>
      <c r="G66" s="547" t="s">
        <v>1458</v>
      </c>
      <c r="H66" s="550">
        <v>11169</v>
      </c>
      <c r="I66" s="550">
        <v>6433344</v>
      </c>
      <c r="J66" s="547">
        <v>0.9781066643313775</v>
      </c>
      <c r="K66" s="547">
        <v>576</v>
      </c>
      <c r="L66" s="550">
        <v>11419</v>
      </c>
      <c r="M66" s="550">
        <v>6577344</v>
      </c>
      <c r="N66" s="547">
        <v>1</v>
      </c>
      <c r="O66" s="547">
        <v>576</v>
      </c>
      <c r="P66" s="550">
        <v>10115</v>
      </c>
      <c r="Q66" s="550">
        <v>5826240</v>
      </c>
      <c r="R66" s="592">
        <v>0.88580436115246519</v>
      </c>
      <c r="S66" s="551">
        <v>576</v>
      </c>
    </row>
    <row r="67" spans="1:19" ht="14.45" customHeight="1" x14ac:dyDescent="0.2">
      <c r="A67" s="546" t="s">
        <v>1337</v>
      </c>
      <c r="B67" s="547" t="s">
        <v>1338</v>
      </c>
      <c r="C67" s="547" t="s">
        <v>462</v>
      </c>
      <c r="D67" s="547" t="s">
        <v>1330</v>
      </c>
      <c r="E67" s="547" t="s">
        <v>1339</v>
      </c>
      <c r="F67" s="547" t="s">
        <v>1459</v>
      </c>
      <c r="G67" s="547" t="s">
        <v>1460</v>
      </c>
      <c r="H67" s="550">
        <v>96</v>
      </c>
      <c r="I67" s="550">
        <v>17184</v>
      </c>
      <c r="J67" s="547"/>
      <c r="K67" s="547">
        <v>179</v>
      </c>
      <c r="L67" s="550"/>
      <c r="M67" s="550"/>
      <c r="N67" s="547"/>
      <c r="O67" s="547"/>
      <c r="P67" s="550"/>
      <c r="Q67" s="550"/>
      <c r="R67" s="592"/>
      <c r="S67" s="551"/>
    </row>
    <row r="68" spans="1:19" ht="14.45" customHeight="1" x14ac:dyDescent="0.2">
      <c r="A68" s="546" t="s">
        <v>1337</v>
      </c>
      <c r="B68" s="547" t="s">
        <v>1338</v>
      </c>
      <c r="C68" s="547" t="s">
        <v>462</v>
      </c>
      <c r="D68" s="547" t="s">
        <v>1330</v>
      </c>
      <c r="E68" s="547" t="s">
        <v>1339</v>
      </c>
      <c r="F68" s="547" t="s">
        <v>1461</v>
      </c>
      <c r="G68" s="547" t="s">
        <v>1462</v>
      </c>
      <c r="H68" s="550">
        <v>277</v>
      </c>
      <c r="I68" s="550">
        <v>387523</v>
      </c>
      <c r="J68" s="547">
        <v>1.0176549369747898</v>
      </c>
      <c r="K68" s="547">
        <v>1399</v>
      </c>
      <c r="L68" s="550">
        <v>272</v>
      </c>
      <c r="M68" s="550">
        <v>380800</v>
      </c>
      <c r="N68" s="547">
        <v>1</v>
      </c>
      <c r="O68" s="547">
        <v>1400</v>
      </c>
      <c r="P68" s="550">
        <v>343</v>
      </c>
      <c r="Q68" s="550">
        <v>480200</v>
      </c>
      <c r="R68" s="592">
        <v>1.2610294117647058</v>
      </c>
      <c r="S68" s="551">
        <v>1400</v>
      </c>
    </row>
    <row r="69" spans="1:19" ht="14.45" customHeight="1" x14ac:dyDescent="0.2">
      <c r="A69" s="546" t="s">
        <v>1337</v>
      </c>
      <c r="B69" s="547" t="s">
        <v>1338</v>
      </c>
      <c r="C69" s="547" t="s">
        <v>462</v>
      </c>
      <c r="D69" s="547" t="s">
        <v>1330</v>
      </c>
      <c r="E69" s="547" t="s">
        <v>1339</v>
      </c>
      <c r="F69" s="547" t="s">
        <v>1463</v>
      </c>
      <c r="G69" s="547" t="s">
        <v>1464</v>
      </c>
      <c r="H69" s="550">
        <v>18</v>
      </c>
      <c r="I69" s="550">
        <v>18396</v>
      </c>
      <c r="J69" s="547">
        <v>1.1239002932551319</v>
      </c>
      <c r="K69" s="547">
        <v>1022</v>
      </c>
      <c r="L69" s="550">
        <v>16</v>
      </c>
      <c r="M69" s="550">
        <v>16368</v>
      </c>
      <c r="N69" s="547">
        <v>1</v>
      </c>
      <c r="O69" s="547">
        <v>1023</v>
      </c>
      <c r="P69" s="550">
        <v>20</v>
      </c>
      <c r="Q69" s="550">
        <v>20460</v>
      </c>
      <c r="R69" s="592">
        <v>1.25</v>
      </c>
      <c r="S69" s="551">
        <v>1023</v>
      </c>
    </row>
    <row r="70" spans="1:19" ht="14.45" customHeight="1" x14ac:dyDescent="0.2">
      <c r="A70" s="546" t="s">
        <v>1337</v>
      </c>
      <c r="B70" s="547" t="s">
        <v>1338</v>
      </c>
      <c r="C70" s="547" t="s">
        <v>462</v>
      </c>
      <c r="D70" s="547" t="s">
        <v>1330</v>
      </c>
      <c r="E70" s="547" t="s">
        <v>1339</v>
      </c>
      <c r="F70" s="547" t="s">
        <v>1465</v>
      </c>
      <c r="G70" s="547" t="s">
        <v>1466</v>
      </c>
      <c r="H70" s="550">
        <v>184</v>
      </c>
      <c r="I70" s="550">
        <v>34960</v>
      </c>
      <c r="J70" s="547">
        <v>0.68913857677902624</v>
      </c>
      <c r="K70" s="547">
        <v>190</v>
      </c>
      <c r="L70" s="550">
        <v>267</v>
      </c>
      <c r="M70" s="550">
        <v>50730</v>
      </c>
      <c r="N70" s="547">
        <v>1</v>
      </c>
      <c r="O70" s="547">
        <v>190</v>
      </c>
      <c r="P70" s="550">
        <v>271</v>
      </c>
      <c r="Q70" s="550">
        <v>51490</v>
      </c>
      <c r="R70" s="592">
        <v>1.0149812734082397</v>
      </c>
      <c r="S70" s="551">
        <v>190</v>
      </c>
    </row>
    <row r="71" spans="1:19" ht="14.45" customHeight="1" x14ac:dyDescent="0.2">
      <c r="A71" s="546" t="s">
        <v>1337</v>
      </c>
      <c r="B71" s="547" t="s">
        <v>1338</v>
      </c>
      <c r="C71" s="547" t="s">
        <v>462</v>
      </c>
      <c r="D71" s="547" t="s">
        <v>1330</v>
      </c>
      <c r="E71" s="547" t="s">
        <v>1339</v>
      </c>
      <c r="F71" s="547" t="s">
        <v>1467</v>
      </c>
      <c r="G71" s="547" t="s">
        <v>1468</v>
      </c>
      <c r="H71" s="550">
        <v>379</v>
      </c>
      <c r="I71" s="550">
        <v>308506</v>
      </c>
      <c r="J71" s="547">
        <v>1.03551912568306</v>
      </c>
      <c r="K71" s="547">
        <v>814</v>
      </c>
      <c r="L71" s="550">
        <v>366</v>
      </c>
      <c r="M71" s="550">
        <v>297924</v>
      </c>
      <c r="N71" s="547">
        <v>1</v>
      </c>
      <c r="O71" s="547">
        <v>814</v>
      </c>
      <c r="P71" s="550">
        <v>432</v>
      </c>
      <c r="Q71" s="550">
        <v>348192</v>
      </c>
      <c r="R71" s="592">
        <v>1.1687275949571032</v>
      </c>
      <c r="S71" s="551">
        <v>806</v>
      </c>
    </row>
    <row r="72" spans="1:19" ht="14.45" customHeight="1" x14ac:dyDescent="0.2">
      <c r="A72" s="546" t="s">
        <v>1337</v>
      </c>
      <c r="B72" s="547" t="s">
        <v>1338</v>
      </c>
      <c r="C72" s="547" t="s">
        <v>462</v>
      </c>
      <c r="D72" s="547" t="s">
        <v>1330</v>
      </c>
      <c r="E72" s="547" t="s">
        <v>1339</v>
      </c>
      <c r="F72" s="547" t="s">
        <v>1469</v>
      </c>
      <c r="G72" s="547" t="s">
        <v>1470</v>
      </c>
      <c r="H72" s="550">
        <v>4</v>
      </c>
      <c r="I72" s="550">
        <v>1352</v>
      </c>
      <c r="J72" s="547">
        <v>1.9941002949852507</v>
      </c>
      <c r="K72" s="547">
        <v>338</v>
      </c>
      <c r="L72" s="550">
        <v>2</v>
      </c>
      <c r="M72" s="550">
        <v>678</v>
      </c>
      <c r="N72" s="547">
        <v>1</v>
      </c>
      <c r="O72" s="547">
        <v>339</v>
      </c>
      <c r="P72" s="550">
        <v>1</v>
      </c>
      <c r="Q72" s="550">
        <v>345</v>
      </c>
      <c r="R72" s="592">
        <v>0.50884955752212391</v>
      </c>
      <c r="S72" s="551">
        <v>345</v>
      </c>
    </row>
    <row r="73" spans="1:19" ht="14.45" customHeight="1" x14ac:dyDescent="0.2">
      <c r="A73" s="546" t="s">
        <v>1337</v>
      </c>
      <c r="B73" s="547" t="s">
        <v>1338</v>
      </c>
      <c r="C73" s="547" t="s">
        <v>462</v>
      </c>
      <c r="D73" s="547" t="s">
        <v>1330</v>
      </c>
      <c r="E73" s="547" t="s">
        <v>1339</v>
      </c>
      <c r="F73" s="547" t="s">
        <v>1471</v>
      </c>
      <c r="G73" s="547" t="s">
        <v>1472</v>
      </c>
      <c r="H73" s="550">
        <v>15</v>
      </c>
      <c r="I73" s="550">
        <v>3900</v>
      </c>
      <c r="J73" s="547">
        <v>0.49808429118773945</v>
      </c>
      <c r="K73" s="547">
        <v>260</v>
      </c>
      <c r="L73" s="550">
        <v>30</v>
      </c>
      <c r="M73" s="550">
        <v>7830</v>
      </c>
      <c r="N73" s="547">
        <v>1</v>
      </c>
      <c r="O73" s="547">
        <v>261</v>
      </c>
      <c r="P73" s="550">
        <v>16</v>
      </c>
      <c r="Q73" s="550">
        <v>4192</v>
      </c>
      <c r="R73" s="592">
        <v>0.53537675606641122</v>
      </c>
      <c r="S73" s="551">
        <v>262</v>
      </c>
    </row>
    <row r="74" spans="1:19" ht="14.45" customHeight="1" x14ac:dyDescent="0.2">
      <c r="A74" s="546" t="s">
        <v>1337</v>
      </c>
      <c r="B74" s="547" t="s">
        <v>1338</v>
      </c>
      <c r="C74" s="547" t="s">
        <v>462</v>
      </c>
      <c r="D74" s="547" t="s">
        <v>1330</v>
      </c>
      <c r="E74" s="547" t="s">
        <v>1339</v>
      </c>
      <c r="F74" s="547" t="s">
        <v>1473</v>
      </c>
      <c r="G74" s="547" t="s">
        <v>1395</v>
      </c>
      <c r="H74" s="550">
        <v>39</v>
      </c>
      <c r="I74" s="550">
        <v>94653</v>
      </c>
      <c r="J74" s="547"/>
      <c r="K74" s="547">
        <v>2427</v>
      </c>
      <c r="L74" s="550"/>
      <c r="M74" s="550"/>
      <c r="N74" s="547"/>
      <c r="O74" s="547"/>
      <c r="P74" s="550"/>
      <c r="Q74" s="550"/>
      <c r="R74" s="592"/>
      <c r="S74" s="551"/>
    </row>
    <row r="75" spans="1:19" ht="14.45" customHeight="1" x14ac:dyDescent="0.2">
      <c r="A75" s="546" t="s">
        <v>1337</v>
      </c>
      <c r="B75" s="547" t="s">
        <v>1338</v>
      </c>
      <c r="C75" s="547" t="s">
        <v>462</v>
      </c>
      <c r="D75" s="547" t="s">
        <v>1330</v>
      </c>
      <c r="E75" s="547" t="s">
        <v>1339</v>
      </c>
      <c r="F75" s="547" t="s">
        <v>1474</v>
      </c>
      <c r="G75" s="547" t="s">
        <v>1475</v>
      </c>
      <c r="H75" s="550">
        <v>58</v>
      </c>
      <c r="I75" s="550">
        <v>236872</v>
      </c>
      <c r="J75" s="547">
        <v>0.67392355796313896</v>
      </c>
      <c r="K75" s="547">
        <v>4084</v>
      </c>
      <c r="L75" s="550">
        <v>86</v>
      </c>
      <c r="M75" s="550">
        <v>351482</v>
      </c>
      <c r="N75" s="547">
        <v>1</v>
      </c>
      <c r="O75" s="547">
        <v>4087</v>
      </c>
      <c r="P75" s="550">
        <v>100</v>
      </c>
      <c r="Q75" s="550">
        <v>410200</v>
      </c>
      <c r="R75" s="592">
        <v>1.1670583415366933</v>
      </c>
      <c r="S75" s="551">
        <v>4102</v>
      </c>
    </row>
    <row r="76" spans="1:19" ht="14.45" customHeight="1" x14ac:dyDescent="0.2">
      <c r="A76" s="546" t="s">
        <v>1337</v>
      </c>
      <c r="B76" s="547" t="s">
        <v>1338</v>
      </c>
      <c r="C76" s="547" t="s">
        <v>462</v>
      </c>
      <c r="D76" s="547" t="s">
        <v>1330</v>
      </c>
      <c r="E76" s="547" t="s">
        <v>1339</v>
      </c>
      <c r="F76" s="547" t="s">
        <v>1476</v>
      </c>
      <c r="G76" s="547" t="s">
        <v>1477</v>
      </c>
      <c r="H76" s="550">
        <v>13</v>
      </c>
      <c r="I76" s="550">
        <v>44967</v>
      </c>
      <c r="J76" s="547">
        <v>0.68322292451683486</v>
      </c>
      <c r="K76" s="547">
        <v>3459</v>
      </c>
      <c r="L76" s="550">
        <v>19</v>
      </c>
      <c r="M76" s="550">
        <v>65816</v>
      </c>
      <c r="N76" s="547">
        <v>1</v>
      </c>
      <c r="O76" s="547">
        <v>3464</v>
      </c>
      <c r="P76" s="550">
        <v>20</v>
      </c>
      <c r="Q76" s="550">
        <v>69660</v>
      </c>
      <c r="R76" s="592">
        <v>1.0584052510027957</v>
      </c>
      <c r="S76" s="551">
        <v>3483</v>
      </c>
    </row>
    <row r="77" spans="1:19" ht="14.45" customHeight="1" x14ac:dyDescent="0.2">
      <c r="A77" s="546" t="s">
        <v>1337</v>
      </c>
      <c r="B77" s="547" t="s">
        <v>1338</v>
      </c>
      <c r="C77" s="547" t="s">
        <v>462</v>
      </c>
      <c r="D77" s="547" t="s">
        <v>1330</v>
      </c>
      <c r="E77" s="547" t="s">
        <v>1339</v>
      </c>
      <c r="F77" s="547" t="s">
        <v>1478</v>
      </c>
      <c r="G77" s="547" t="s">
        <v>1479</v>
      </c>
      <c r="H77" s="550">
        <v>50</v>
      </c>
      <c r="I77" s="550">
        <v>12650</v>
      </c>
      <c r="J77" s="547">
        <v>0.76923076923076927</v>
      </c>
      <c r="K77" s="547">
        <v>253</v>
      </c>
      <c r="L77" s="550">
        <v>65</v>
      </c>
      <c r="M77" s="550">
        <v>16445</v>
      </c>
      <c r="N77" s="547">
        <v>1</v>
      </c>
      <c r="O77" s="547">
        <v>253</v>
      </c>
      <c r="P77" s="550">
        <v>80</v>
      </c>
      <c r="Q77" s="550">
        <v>19680</v>
      </c>
      <c r="R77" s="592">
        <v>1.1967163271511096</v>
      </c>
      <c r="S77" s="551">
        <v>246</v>
      </c>
    </row>
    <row r="78" spans="1:19" ht="14.45" customHeight="1" x14ac:dyDescent="0.2">
      <c r="A78" s="546" t="s">
        <v>1337</v>
      </c>
      <c r="B78" s="547" t="s">
        <v>1338</v>
      </c>
      <c r="C78" s="547" t="s">
        <v>462</v>
      </c>
      <c r="D78" s="547" t="s">
        <v>1330</v>
      </c>
      <c r="E78" s="547" t="s">
        <v>1339</v>
      </c>
      <c r="F78" s="547" t="s">
        <v>1480</v>
      </c>
      <c r="G78" s="547" t="s">
        <v>1481</v>
      </c>
      <c r="H78" s="550">
        <v>50</v>
      </c>
      <c r="I78" s="550">
        <v>21200</v>
      </c>
      <c r="J78" s="547">
        <v>0.78125</v>
      </c>
      <c r="K78" s="547">
        <v>424</v>
      </c>
      <c r="L78" s="550">
        <v>64</v>
      </c>
      <c r="M78" s="550">
        <v>27136</v>
      </c>
      <c r="N78" s="547">
        <v>1</v>
      </c>
      <c r="O78" s="547">
        <v>424</v>
      </c>
      <c r="P78" s="550">
        <v>81</v>
      </c>
      <c r="Q78" s="550">
        <v>34101</v>
      </c>
      <c r="R78" s="592">
        <v>1.2566701061320755</v>
      </c>
      <c r="S78" s="551">
        <v>421</v>
      </c>
    </row>
    <row r="79" spans="1:19" ht="14.45" customHeight="1" x14ac:dyDescent="0.2">
      <c r="A79" s="546" t="s">
        <v>1337</v>
      </c>
      <c r="B79" s="547" t="s">
        <v>1338</v>
      </c>
      <c r="C79" s="547" t="s">
        <v>462</v>
      </c>
      <c r="D79" s="547" t="s">
        <v>1330</v>
      </c>
      <c r="E79" s="547" t="s">
        <v>1339</v>
      </c>
      <c r="F79" s="547" t="s">
        <v>1482</v>
      </c>
      <c r="G79" s="547" t="s">
        <v>1483</v>
      </c>
      <c r="H79" s="550">
        <v>226</v>
      </c>
      <c r="I79" s="550">
        <v>1732968</v>
      </c>
      <c r="J79" s="547">
        <v>0.62728694292415954</v>
      </c>
      <c r="K79" s="547">
        <v>7668</v>
      </c>
      <c r="L79" s="550">
        <v>360</v>
      </c>
      <c r="M79" s="550">
        <v>2762640</v>
      </c>
      <c r="N79" s="547">
        <v>1</v>
      </c>
      <c r="O79" s="547">
        <v>7674</v>
      </c>
      <c r="P79" s="550">
        <v>772</v>
      </c>
      <c r="Q79" s="550">
        <v>5940540</v>
      </c>
      <c r="R79" s="592">
        <v>2.1503127443315089</v>
      </c>
      <c r="S79" s="551">
        <v>7695</v>
      </c>
    </row>
    <row r="80" spans="1:19" ht="14.45" customHeight="1" x14ac:dyDescent="0.2">
      <c r="A80" s="546" t="s">
        <v>1337</v>
      </c>
      <c r="B80" s="547" t="s">
        <v>1338</v>
      </c>
      <c r="C80" s="547" t="s">
        <v>462</v>
      </c>
      <c r="D80" s="547" t="s">
        <v>1330</v>
      </c>
      <c r="E80" s="547" t="s">
        <v>1339</v>
      </c>
      <c r="F80" s="547" t="s">
        <v>1484</v>
      </c>
      <c r="G80" s="547" t="s">
        <v>1485</v>
      </c>
      <c r="H80" s="550">
        <v>193</v>
      </c>
      <c r="I80" s="550">
        <v>3028556</v>
      </c>
      <c r="J80" s="547">
        <v>0.76260285883282242</v>
      </c>
      <c r="K80" s="547">
        <v>15692</v>
      </c>
      <c r="L80" s="550">
        <v>253</v>
      </c>
      <c r="M80" s="550">
        <v>3971341</v>
      </c>
      <c r="N80" s="547">
        <v>1</v>
      </c>
      <c r="O80" s="547">
        <v>15697</v>
      </c>
      <c r="P80" s="550">
        <v>209</v>
      </c>
      <c r="Q80" s="550">
        <v>3284435</v>
      </c>
      <c r="R80" s="592">
        <v>0.82703424359681021</v>
      </c>
      <c r="S80" s="551">
        <v>15715</v>
      </c>
    </row>
    <row r="81" spans="1:19" ht="14.45" customHeight="1" x14ac:dyDescent="0.2">
      <c r="A81" s="546" t="s">
        <v>1337</v>
      </c>
      <c r="B81" s="547" t="s">
        <v>1338</v>
      </c>
      <c r="C81" s="547" t="s">
        <v>462</v>
      </c>
      <c r="D81" s="547" t="s">
        <v>1330</v>
      </c>
      <c r="E81" s="547" t="s">
        <v>1339</v>
      </c>
      <c r="F81" s="547" t="s">
        <v>1486</v>
      </c>
      <c r="G81" s="547" t="s">
        <v>1487</v>
      </c>
      <c r="H81" s="550"/>
      <c r="I81" s="550"/>
      <c r="J81" s="547"/>
      <c r="K81" s="547"/>
      <c r="L81" s="550">
        <v>176</v>
      </c>
      <c r="M81" s="550">
        <v>415360</v>
      </c>
      <c r="N81" s="547">
        <v>1</v>
      </c>
      <c r="O81" s="547">
        <v>2360</v>
      </c>
      <c r="P81" s="550">
        <v>195</v>
      </c>
      <c r="Q81" s="550">
        <v>463125</v>
      </c>
      <c r="R81" s="592">
        <v>1.1149966294298921</v>
      </c>
      <c r="S81" s="551">
        <v>2375</v>
      </c>
    </row>
    <row r="82" spans="1:19" ht="14.45" customHeight="1" x14ac:dyDescent="0.2">
      <c r="A82" s="546" t="s">
        <v>1337</v>
      </c>
      <c r="B82" s="547" t="s">
        <v>1338</v>
      </c>
      <c r="C82" s="547" t="s">
        <v>462</v>
      </c>
      <c r="D82" s="547" t="s">
        <v>1330</v>
      </c>
      <c r="E82" s="547" t="s">
        <v>1339</v>
      </c>
      <c r="F82" s="547" t="s">
        <v>1488</v>
      </c>
      <c r="G82" s="547" t="s">
        <v>1489</v>
      </c>
      <c r="H82" s="550"/>
      <c r="I82" s="550"/>
      <c r="J82" s="547"/>
      <c r="K82" s="547"/>
      <c r="L82" s="550">
        <v>41</v>
      </c>
      <c r="M82" s="550">
        <v>252970</v>
      </c>
      <c r="N82" s="547">
        <v>1</v>
      </c>
      <c r="O82" s="547">
        <v>6170</v>
      </c>
      <c r="P82" s="550">
        <v>55</v>
      </c>
      <c r="Q82" s="550">
        <v>340175</v>
      </c>
      <c r="R82" s="592">
        <v>1.3447246709095941</v>
      </c>
      <c r="S82" s="551">
        <v>6185</v>
      </c>
    </row>
    <row r="83" spans="1:19" ht="14.45" customHeight="1" x14ac:dyDescent="0.2">
      <c r="A83" s="546" t="s">
        <v>1337</v>
      </c>
      <c r="B83" s="547" t="s">
        <v>1338</v>
      </c>
      <c r="C83" s="547" t="s">
        <v>462</v>
      </c>
      <c r="D83" s="547" t="s">
        <v>1330</v>
      </c>
      <c r="E83" s="547" t="s">
        <v>1339</v>
      </c>
      <c r="F83" s="547" t="s">
        <v>1490</v>
      </c>
      <c r="G83" s="547" t="s">
        <v>1491</v>
      </c>
      <c r="H83" s="550"/>
      <c r="I83" s="550"/>
      <c r="J83" s="547"/>
      <c r="K83" s="547"/>
      <c r="L83" s="550"/>
      <c r="M83" s="550"/>
      <c r="N83" s="547"/>
      <c r="O83" s="547"/>
      <c r="P83" s="550">
        <v>3</v>
      </c>
      <c r="Q83" s="550">
        <v>2088</v>
      </c>
      <c r="R83" s="592"/>
      <c r="S83" s="551">
        <v>696</v>
      </c>
    </row>
    <row r="84" spans="1:19" ht="14.45" customHeight="1" x14ac:dyDescent="0.2">
      <c r="A84" s="546" t="s">
        <v>1337</v>
      </c>
      <c r="B84" s="547" t="s">
        <v>1338</v>
      </c>
      <c r="C84" s="547" t="s">
        <v>1331</v>
      </c>
      <c r="D84" s="547" t="s">
        <v>1330</v>
      </c>
      <c r="E84" s="547" t="s">
        <v>1339</v>
      </c>
      <c r="F84" s="547" t="s">
        <v>1492</v>
      </c>
      <c r="G84" s="547" t="s">
        <v>1493</v>
      </c>
      <c r="H84" s="550">
        <v>364</v>
      </c>
      <c r="I84" s="550">
        <v>377832</v>
      </c>
      <c r="J84" s="547">
        <v>1.0167597765363128</v>
      </c>
      <c r="K84" s="547">
        <v>1038</v>
      </c>
      <c r="L84" s="550">
        <v>358</v>
      </c>
      <c r="M84" s="550">
        <v>371604</v>
      </c>
      <c r="N84" s="547">
        <v>1</v>
      </c>
      <c r="O84" s="547">
        <v>1038</v>
      </c>
      <c r="P84" s="550">
        <v>256</v>
      </c>
      <c r="Q84" s="550">
        <v>265984</v>
      </c>
      <c r="R84" s="592">
        <v>0.71577270427659556</v>
      </c>
      <c r="S84" s="551">
        <v>1039</v>
      </c>
    </row>
    <row r="85" spans="1:19" ht="14.45" customHeight="1" x14ac:dyDescent="0.2">
      <c r="A85" s="546" t="s">
        <v>1337</v>
      </c>
      <c r="B85" s="547" t="s">
        <v>1338</v>
      </c>
      <c r="C85" s="547" t="s">
        <v>1331</v>
      </c>
      <c r="D85" s="547" t="s">
        <v>1330</v>
      </c>
      <c r="E85" s="547" t="s">
        <v>1339</v>
      </c>
      <c r="F85" s="547" t="s">
        <v>1384</v>
      </c>
      <c r="G85" s="547" t="s">
        <v>1385</v>
      </c>
      <c r="H85" s="550">
        <v>184</v>
      </c>
      <c r="I85" s="550">
        <v>40664</v>
      </c>
      <c r="J85" s="547">
        <v>1.0233026322411798</v>
      </c>
      <c r="K85" s="547">
        <v>221</v>
      </c>
      <c r="L85" s="550">
        <v>179</v>
      </c>
      <c r="M85" s="550">
        <v>39738</v>
      </c>
      <c r="N85" s="547">
        <v>1</v>
      </c>
      <c r="O85" s="547">
        <v>222</v>
      </c>
      <c r="P85" s="550">
        <v>128</v>
      </c>
      <c r="Q85" s="550">
        <v>28544</v>
      </c>
      <c r="R85" s="592">
        <v>0.71830489707584677</v>
      </c>
      <c r="S85" s="551">
        <v>223</v>
      </c>
    </row>
    <row r="86" spans="1:19" ht="14.45" customHeight="1" x14ac:dyDescent="0.2">
      <c r="A86" s="546" t="s">
        <v>1337</v>
      </c>
      <c r="B86" s="547" t="s">
        <v>1338</v>
      </c>
      <c r="C86" s="547" t="s">
        <v>1331</v>
      </c>
      <c r="D86" s="547" t="s">
        <v>1335</v>
      </c>
      <c r="E86" s="547" t="s">
        <v>1339</v>
      </c>
      <c r="F86" s="547" t="s">
        <v>1492</v>
      </c>
      <c r="G86" s="547" t="s">
        <v>1493</v>
      </c>
      <c r="H86" s="550"/>
      <c r="I86" s="550"/>
      <c r="J86" s="547"/>
      <c r="K86" s="547"/>
      <c r="L86" s="550"/>
      <c r="M86" s="550"/>
      <c r="N86" s="547"/>
      <c r="O86" s="547"/>
      <c r="P86" s="550">
        <v>110</v>
      </c>
      <c r="Q86" s="550">
        <v>114290</v>
      </c>
      <c r="R86" s="592"/>
      <c r="S86" s="551">
        <v>1039</v>
      </c>
    </row>
    <row r="87" spans="1:19" ht="14.45" customHeight="1" x14ac:dyDescent="0.2">
      <c r="A87" s="546" t="s">
        <v>1337</v>
      </c>
      <c r="B87" s="547" t="s">
        <v>1338</v>
      </c>
      <c r="C87" s="547" t="s">
        <v>1331</v>
      </c>
      <c r="D87" s="547" t="s">
        <v>1335</v>
      </c>
      <c r="E87" s="547" t="s">
        <v>1339</v>
      </c>
      <c r="F87" s="547" t="s">
        <v>1384</v>
      </c>
      <c r="G87" s="547" t="s">
        <v>1385</v>
      </c>
      <c r="H87" s="550"/>
      <c r="I87" s="550"/>
      <c r="J87" s="547"/>
      <c r="K87" s="547"/>
      <c r="L87" s="550"/>
      <c r="M87" s="550"/>
      <c r="N87" s="547"/>
      <c r="O87" s="547"/>
      <c r="P87" s="550">
        <v>55</v>
      </c>
      <c r="Q87" s="550">
        <v>12265</v>
      </c>
      <c r="R87" s="592"/>
      <c r="S87" s="551">
        <v>223</v>
      </c>
    </row>
    <row r="88" spans="1:19" ht="14.45" customHeight="1" x14ac:dyDescent="0.2">
      <c r="A88" s="546" t="s">
        <v>1337</v>
      </c>
      <c r="B88" s="547" t="s">
        <v>1494</v>
      </c>
      <c r="C88" s="547" t="s">
        <v>462</v>
      </c>
      <c r="D88" s="547" t="s">
        <v>1330</v>
      </c>
      <c r="E88" s="547" t="s">
        <v>1339</v>
      </c>
      <c r="F88" s="547" t="s">
        <v>1398</v>
      </c>
      <c r="G88" s="547" t="s">
        <v>1399</v>
      </c>
      <c r="H88" s="550"/>
      <c r="I88" s="550"/>
      <c r="J88" s="547"/>
      <c r="K88" s="547"/>
      <c r="L88" s="550">
        <v>24</v>
      </c>
      <c r="M88" s="550">
        <v>288</v>
      </c>
      <c r="N88" s="547">
        <v>1</v>
      </c>
      <c r="O88" s="547">
        <v>12</v>
      </c>
      <c r="P88" s="550">
        <v>268</v>
      </c>
      <c r="Q88" s="550">
        <v>3216</v>
      </c>
      <c r="R88" s="592">
        <v>11.166666666666666</v>
      </c>
      <c r="S88" s="551">
        <v>12</v>
      </c>
    </row>
    <row r="89" spans="1:19" ht="14.45" customHeight="1" x14ac:dyDescent="0.2">
      <c r="A89" s="546" t="s">
        <v>1337</v>
      </c>
      <c r="B89" s="547" t="s">
        <v>1494</v>
      </c>
      <c r="C89" s="547" t="s">
        <v>462</v>
      </c>
      <c r="D89" s="547" t="s">
        <v>1330</v>
      </c>
      <c r="E89" s="547" t="s">
        <v>1339</v>
      </c>
      <c r="F89" s="547" t="s">
        <v>1435</v>
      </c>
      <c r="G89" s="547" t="s">
        <v>1436</v>
      </c>
      <c r="H89" s="550"/>
      <c r="I89" s="550"/>
      <c r="J89" s="547"/>
      <c r="K89" s="547"/>
      <c r="L89" s="550"/>
      <c r="M89" s="550"/>
      <c r="N89" s="547"/>
      <c r="O89" s="547"/>
      <c r="P89" s="550">
        <v>7</v>
      </c>
      <c r="Q89" s="550">
        <v>3332</v>
      </c>
      <c r="R89" s="592"/>
      <c r="S89" s="551">
        <v>476</v>
      </c>
    </row>
    <row r="90" spans="1:19" ht="14.45" customHeight="1" x14ac:dyDescent="0.2">
      <c r="A90" s="546" t="s">
        <v>1337</v>
      </c>
      <c r="B90" s="547" t="s">
        <v>1494</v>
      </c>
      <c r="C90" s="547" t="s">
        <v>462</v>
      </c>
      <c r="D90" s="547" t="s">
        <v>1330</v>
      </c>
      <c r="E90" s="547" t="s">
        <v>1339</v>
      </c>
      <c r="F90" s="547" t="s">
        <v>1495</v>
      </c>
      <c r="G90" s="547" t="s">
        <v>1496</v>
      </c>
      <c r="H90" s="550"/>
      <c r="I90" s="550"/>
      <c r="J90" s="547"/>
      <c r="K90" s="547"/>
      <c r="L90" s="550">
        <v>88</v>
      </c>
      <c r="M90" s="550">
        <v>53592</v>
      </c>
      <c r="N90" s="547">
        <v>1</v>
      </c>
      <c r="O90" s="547">
        <v>609</v>
      </c>
      <c r="P90" s="550">
        <v>126</v>
      </c>
      <c r="Q90" s="550">
        <v>77112</v>
      </c>
      <c r="R90" s="592">
        <v>1.438871473354232</v>
      </c>
      <c r="S90" s="551">
        <v>612</v>
      </c>
    </row>
    <row r="91" spans="1:19" ht="14.45" customHeight="1" thickBot="1" x14ac:dyDescent="0.25">
      <c r="A91" s="538" t="s">
        <v>1337</v>
      </c>
      <c r="B91" s="539" t="s">
        <v>1494</v>
      </c>
      <c r="C91" s="539" t="s">
        <v>462</v>
      </c>
      <c r="D91" s="539" t="s">
        <v>1330</v>
      </c>
      <c r="E91" s="539" t="s">
        <v>1339</v>
      </c>
      <c r="F91" s="539" t="s">
        <v>1497</v>
      </c>
      <c r="G91" s="539" t="s">
        <v>1498</v>
      </c>
      <c r="H91" s="553"/>
      <c r="I91" s="553"/>
      <c r="J91" s="539"/>
      <c r="K91" s="539"/>
      <c r="L91" s="553">
        <v>984</v>
      </c>
      <c r="M91" s="553">
        <v>2356680</v>
      </c>
      <c r="N91" s="539">
        <v>1</v>
      </c>
      <c r="O91" s="539">
        <v>2395</v>
      </c>
      <c r="P91" s="553">
        <v>1483</v>
      </c>
      <c r="Q91" s="553">
        <v>3557717</v>
      </c>
      <c r="R91" s="544">
        <v>1.5096309214657908</v>
      </c>
      <c r="S91" s="554">
        <v>2399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0A222B18-C141-430C-8465-D9ECC1772370}"/>
  </hyperlinks>
  <pageMargins left="0.25" right="0.25" top="0.75" bottom="0.75" header="0.3" footer="0.3"/>
  <pageSetup paperSize="9" scale="79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3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18" bestFit="1" customWidth="1" collapsed="1"/>
    <col min="2" max="2" width="7.7109375" style="95" hidden="1" customWidth="1" outlineLevel="1"/>
    <col min="3" max="3" width="0.140625" style="118" hidden="1" customWidth="1"/>
    <col min="4" max="4" width="7.7109375" style="95" customWidth="1"/>
    <col min="5" max="5" width="5.42578125" style="118" hidden="1" customWidth="1"/>
    <col min="6" max="6" width="7.7109375" style="95" customWidth="1"/>
    <col min="7" max="7" width="7.7109375" style="199" customWidth="1" collapsed="1"/>
    <col min="8" max="8" width="7.7109375" style="95" hidden="1" customWidth="1" outlineLevel="1"/>
    <col min="9" max="9" width="5.42578125" style="118" hidden="1" customWidth="1"/>
    <col min="10" max="10" width="7.7109375" style="95" customWidth="1"/>
    <col min="11" max="11" width="5.42578125" style="118" hidden="1" customWidth="1"/>
    <col min="12" max="12" width="7.7109375" style="95" customWidth="1"/>
    <col min="13" max="13" width="7.7109375" style="199" customWidth="1" collapsed="1"/>
    <col min="14" max="14" width="7.7109375" style="95" hidden="1" customWidth="1" outlineLevel="1"/>
    <col min="15" max="15" width="5" style="118" hidden="1" customWidth="1"/>
    <col min="16" max="16" width="7.7109375" style="95" customWidth="1"/>
    <col min="17" max="17" width="5" style="118" hidden="1" customWidth="1"/>
    <col min="18" max="18" width="7.7109375" style="95" customWidth="1"/>
    <col min="19" max="19" width="7.7109375" style="199" customWidth="1"/>
    <col min="20" max="16384" width="8.85546875" style="118"/>
  </cols>
  <sheetData>
    <row r="1" spans="1:19" ht="18.600000000000001" customHeight="1" thickBot="1" x14ac:dyDescent="0.35">
      <c r="A1" s="330" t="s">
        <v>126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</row>
    <row r="2" spans="1:19" ht="14.45" customHeight="1" thickBot="1" x14ac:dyDescent="0.25">
      <c r="A2" s="221" t="s">
        <v>256</v>
      </c>
      <c r="B2" s="215"/>
      <c r="C2" s="100"/>
      <c r="D2" s="215"/>
      <c r="E2" s="100"/>
      <c r="F2" s="215"/>
      <c r="G2" s="216"/>
      <c r="H2" s="215"/>
      <c r="I2" s="100"/>
      <c r="J2" s="215"/>
      <c r="K2" s="100"/>
      <c r="L2" s="215"/>
      <c r="M2" s="216"/>
      <c r="N2" s="215"/>
      <c r="O2" s="100"/>
      <c r="P2" s="215"/>
      <c r="Q2" s="100"/>
      <c r="R2" s="215"/>
      <c r="S2" s="216"/>
    </row>
    <row r="3" spans="1:19" ht="14.45" customHeight="1" thickBot="1" x14ac:dyDescent="0.25">
      <c r="A3" s="209" t="s">
        <v>127</v>
      </c>
      <c r="B3" s="210">
        <f>SUBTOTAL(9,B6:B1048576)</f>
        <v>6933469</v>
      </c>
      <c r="C3" s="211">
        <f t="shared" ref="C3:R3" si="0">SUBTOTAL(9,C6:C1048576)</f>
        <v>20.220008502171698</v>
      </c>
      <c r="D3" s="211">
        <f t="shared" si="0"/>
        <v>9232638</v>
      </c>
      <c r="E3" s="211">
        <f t="shared" si="0"/>
        <v>23</v>
      </c>
      <c r="F3" s="211">
        <f t="shared" si="0"/>
        <v>10131626</v>
      </c>
      <c r="G3" s="214">
        <f>IF(D3&lt;&gt;0,F3/D3,"")</f>
        <v>1.0973706539777688</v>
      </c>
      <c r="H3" s="210">
        <f t="shared" si="0"/>
        <v>0</v>
      </c>
      <c r="I3" s="211">
        <f t="shared" si="0"/>
        <v>0</v>
      </c>
      <c r="J3" s="211">
        <f t="shared" si="0"/>
        <v>0</v>
      </c>
      <c r="K3" s="211">
        <f t="shared" si="0"/>
        <v>0</v>
      </c>
      <c r="L3" s="211">
        <f t="shared" si="0"/>
        <v>0</v>
      </c>
      <c r="M3" s="212" t="str">
        <f>IF(J3&lt;&gt;0,L3/J3,"")</f>
        <v/>
      </c>
      <c r="N3" s="213">
        <f t="shared" si="0"/>
        <v>0</v>
      </c>
      <c r="O3" s="211">
        <f t="shared" si="0"/>
        <v>0</v>
      </c>
      <c r="P3" s="211">
        <f t="shared" si="0"/>
        <v>0</v>
      </c>
      <c r="Q3" s="211">
        <f t="shared" si="0"/>
        <v>0</v>
      </c>
      <c r="R3" s="211">
        <f t="shared" si="0"/>
        <v>0</v>
      </c>
      <c r="S3" s="212" t="str">
        <f>IF(P3&lt;&gt;0,R3/P3,"")</f>
        <v/>
      </c>
    </row>
    <row r="4" spans="1:19" ht="14.45" customHeight="1" x14ac:dyDescent="0.2">
      <c r="A4" s="418" t="s">
        <v>104</v>
      </c>
      <c r="B4" s="419" t="s">
        <v>98</v>
      </c>
      <c r="C4" s="420"/>
      <c r="D4" s="420"/>
      <c r="E4" s="420"/>
      <c r="F4" s="420"/>
      <c r="G4" s="422"/>
      <c r="H4" s="419" t="s">
        <v>99</v>
      </c>
      <c r="I4" s="420"/>
      <c r="J4" s="420"/>
      <c r="K4" s="420"/>
      <c r="L4" s="420"/>
      <c r="M4" s="422"/>
      <c r="N4" s="419" t="s">
        <v>100</v>
      </c>
      <c r="O4" s="420"/>
      <c r="P4" s="420"/>
      <c r="Q4" s="420"/>
      <c r="R4" s="420"/>
      <c r="S4" s="422"/>
    </row>
    <row r="5" spans="1:19" ht="14.45" customHeight="1" thickBot="1" x14ac:dyDescent="0.25">
      <c r="A5" s="555"/>
      <c r="B5" s="556">
        <v>2015</v>
      </c>
      <c r="C5" s="557"/>
      <c r="D5" s="557">
        <v>2018</v>
      </c>
      <c r="E5" s="557"/>
      <c r="F5" s="557">
        <v>2019</v>
      </c>
      <c r="G5" s="594" t="s">
        <v>2</v>
      </c>
      <c r="H5" s="556">
        <v>2015</v>
      </c>
      <c r="I5" s="557"/>
      <c r="J5" s="557">
        <v>2018</v>
      </c>
      <c r="K5" s="557"/>
      <c r="L5" s="557">
        <v>2019</v>
      </c>
      <c r="M5" s="594" t="s">
        <v>2</v>
      </c>
      <c r="N5" s="556">
        <v>2015</v>
      </c>
      <c r="O5" s="557"/>
      <c r="P5" s="557">
        <v>2018</v>
      </c>
      <c r="Q5" s="557"/>
      <c r="R5" s="557">
        <v>2019</v>
      </c>
      <c r="S5" s="594" t="s">
        <v>2</v>
      </c>
    </row>
    <row r="6" spans="1:19" ht="14.45" customHeight="1" x14ac:dyDescent="0.2">
      <c r="A6" s="506" t="s">
        <v>1501</v>
      </c>
      <c r="B6" s="577">
        <v>261219</v>
      </c>
      <c r="C6" s="480">
        <v>1.0965129897114936</v>
      </c>
      <c r="D6" s="577">
        <v>238227</v>
      </c>
      <c r="E6" s="480">
        <v>1</v>
      </c>
      <c r="F6" s="577">
        <v>254636</v>
      </c>
      <c r="G6" s="507">
        <v>1.0688796819839901</v>
      </c>
      <c r="H6" s="577"/>
      <c r="I6" s="480"/>
      <c r="J6" s="577"/>
      <c r="K6" s="480"/>
      <c r="L6" s="577"/>
      <c r="M6" s="507"/>
      <c r="N6" s="577"/>
      <c r="O6" s="480"/>
      <c r="P6" s="577"/>
      <c r="Q6" s="480"/>
      <c r="R6" s="577"/>
      <c r="S6" s="508"/>
    </row>
    <row r="7" spans="1:19" ht="14.45" customHeight="1" x14ac:dyDescent="0.2">
      <c r="A7" s="597" t="s">
        <v>1502</v>
      </c>
      <c r="B7" s="595">
        <v>112525</v>
      </c>
      <c r="C7" s="547">
        <v>1.0458782961083382</v>
      </c>
      <c r="D7" s="595">
        <v>107589</v>
      </c>
      <c r="E7" s="547">
        <v>1</v>
      </c>
      <c r="F7" s="595">
        <v>186244</v>
      </c>
      <c r="G7" s="592">
        <v>1.7310691613454907</v>
      </c>
      <c r="H7" s="595"/>
      <c r="I7" s="547"/>
      <c r="J7" s="595"/>
      <c r="K7" s="547"/>
      <c r="L7" s="595"/>
      <c r="M7" s="592"/>
      <c r="N7" s="595"/>
      <c r="O7" s="547"/>
      <c r="P7" s="595"/>
      <c r="Q7" s="547"/>
      <c r="R7" s="595"/>
      <c r="S7" s="596"/>
    </row>
    <row r="8" spans="1:19" ht="14.45" customHeight="1" x14ac:dyDescent="0.2">
      <c r="A8" s="597" t="s">
        <v>1503</v>
      </c>
      <c r="B8" s="595">
        <v>1205741</v>
      </c>
      <c r="C8" s="547">
        <v>0.78404840555584454</v>
      </c>
      <c r="D8" s="595">
        <v>1537840</v>
      </c>
      <c r="E8" s="547">
        <v>1</v>
      </c>
      <c r="F8" s="595">
        <v>1544497</v>
      </c>
      <c r="G8" s="592">
        <v>1.0043287988347291</v>
      </c>
      <c r="H8" s="595"/>
      <c r="I8" s="547"/>
      <c r="J8" s="595"/>
      <c r="K8" s="547"/>
      <c r="L8" s="595"/>
      <c r="M8" s="592"/>
      <c r="N8" s="595"/>
      <c r="O8" s="547"/>
      <c r="P8" s="595"/>
      <c r="Q8" s="547"/>
      <c r="R8" s="595"/>
      <c r="S8" s="596"/>
    </row>
    <row r="9" spans="1:19" ht="14.45" customHeight="1" x14ac:dyDescent="0.2">
      <c r="A9" s="597" t="s">
        <v>1504</v>
      </c>
      <c r="B9" s="595">
        <v>8265</v>
      </c>
      <c r="C9" s="547">
        <v>1.2021818181818182</v>
      </c>
      <c r="D9" s="595">
        <v>6875</v>
      </c>
      <c r="E9" s="547">
        <v>1</v>
      </c>
      <c r="F9" s="595">
        <v>20400</v>
      </c>
      <c r="G9" s="592">
        <v>2.9672727272727273</v>
      </c>
      <c r="H9" s="595"/>
      <c r="I9" s="547"/>
      <c r="J9" s="595"/>
      <c r="K9" s="547"/>
      <c r="L9" s="595"/>
      <c r="M9" s="592"/>
      <c r="N9" s="595"/>
      <c r="O9" s="547"/>
      <c r="P9" s="595"/>
      <c r="Q9" s="547"/>
      <c r="R9" s="595"/>
      <c r="S9" s="596"/>
    </row>
    <row r="10" spans="1:19" ht="14.45" customHeight="1" x14ac:dyDescent="0.2">
      <c r="A10" s="597" t="s">
        <v>1505</v>
      </c>
      <c r="B10" s="595">
        <v>76478</v>
      </c>
      <c r="C10" s="547">
        <v>0.66022652715908703</v>
      </c>
      <c r="D10" s="595">
        <v>115836</v>
      </c>
      <c r="E10" s="547">
        <v>1</v>
      </c>
      <c r="F10" s="595">
        <v>54047</v>
      </c>
      <c r="G10" s="592">
        <v>0.46658206429780036</v>
      </c>
      <c r="H10" s="595"/>
      <c r="I10" s="547"/>
      <c r="J10" s="595"/>
      <c r="K10" s="547"/>
      <c r="L10" s="595"/>
      <c r="M10" s="592"/>
      <c r="N10" s="595"/>
      <c r="O10" s="547"/>
      <c r="P10" s="595"/>
      <c r="Q10" s="547"/>
      <c r="R10" s="595"/>
      <c r="S10" s="596"/>
    </row>
    <row r="11" spans="1:19" ht="14.45" customHeight="1" x14ac:dyDescent="0.2">
      <c r="A11" s="597" t="s">
        <v>1506</v>
      </c>
      <c r="B11" s="595">
        <v>2178</v>
      </c>
      <c r="C11" s="547"/>
      <c r="D11" s="595"/>
      <c r="E11" s="547"/>
      <c r="F11" s="595"/>
      <c r="G11" s="592"/>
      <c r="H11" s="595"/>
      <c r="I11" s="547"/>
      <c r="J11" s="595"/>
      <c r="K11" s="547"/>
      <c r="L11" s="595"/>
      <c r="M11" s="592"/>
      <c r="N11" s="595"/>
      <c r="O11" s="547"/>
      <c r="P11" s="595"/>
      <c r="Q11" s="547"/>
      <c r="R11" s="595"/>
      <c r="S11" s="596"/>
    </row>
    <row r="12" spans="1:19" ht="14.45" customHeight="1" x14ac:dyDescent="0.2">
      <c r="A12" s="597" t="s">
        <v>1507</v>
      </c>
      <c r="B12" s="595">
        <v>50956</v>
      </c>
      <c r="C12" s="547">
        <v>0.74359011776380113</v>
      </c>
      <c r="D12" s="595">
        <v>68527</v>
      </c>
      <c r="E12" s="547">
        <v>1</v>
      </c>
      <c r="F12" s="595">
        <v>50266</v>
      </c>
      <c r="G12" s="592">
        <v>0.73352109387540676</v>
      </c>
      <c r="H12" s="595"/>
      <c r="I12" s="547"/>
      <c r="J12" s="595"/>
      <c r="K12" s="547"/>
      <c r="L12" s="595"/>
      <c r="M12" s="592"/>
      <c r="N12" s="595"/>
      <c r="O12" s="547"/>
      <c r="P12" s="595"/>
      <c r="Q12" s="547"/>
      <c r="R12" s="595"/>
      <c r="S12" s="596"/>
    </row>
    <row r="13" spans="1:19" ht="14.45" customHeight="1" x14ac:dyDescent="0.2">
      <c r="A13" s="597" t="s">
        <v>1508</v>
      </c>
      <c r="B13" s="595">
        <v>35283</v>
      </c>
      <c r="C13" s="547">
        <v>0.61563023450586263</v>
      </c>
      <c r="D13" s="595">
        <v>57312</v>
      </c>
      <c r="E13" s="547">
        <v>1</v>
      </c>
      <c r="F13" s="595">
        <v>58409</v>
      </c>
      <c r="G13" s="592">
        <v>1.0191408431044109</v>
      </c>
      <c r="H13" s="595"/>
      <c r="I13" s="547"/>
      <c r="J13" s="595"/>
      <c r="K13" s="547"/>
      <c r="L13" s="595"/>
      <c r="M13" s="592"/>
      <c r="N13" s="595"/>
      <c r="O13" s="547"/>
      <c r="P13" s="595"/>
      <c r="Q13" s="547"/>
      <c r="R13" s="595"/>
      <c r="S13" s="596"/>
    </row>
    <row r="14" spans="1:19" ht="14.45" customHeight="1" x14ac:dyDescent="0.2">
      <c r="A14" s="597" t="s">
        <v>1509</v>
      </c>
      <c r="B14" s="595">
        <v>49556</v>
      </c>
      <c r="C14" s="547">
        <v>1.4895996152458819</v>
      </c>
      <c r="D14" s="595">
        <v>33268</v>
      </c>
      <c r="E14" s="547">
        <v>1</v>
      </c>
      <c r="F14" s="595">
        <v>34054</v>
      </c>
      <c r="G14" s="592">
        <v>1.0236263075628231</v>
      </c>
      <c r="H14" s="595"/>
      <c r="I14" s="547"/>
      <c r="J14" s="595"/>
      <c r="K14" s="547"/>
      <c r="L14" s="595"/>
      <c r="M14" s="592"/>
      <c r="N14" s="595"/>
      <c r="O14" s="547"/>
      <c r="P14" s="595"/>
      <c r="Q14" s="547"/>
      <c r="R14" s="595"/>
      <c r="S14" s="596"/>
    </row>
    <row r="15" spans="1:19" ht="14.45" customHeight="1" x14ac:dyDescent="0.2">
      <c r="A15" s="597" t="s">
        <v>1510</v>
      </c>
      <c r="B15" s="595">
        <v>706799</v>
      </c>
      <c r="C15" s="547">
        <v>0.48836436399917638</v>
      </c>
      <c r="D15" s="595">
        <v>1447278</v>
      </c>
      <c r="E15" s="547">
        <v>1</v>
      </c>
      <c r="F15" s="595">
        <v>1208098</v>
      </c>
      <c r="G15" s="592">
        <v>0.83473803927096246</v>
      </c>
      <c r="H15" s="595"/>
      <c r="I15" s="547"/>
      <c r="J15" s="595"/>
      <c r="K15" s="547"/>
      <c r="L15" s="595"/>
      <c r="M15" s="592"/>
      <c r="N15" s="595"/>
      <c r="O15" s="547"/>
      <c r="P15" s="595"/>
      <c r="Q15" s="547"/>
      <c r="R15" s="595"/>
      <c r="S15" s="596"/>
    </row>
    <row r="16" spans="1:19" ht="14.45" customHeight="1" x14ac:dyDescent="0.2">
      <c r="A16" s="597" t="s">
        <v>1511</v>
      </c>
      <c r="B16" s="595">
        <v>3809</v>
      </c>
      <c r="C16" s="547">
        <v>0.16411736826231205</v>
      </c>
      <c r="D16" s="595">
        <v>23209</v>
      </c>
      <c r="E16" s="547">
        <v>1</v>
      </c>
      <c r="F16" s="595">
        <v>129073</v>
      </c>
      <c r="G16" s="592">
        <v>5.5613339652720928</v>
      </c>
      <c r="H16" s="595"/>
      <c r="I16" s="547"/>
      <c r="J16" s="595"/>
      <c r="K16" s="547"/>
      <c r="L16" s="595"/>
      <c r="M16" s="592"/>
      <c r="N16" s="595"/>
      <c r="O16" s="547"/>
      <c r="P16" s="595"/>
      <c r="Q16" s="547"/>
      <c r="R16" s="595"/>
      <c r="S16" s="596"/>
    </row>
    <row r="17" spans="1:19" ht="14.45" customHeight="1" x14ac:dyDescent="0.2">
      <c r="A17" s="597" t="s">
        <v>1512</v>
      </c>
      <c r="B17" s="595">
        <v>2494</v>
      </c>
      <c r="C17" s="547"/>
      <c r="D17" s="595"/>
      <c r="E17" s="547"/>
      <c r="F17" s="595">
        <v>2874</v>
      </c>
      <c r="G17" s="592"/>
      <c r="H17" s="595"/>
      <c r="I17" s="547"/>
      <c r="J17" s="595"/>
      <c r="K17" s="547"/>
      <c r="L17" s="595"/>
      <c r="M17" s="592"/>
      <c r="N17" s="595"/>
      <c r="O17" s="547"/>
      <c r="P17" s="595"/>
      <c r="Q17" s="547"/>
      <c r="R17" s="595"/>
      <c r="S17" s="596"/>
    </row>
    <row r="18" spans="1:19" ht="14.45" customHeight="1" x14ac:dyDescent="0.2">
      <c r="A18" s="597" t="s">
        <v>1513</v>
      </c>
      <c r="B18" s="595"/>
      <c r="C18" s="547"/>
      <c r="D18" s="595">
        <v>3661</v>
      </c>
      <c r="E18" s="547">
        <v>1</v>
      </c>
      <c r="F18" s="595">
        <v>211</v>
      </c>
      <c r="G18" s="592">
        <v>5.7634526085768918E-2</v>
      </c>
      <c r="H18" s="595"/>
      <c r="I18" s="547"/>
      <c r="J18" s="595"/>
      <c r="K18" s="547"/>
      <c r="L18" s="595"/>
      <c r="M18" s="592"/>
      <c r="N18" s="595"/>
      <c r="O18" s="547"/>
      <c r="P18" s="595"/>
      <c r="Q18" s="547"/>
      <c r="R18" s="595"/>
      <c r="S18" s="596"/>
    </row>
    <row r="19" spans="1:19" ht="14.45" customHeight="1" x14ac:dyDescent="0.2">
      <c r="A19" s="597" t="s">
        <v>1514</v>
      </c>
      <c r="B19" s="595">
        <v>10418</v>
      </c>
      <c r="C19" s="547">
        <v>5.8201117318435758</v>
      </c>
      <c r="D19" s="595">
        <v>1790</v>
      </c>
      <c r="E19" s="547">
        <v>1</v>
      </c>
      <c r="F19" s="595">
        <v>2363</v>
      </c>
      <c r="G19" s="592">
        <v>1.3201117318435753</v>
      </c>
      <c r="H19" s="595"/>
      <c r="I19" s="547"/>
      <c r="J19" s="595"/>
      <c r="K19" s="547"/>
      <c r="L19" s="595"/>
      <c r="M19" s="592"/>
      <c r="N19" s="595"/>
      <c r="O19" s="547"/>
      <c r="P19" s="595"/>
      <c r="Q19" s="547"/>
      <c r="R19" s="595"/>
      <c r="S19" s="596"/>
    </row>
    <row r="20" spans="1:19" ht="14.45" customHeight="1" x14ac:dyDescent="0.2">
      <c r="A20" s="597" t="s">
        <v>1515</v>
      </c>
      <c r="B20" s="595">
        <v>1388584</v>
      </c>
      <c r="C20" s="547">
        <v>1.0319272425688641</v>
      </c>
      <c r="D20" s="595">
        <v>1345622</v>
      </c>
      <c r="E20" s="547">
        <v>1</v>
      </c>
      <c r="F20" s="595">
        <v>1663359</v>
      </c>
      <c r="G20" s="592">
        <v>1.2361264902030435</v>
      </c>
      <c r="H20" s="595"/>
      <c r="I20" s="547"/>
      <c r="J20" s="595"/>
      <c r="K20" s="547"/>
      <c r="L20" s="595"/>
      <c r="M20" s="592"/>
      <c r="N20" s="595"/>
      <c r="O20" s="547"/>
      <c r="P20" s="595"/>
      <c r="Q20" s="547"/>
      <c r="R20" s="595"/>
      <c r="S20" s="596"/>
    </row>
    <row r="21" spans="1:19" ht="14.45" customHeight="1" x14ac:dyDescent="0.2">
      <c r="A21" s="597" t="s">
        <v>1516</v>
      </c>
      <c r="B21" s="595">
        <v>638814</v>
      </c>
      <c r="C21" s="547">
        <v>0.84535771424941741</v>
      </c>
      <c r="D21" s="595">
        <v>755673</v>
      </c>
      <c r="E21" s="547">
        <v>1</v>
      </c>
      <c r="F21" s="595">
        <v>696042</v>
      </c>
      <c r="G21" s="592">
        <v>0.92108888368381558</v>
      </c>
      <c r="H21" s="595"/>
      <c r="I21" s="547"/>
      <c r="J21" s="595"/>
      <c r="K21" s="547"/>
      <c r="L21" s="595"/>
      <c r="M21" s="592"/>
      <c r="N21" s="595"/>
      <c r="O21" s="547"/>
      <c r="P21" s="595"/>
      <c r="Q21" s="547"/>
      <c r="R21" s="595"/>
      <c r="S21" s="596"/>
    </row>
    <row r="22" spans="1:19" ht="14.45" customHeight="1" x14ac:dyDescent="0.2">
      <c r="A22" s="597" t="s">
        <v>1517</v>
      </c>
      <c r="B22" s="595">
        <v>2707</v>
      </c>
      <c r="C22" s="547">
        <v>1.2428833792470155</v>
      </c>
      <c r="D22" s="595">
        <v>2178</v>
      </c>
      <c r="E22" s="547">
        <v>1</v>
      </c>
      <c r="F22" s="595"/>
      <c r="G22" s="592"/>
      <c r="H22" s="595"/>
      <c r="I22" s="547"/>
      <c r="J22" s="595"/>
      <c r="K22" s="547"/>
      <c r="L22" s="595"/>
      <c r="M22" s="592"/>
      <c r="N22" s="595"/>
      <c r="O22" s="547"/>
      <c r="P22" s="595"/>
      <c r="Q22" s="547"/>
      <c r="R22" s="595"/>
      <c r="S22" s="596"/>
    </row>
    <row r="23" spans="1:19" ht="14.45" customHeight="1" x14ac:dyDescent="0.2">
      <c r="A23" s="597" t="s">
        <v>1518</v>
      </c>
      <c r="B23" s="595">
        <v>731286</v>
      </c>
      <c r="C23" s="547">
        <v>1.2162315890312538</v>
      </c>
      <c r="D23" s="595">
        <v>601272</v>
      </c>
      <c r="E23" s="547">
        <v>1</v>
      </c>
      <c r="F23" s="595">
        <v>456520</v>
      </c>
      <c r="G23" s="592">
        <v>0.75925704173818176</v>
      </c>
      <c r="H23" s="595"/>
      <c r="I23" s="547"/>
      <c r="J23" s="595"/>
      <c r="K23" s="547"/>
      <c r="L23" s="595"/>
      <c r="M23" s="592"/>
      <c r="N23" s="595"/>
      <c r="O23" s="547"/>
      <c r="P23" s="595"/>
      <c r="Q23" s="547"/>
      <c r="R23" s="595"/>
      <c r="S23" s="596"/>
    </row>
    <row r="24" spans="1:19" ht="14.45" customHeight="1" x14ac:dyDescent="0.2">
      <c r="A24" s="597" t="s">
        <v>1519</v>
      </c>
      <c r="B24" s="595">
        <v>16348</v>
      </c>
      <c r="C24" s="547">
        <v>0.90455375421900075</v>
      </c>
      <c r="D24" s="595">
        <v>18073</v>
      </c>
      <c r="E24" s="547">
        <v>1</v>
      </c>
      <c r="F24" s="595">
        <v>12364</v>
      </c>
      <c r="G24" s="592">
        <v>0.6841144248326233</v>
      </c>
      <c r="H24" s="595"/>
      <c r="I24" s="547"/>
      <c r="J24" s="595"/>
      <c r="K24" s="547"/>
      <c r="L24" s="595"/>
      <c r="M24" s="592"/>
      <c r="N24" s="595"/>
      <c r="O24" s="547"/>
      <c r="P24" s="595"/>
      <c r="Q24" s="547"/>
      <c r="R24" s="595"/>
      <c r="S24" s="596"/>
    </row>
    <row r="25" spans="1:19" ht="14.45" customHeight="1" x14ac:dyDescent="0.2">
      <c r="A25" s="597" t="s">
        <v>1520</v>
      </c>
      <c r="B25" s="595">
        <v>1483</v>
      </c>
      <c r="C25" s="547"/>
      <c r="D25" s="595"/>
      <c r="E25" s="547"/>
      <c r="F25" s="595">
        <v>351</v>
      </c>
      <c r="G25" s="592"/>
      <c r="H25" s="595"/>
      <c r="I25" s="547"/>
      <c r="J25" s="595"/>
      <c r="K25" s="547"/>
      <c r="L25" s="595"/>
      <c r="M25" s="592"/>
      <c r="N25" s="595"/>
      <c r="O25" s="547"/>
      <c r="P25" s="595"/>
      <c r="Q25" s="547"/>
      <c r="R25" s="595"/>
      <c r="S25" s="596"/>
    </row>
    <row r="26" spans="1:19" ht="14.45" customHeight="1" x14ac:dyDescent="0.2">
      <c r="A26" s="597" t="s">
        <v>1521</v>
      </c>
      <c r="B26" s="595"/>
      <c r="C26" s="547"/>
      <c r="D26" s="595">
        <v>3686</v>
      </c>
      <c r="E26" s="547">
        <v>1</v>
      </c>
      <c r="F26" s="595">
        <v>1285</v>
      </c>
      <c r="G26" s="592">
        <v>0.34861638632664133</v>
      </c>
      <c r="H26" s="595"/>
      <c r="I26" s="547"/>
      <c r="J26" s="595"/>
      <c r="K26" s="547"/>
      <c r="L26" s="595"/>
      <c r="M26" s="592"/>
      <c r="N26" s="595"/>
      <c r="O26" s="547"/>
      <c r="P26" s="595"/>
      <c r="Q26" s="547"/>
      <c r="R26" s="595"/>
      <c r="S26" s="596"/>
    </row>
    <row r="27" spans="1:19" ht="14.45" customHeight="1" x14ac:dyDescent="0.2">
      <c r="A27" s="597" t="s">
        <v>1522</v>
      </c>
      <c r="B27" s="595">
        <v>1483</v>
      </c>
      <c r="C27" s="547">
        <v>4.8770060510392003E-2</v>
      </c>
      <c r="D27" s="595">
        <v>30408</v>
      </c>
      <c r="E27" s="547">
        <v>1</v>
      </c>
      <c r="F27" s="595">
        <v>1486</v>
      </c>
      <c r="G27" s="592">
        <v>4.8868718758221519E-2</v>
      </c>
      <c r="H27" s="595"/>
      <c r="I27" s="547"/>
      <c r="J27" s="595"/>
      <c r="K27" s="547"/>
      <c r="L27" s="595"/>
      <c r="M27" s="592"/>
      <c r="N27" s="595"/>
      <c r="O27" s="547"/>
      <c r="P27" s="595"/>
      <c r="Q27" s="547"/>
      <c r="R27" s="595"/>
      <c r="S27" s="596"/>
    </row>
    <row r="28" spans="1:19" ht="14.45" customHeight="1" x14ac:dyDescent="0.2">
      <c r="A28" s="597" t="s">
        <v>1523</v>
      </c>
      <c r="B28" s="595"/>
      <c r="C28" s="547"/>
      <c r="D28" s="595">
        <v>5990</v>
      </c>
      <c r="E28" s="547">
        <v>1</v>
      </c>
      <c r="F28" s="595"/>
      <c r="G28" s="592"/>
      <c r="H28" s="595"/>
      <c r="I28" s="547"/>
      <c r="J28" s="595"/>
      <c r="K28" s="547"/>
      <c r="L28" s="595"/>
      <c r="M28" s="592"/>
      <c r="N28" s="595"/>
      <c r="O28" s="547"/>
      <c r="P28" s="595"/>
      <c r="Q28" s="547"/>
      <c r="R28" s="595"/>
      <c r="S28" s="596"/>
    </row>
    <row r="29" spans="1:19" ht="14.45" customHeight="1" x14ac:dyDescent="0.2">
      <c r="A29" s="597" t="s">
        <v>1524</v>
      </c>
      <c r="B29" s="595">
        <v>1618053</v>
      </c>
      <c r="C29" s="547">
        <v>0.58297649110809824</v>
      </c>
      <c r="D29" s="595">
        <v>2775503</v>
      </c>
      <c r="E29" s="547">
        <v>1</v>
      </c>
      <c r="F29" s="595">
        <v>3728474</v>
      </c>
      <c r="G29" s="592">
        <v>1.3433507367853683</v>
      </c>
      <c r="H29" s="595"/>
      <c r="I29" s="547"/>
      <c r="J29" s="595"/>
      <c r="K29" s="547"/>
      <c r="L29" s="595"/>
      <c r="M29" s="592"/>
      <c r="N29" s="595"/>
      <c r="O29" s="547"/>
      <c r="P29" s="595"/>
      <c r="Q29" s="547"/>
      <c r="R29" s="595"/>
      <c r="S29" s="596"/>
    </row>
    <row r="30" spans="1:19" ht="14.45" customHeight="1" x14ac:dyDescent="0.2">
      <c r="A30" s="597" t="s">
        <v>1525</v>
      </c>
      <c r="B30" s="595"/>
      <c r="C30" s="547"/>
      <c r="D30" s="595">
        <v>14896</v>
      </c>
      <c r="E30" s="547">
        <v>1</v>
      </c>
      <c r="F30" s="595">
        <v>8237</v>
      </c>
      <c r="G30" s="592">
        <v>0.55296723952738991</v>
      </c>
      <c r="H30" s="595"/>
      <c r="I30" s="547"/>
      <c r="J30" s="595"/>
      <c r="K30" s="547"/>
      <c r="L30" s="595"/>
      <c r="M30" s="592"/>
      <c r="N30" s="595"/>
      <c r="O30" s="547"/>
      <c r="P30" s="595"/>
      <c r="Q30" s="547"/>
      <c r="R30" s="595"/>
      <c r="S30" s="596"/>
    </row>
    <row r="31" spans="1:19" ht="14.45" customHeight="1" thickBot="1" x14ac:dyDescent="0.25">
      <c r="A31" s="581" t="s">
        <v>1526</v>
      </c>
      <c r="B31" s="579">
        <v>8990</v>
      </c>
      <c r="C31" s="539">
        <v>0.23704680290046143</v>
      </c>
      <c r="D31" s="579">
        <v>37925</v>
      </c>
      <c r="E31" s="539">
        <v>1</v>
      </c>
      <c r="F31" s="579">
        <v>18336</v>
      </c>
      <c r="G31" s="544">
        <v>0.48348055372445614</v>
      </c>
      <c r="H31" s="579"/>
      <c r="I31" s="539"/>
      <c r="J31" s="579"/>
      <c r="K31" s="539"/>
      <c r="L31" s="579"/>
      <c r="M31" s="544"/>
      <c r="N31" s="579"/>
      <c r="O31" s="539"/>
      <c r="P31" s="579"/>
      <c r="Q31" s="539"/>
      <c r="R31" s="579"/>
      <c r="S31" s="545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210A1419-1B67-40CA-823A-FD45FB1C8F3E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808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18" bestFit="1" customWidth="1"/>
    <col min="2" max="2" width="8.7109375" style="118" bestFit="1" customWidth="1"/>
    <col min="3" max="3" width="2.140625" style="118" bestFit="1" customWidth="1"/>
    <col min="4" max="4" width="8" style="118" bestFit="1" customWidth="1"/>
    <col min="5" max="5" width="52.85546875" style="118" bestFit="1" customWidth="1" collapsed="1"/>
    <col min="6" max="7" width="11.140625" style="196" hidden="1" customWidth="1" outlineLevel="1"/>
    <col min="8" max="9" width="9.28515625" style="196" hidden="1" customWidth="1"/>
    <col min="10" max="11" width="11.140625" style="196" customWidth="1"/>
    <col min="12" max="13" width="9.28515625" style="196" hidden="1" customWidth="1"/>
    <col min="14" max="15" width="11.140625" style="196" customWidth="1"/>
    <col min="16" max="16" width="11.140625" style="199" customWidth="1"/>
    <col min="17" max="17" width="11.140625" style="196" customWidth="1"/>
    <col min="18" max="16384" width="8.85546875" style="118"/>
  </cols>
  <sheetData>
    <row r="1" spans="1:17" ht="18.600000000000001" customHeight="1" thickBot="1" x14ac:dyDescent="0.35">
      <c r="A1" s="318" t="s">
        <v>1552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</row>
    <row r="2" spans="1:17" ht="14.45" customHeight="1" thickBot="1" x14ac:dyDescent="0.25">
      <c r="A2" s="221" t="s">
        <v>256</v>
      </c>
      <c r="B2" s="119"/>
      <c r="C2" s="119"/>
      <c r="D2" s="119"/>
      <c r="E2" s="119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8"/>
      <c r="Q2" s="217"/>
    </row>
    <row r="3" spans="1:17" ht="14.45" customHeight="1" thickBot="1" x14ac:dyDescent="0.25">
      <c r="E3" s="77" t="s">
        <v>127</v>
      </c>
      <c r="F3" s="91">
        <f t="shared" ref="F3:O3" si="0">SUBTOTAL(9,F6:F1048576)</f>
        <v>13131</v>
      </c>
      <c r="G3" s="92">
        <f t="shared" si="0"/>
        <v>6933469</v>
      </c>
      <c r="H3" s="92"/>
      <c r="I3" s="92"/>
      <c r="J3" s="92">
        <f t="shared" si="0"/>
        <v>13444</v>
      </c>
      <c r="K3" s="92">
        <f t="shared" si="0"/>
        <v>9232638</v>
      </c>
      <c r="L3" s="92"/>
      <c r="M3" s="92"/>
      <c r="N3" s="92">
        <f t="shared" si="0"/>
        <v>14184</v>
      </c>
      <c r="O3" s="92">
        <f t="shared" si="0"/>
        <v>10131626</v>
      </c>
      <c r="P3" s="67">
        <f>IF(K3=0,0,O3/K3)</f>
        <v>1.0973706539777688</v>
      </c>
      <c r="Q3" s="93">
        <f>IF(N3=0,0,O3/N3)</f>
        <v>714.29963338973494</v>
      </c>
    </row>
    <row r="4" spans="1:17" ht="14.45" customHeight="1" x14ac:dyDescent="0.2">
      <c r="A4" s="427" t="s">
        <v>68</v>
      </c>
      <c r="B4" s="425" t="s">
        <v>94</v>
      </c>
      <c r="C4" s="427" t="s">
        <v>95</v>
      </c>
      <c r="D4" s="436" t="s">
        <v>96</v>
      </c>
      <c r="E4" s="428" t="s">
        <v>69</v>
      </c>
      <c r="F4" s="434">
        <v>2015</v>
      </c>
      <c r="G4" s="435"/>
      <c r="H4" s="94"/>
      <c r="I4" s="94"/>
      <c r="J4" s="434">
        <v>2018</v>
      </c>
      <c r="K4" s="435"/>
      <c r="L4" s="94"/>
      <c r="M4" s="94"/>
      <c r="N4" s="434">
        <v>2019</v>
      </c>
      <c r="O4" s="435"/>
      <c r="P4" s="437" t="s">
        <v>2</v>
      </c>
      <c r="Q4" s="426" t="s">
        <v>97</v>
      </c>
    </row>
    <row r="5" spans="1:17" ht="14.45" customHeight="1" thickBot="1" x14ac:dyDescent="0.25">
      <c r="A5" s="584"/>
      <c r="B5" s="582"/>
      <c r="C5" s="584"/>
      <c r="D5" s="598"/>
      <c r="E5" s="586"/>
      <c r="F5" s="599" t="s">
        <v>71</v>
      </c>
      <c r="G5" s="600" t="s">
        <v>14</v>
      </c>
      <c r="H5" s="601"/>
      <c r="I5" s="601"/>
      <c r="J5" s="599" t="s">
        <v>71</v>
      </c>
      <c r="K5" s="600" t="s">
        <v>14</v>
      </c>
      <c r="L5" s="601"/>
      <c r="M5" s="601"/>
      <c r="N5" s="599" t="s">
        <v>71</v>
      </c>
      <c r="O5" s="600" t="s">
        <v>14</v>
      </c>
      <c r="P5" s="602"/>
      <c r="Q5" s="591"/>
    </row>
    <row r="6" spans="1:17" ht="14.45" customHeight="1" x14ac:dyDescent="0.2">
      <c r="A6" s="479" t="s">
        <v>1527</v>
      </c>
      <c r="B6" s="480" t="s">
        <v>1338</v>
      </c>
      <c r="C6" s="480" t="s">
        <v>1339</v>
      </c>
      <c r="D6" s="480" t="s">
        <v>1340</v>
      </c>
      <c r="E6" s="480" t="s">
        <v>1341</v>
      </c>
      <c r="F6" s="484"/>
      <c r="G6" s="484"/>
      <c r="H6" s="484"/>
      <c r="I6" s="484"/>
      <c r="J6" s="484">
        <v>1</v>
      </c>
      <c r="K6" s="484">
        <v>1483</v>
      </c>
      <c r="L6" s="484">
        <v>1</v>
      </c>
      <c r="M6" s="484">
        <v>1483</v>
      </c>
      <c r="N6" s="484"/>
      <c r="O6" s="484"/>
      <c r="P6" s="507"/>
      <c r="Q6" s="485"/>
    </row>
    <row r="7" spans="1:17" ht="14.45" customHeight="1" x14ac:dyDescent="0.2">
      <c r="A7" s="546" t="s">
        <v>1527</v>
      </c>
      <c r="B7" s="547" t="s">
        <v>1338</v>
      </c>
      <c r="C7" s="547" t="s">
        <v>1339</v>
      </c>
      <c r="D7" s="547" t="s">
        <v>1350</v>
      </c>
      <c r="E7" s="547" t="s">
        <v>1351</v>
      </c>
      <c r="F7" s="550">
        <v>2</v>
      </c>
      <c r="G7" s="550">
        <v>1686</v>
      </c>
      <c r="H7" s="550"/>
      <c r="I7" s="550">
        <v>843</v>
      </c>
      <c r="J7" s="550"/>
      <c r="K7" s="550"/>
      <c r="L7" s="550"/>
      <c r="M7" s="550"/>
      <c r="N7" s="550">
        <v>2</v>
      </c>
      <c r="O7" s="550">
        <v>1692</v>
      </c>
      <c r="P7" s="592"/>
      <c r="Q7" s="551">
        <v>846</v>
      </c>
    </row>
    <row r="8" spans="1:17" ht="14.45" customHeight="1" x14ac:dyDescent="0.2">
      <c r="A8" s="546" t="s">
        <v>1527</v>
      </c>
      <c r="B8" s="547" t="s">
        <v>1338</v>
      </c>
      <c r="C8" s="547" t="s">
        <v>1339</v>
      </c>
      <c r="D8" s="547" t="s">
        <v>1354</v>
      </c>
      <c r="E8" s="547" t="s">
        <v>1355</v>
      </c>
      <c r="F8" s="550">
        <v>1</v>
      </c>
      <c r="G8" s="550">
        <v>814</v>
      </c>
      <c r="H8" s="550">
        <v>0.33333333333333331</v>
      </c>
      <c r="I8" s="550">
        <v>814</v>
      </c>
      <c r="J8" s="550">
        <v>3</v>
      </c>
      <c r="K8" s="550">
        <v>2442</v>
      </c>
      <c r="L8" s="550">
        <v>1</v>
      </c>
      <c r="M8" s="550">
        <v>814</v>
      </c>
      <c r="N8" s="550">
        <v>3</v>
      </c>
      <c r="O8" s="550">
        <v>2418</v>
      </c>
      <c r="P8" s="592">
        <v>0.9901719901719902</v>
      </c>
      <c r="Q8" s="551">
        <v>806</v>
      </c>
    </row>
    <row r="9" spans="1:17" ht="14.45" customHeight="1" x14ac:dyDescent="0.2">
      <c r="A9" s="546" t="s">
        <v>1527</v>
      </c>
      <c r="B9" s="547" t="s">
        <v>1338</v>
      </c>
      <c r="C9" s="547" t="s">
        <v>1339</v>
      </c>
      <c r="D9" s="547" t="s">
        <v>1356</v>
      </c>
      <c r="E9" s="547" t="s">
        <v>1357</v>
      </c>
      <c r="F9" s="550">
        <v>1</v>
      </c>
      <c r="G9" s="550">
        <v>814</v>
      </c>
      <c r="H9" s="550">
        <v>0.33333333333333331</v>
      </c>
      <c r="I9" s="550">
        <v>814</v>
      </c>
      <c r="J9" s="550">
        <v>3</v>
      </c>
      <c r="K9" s="550">
        <v>2442</v>
      </c>
      <c r="L9" s="550">
        <v>1</v>
      </c>
      <c r="M9" s="550">
        <v>814</v>
      </c>
      <c r="N9" s="550">
        <v>3</v>
      </c>
      <c r="O9" s="550">
        <v>2418</v>
      </c>
      <c r="P9" s="592">
        <v>0.9901719901719902</v>
      </c>
      <c r="Q9" s="551">
        <v>806</v>
      </c>
    </row>
    <row r="10" spans="1:17" ht="14.45" customHeight="1" x14ac:dyDescent="0.2">
      <c r="A10" s="546" t="s">
        <v>1527</v>
      </c>
      <c r="B10" s="547" t="s">
        <v>1338</v>
      </c>
      <c r="C10" s="547" t="s">
        <v>1339</v>
      </c>
      <c r="D10" s="547" t="s">
        <v>1358</v>
      </c>
      <c r="E10" s="547" t="s">
        <v>1359</v>
      </c>
      <c r="F10" s="550">
        <v>6</v>
      </c>
      <c r="G10" s="550">
        <v>1008</v>
      </c>
      <c r="H10" s="550">
        <v>0.75</v>
      </c>
      <c r="I10" s="550">
        <v>168</v>
      </c>
      <c r="J10" s="550">
        <v>8</v>
      </c>
      <c r="K10" s="550">
        <v>1344</v>
      </c>
      <c r="L10" s="550">
        <v>1</v>
      </c>
      <c r="M10" s="550">
        <v>168</v>
      </c>
      <c r="N10" s="550">
        <v>7</v>
      </c>
      <c r="O10" s="550">
        <v>1176</v>
      </c>
      <c r="P10" s="592">
        <v>0.875</v>
      </c>
      <c r="Q10" s="551">
        <v>168</v>
      </c>
    </row>
    <row r="11" spans="1:17" ht="14.45" customHeight="1" x14ac:dyDescent="0.2">
      <c r="A11" s="546" t="s">
        <v>1527</v>
      </c>
      <c r="B11" s="547" t="s">
        <v>1338</v>
      </c>
      <c r="C11" s="547" t="s">
        <v>1339</v>
      </c>
      <c r="D11" s="547" t="s">
        <v>1360</v>
      </c>
      <c r="E11" s="547" t="s">
        <v>1361</v>
      </c>
      <c r="F11" s="550">
        <v>5</v>
      </c>
      <c r="G11" s="550">
        <v>870</v>
      </c>
      <c r="H11" s="550">
        <v>0.625</v>
      </c>
      <c r="I11" s="550">
        <v>174</v>
      </c>
      <c r="J11" s="550">
        <v>8</v>
      </c>
      <c r="K11" s="550">
        <v>1392</v>
      </c>
      <c r="L11" s="550">
        <v>1</v>
      </c>
      <c r="M11" s="550">
        <v>174</v>
      </c>
      <c r="N11" s="550">
        <v>3</v>
      </c>
      <c r="O11" s="550">
        <v>525</v>
      </c>
      <c r="P11" s="592">
        <v>0.37715517241379309</v>
      </c>
      <c r="Q11" s="551">
        <v>175</v>
      </c>
    </row>
    <row r="12" spans="1:17" ht="14.45" customHeight="1" x14ac:dyDescent="0.2">
      <c r="A12" s="546" t="s">
        <v>1527</v>
      </c>
      <c r="B12" s="547" t="s">
        <v>1338</v>
      </c>
      <c r="C12" s="547" t="s">
        <v>1339</v>
      </c>
      <c r="D12" s="547" t="s">
        <v>1362</v>
      </c>
      <c r="E12" s="547" t="s">
        <v>1363</v>
      </c>
      <c r="F12" s="550">
        <v>46</v>
      </c>
      <c r="G12" s="550">
        <v>16192</v>
      </c>
      <c r="H12" s="550">
        <v>1.0222222222222221</v>
      </c>
      <c r="I12" s="550">
        <v>352</v>
      </c>
      <c r="J12" s="550">
        <v>45</v>
      </c>
      <c r="K12" s="550">
        <v>15840</v>
      </c>
      <c r="L12" s="550">
        <v>1</v>
      </c>
      <c r="M12" s="550">
        <v>352</v>
      </c>
      <c r="N12" s="550">
        <v>49</v>
      </c>
      <c r="O12" s="550">
        <v>17297</v>
      </c>
      <c r="P12" s="592">
        <v>1.0919823232323231</v>
      </c>
      <c r="Q12" s="551">
        <v>353</v>
      </c>
    </row>
    <row r="13" spans="1:17" ht="14.45" customHeight="1" x14ac:dyDescent="0.2">
      <c r="A13" s="546" t="s">
        <v>1527</v>
      </c>
      <c r="B13" s="547" t="s">
        <v>1338</v>
      </c>
      <c r="C13" s="547" t="s">
        <v>1339</v>
      </c>
      <c r="D13" s="547" t="s">
        <v>1364</v>
      </c>
      <c r="E13" s="547" t="s">
        <v>1365</v>
      </c>
      <c r="F13" s="550">
        <v>1</v>
      </c>
      <c r="G13" s="550">
        <v>190</v>
      </c>
      <c r="H13" s="550">
        <v>1</v>
      </c>
      <c r="I13" s="550">
        <v>190</v>
      </c>
      <c r="J13" s="550">
        <v>1</v>
      </c>
      <c r="K13" s="550">
        <v>190</v>
      </c>
      <c r="L13" s="550">
        <v>1</v>
      </c>
      <c r="M13" s="550">
        <v>190</v>
      </c>
      <c r="N13" s="550">
        <v>1</v>
      </c>
      <c r="O13" s="550">
        <v>191</v>
      </c>
      <c r="P13" s="592">
        <v>1.0052631578947369</v>
      </c>
      <c r="Q13" s="551">
        <v>191</v>
      </c>
    </row>
    <row r="14" spans="1:17" ht="14.45" customHeight="1" x14ac:dyDescent="0.2">
      <c r="A14" s="546" t="s">
        <v>1527</v>
      </c>
      <c r="B14" s="547" t="s">
        <v>1338</v>
      </c>
      <c r="C14" s="547" t="s">
        <v>1339</v>
      </c>
      <c r="D14" s="547" t="s">
        <v>1366</v>
      </c>
      <c r="E14" s="547" t="s">
        <v>1367</v>
      </c>
      <c r="F14" s="550"/>
      <c r="G14" s="550"/>
      <c r="H14" s="550"/>
      <c r="I14" s="550"/>
      <c r="J14" s="550">
        <v>3</v>
      </c>
      <c r="K14" s="550">
        <v>2469</v>
      </c>
      <c r="L14" s="550">
        <v>1</v>
      </c>
      <c r="M14" s="550">
        <v>823</v>
      </c>
      <c r="N14" s="550"/>
      <c r="O14" s="550"/>
      <c r="P14" s="592"/>
      <c r="Q14" s="551"/>
    </row>
    <row r="15" spans="1:17" ht="14.45" customHeight="1" x14ac:dyDescent="0.2">
      <c r="A15" s="546" t="s">
        <v>1527</v>
      </c>
      <c r="B15" s="547" t="s">
        <v>1338</v>
      </c>
      <c r="C15" s="547" t="s">
        <v>1339</v>
      </c>
      <c r="D15" s="547" t="s">
        <v>1370</v>
      </c>
      <c r="E15" s="547" t="s">
        <v>1371</v>
      </c>
      <c r="F15" s="550">
        <v>45</v>
      </c>
      <c r="G15" s="550">
        <v>24705</v>
      </c>
      <c r="H15" s="550">
        <v>0.9764822134387352</v>
      </c>
      <c r="I15" s="550">
        <v>549</v>
      </c>
      <c r="J15" s="550">
        <v>46</v>
      </c>
      <c r="K15" s="550">
        <v>25300</v>
      </c>
      <c r="L15" s="550">
        <v>1</v>
      </c>
      <c r="M15" s="550">
        <v>550</v>
      </c>
      <c r="N15" s="550">
        <v>48</v>
      </c>
      <c r="O15" s="550">
        <v>26448</v>
      </c>
      <c r="P15" s="592">
        <v>1.0453754940711462</v>
      </c>
      <c r="Q15" s="551">
        <v>551</v>
      </c>
    </row>
    <row r="16" spans="1:17" ht="14.45" customHeight="1" x14ac:dyDescent="0.2">
      <c r="A16" s="546" t="s">
        <v>1527</v>
      </c>
      <c r="B16" s="547" t="s">
        <v>1338</v>
      </c>
      <c r="C16" s="547" t="s">
        <v>1339</v>
      </c>
      <c r="D16" s="547" t="s">
        <v>1372</v>
      </c>
      <c r="E16" s="547" t="s">
        <v>1373</v>
      </c>
      <c r="F16" s="550">
        <v>6</v>
      </c>
      <c r="G16" s="550">
        <v>3924</v>
      </c>
      <c r="H16" s="550">
        <v>0.49923664122137407</v>
      </c>
      <c r="I16" s="550">
        <v>654</v>
      </c>
      <c r="J16" s="550">
        <v>12</v>
      </c>
      <c r="K16" s="550">
        <v>7860</v>
      </c>
      <c r="L16" s="550">
        <v>1</v>
      </c>
      <c r="M16" s="550">
        <v>655</v>
      </c>
      <c r="N16" s="550">
        <v>12</v>
      </c>
      <c r="O16" s="550">
        <v>7872</v>
      </c>
      <c r="P16" s="592">
        <v>1.001526717557252</v>
      </c>
      <c r="Q16" s="551">
        <v>656</v>
      </c>
    </row>
    <row r="17" spans="1:17" ht="14.45" customHeight="1" x14ac:dyDescent="0.2">
      <c r="A17" s="546" t="s">
        <v>1527</v>
      </c>
      <c r="B17" s="547" t="s">
        <v>1338</v>
      </c>
      <c r="C17" s="547" t="s">
        <v>1339</v>
      </c>
      <c r="D17" s="547" t="s">
        <v>1374</v>
      </c>
      <c r="E17" s="547" t="s">
        <v>1375</v>
      </c>
      <c r="F17" s="550">
        <v>6</v>
      </c>
      <c r="G17" s="550">
        <v>3924</v>
      </c>
      <c r="H17" s="550">
        <v>0.49923664122137407</v>
      </c>
      <c r="I17" s="550">
        <v>654</v>
      </c>
      <c r="J17" s="550">
        <v>12</v>
      </c>
      <c r="K17" s="550">
        <v>7860</v>
      </c>
      <c r="L17" s="550">
        <v>1</v>
      </c>
      <c r="M17" s="550">
        <v>655</v>
      </c>
      <c r="N17" s="550">
        <v>12</v>
      </c>
      <c r="O17" s="550">
        <v>7872</v>
      </c>
      <c r="P17" s="592">
        <v>1.001526717557252</v>
      </c>
      <c r="Q17" s="551">
        <v>656</v>
      </c>
    </row>
    <row r="18" spans="1:17" ht="14.45" customHeight="1" x14ac:dyDescent="0.2">
      <c r="A18" s="546" t="s">
        <v>1527</v>
      </c>
      <c r="B18" s="547" t="s">
        <v>1338</v>
      </c>
      <c r="C18" s="547" t="s">
        <v>1339</v>
      </c>
      <c r="D18" s="547" t="s">
        <v>1376</v>
      </c>
      <c r="E18" s="547" t="s">
        <v>1377</v>
      </c>
      <c r="F18" s="550"/>
      <c r="G18" s="550"/>
      <c r="H18" s="550"/>
      <c r="I18" s="550"/>
      <c r="J18" s="550">
        <v>1</v>
      </c>
      <c r="K18" s="550">
        <v>679</v>
      </c>
      <c r="L18" s="550">
        <v>1</v>
      </c>
      <c r="M18" s="550">
        <v>679</v>
      </c>
      <c r="N18" s="550">
        <v>1</v>
      </c>
      <c r="O18" s="550">
        <v>679</v>
      </c>
      <c r="P18" s="592">
        <v>1</v>
      </c>
      <c r="Q18" s="551">
        <v>679</v>
      </c>
    </row>
    <row r="19" spans="1:17" ht="14.45" customHeight="1" x14ac:dyDescent="0.2">
      <c r="A19" s="546" t="s">
        <v>1527</v>
      </c>
      <c r="B19" s="547" t="s">
        <v>1338</v>
      </c>
      <c r="C19" s="547" t="s">
        <v>1339</v>
      </c>
      <c r="D19" s="547" t="s">
        <v>1378</v>
      </c>
      <c r="E19" s="547" t="s">
        <v>1379</v>
      </c>
      <c r="F19" s="550">
        <v>49</v>
      </c>
      <c r="G19" s="550">
        <v>25137</v>
      </c>
      <c r="H19" s="550">
        <v>0.99805447470817121</v>
      </c>
      <c r="I19" s="550">
        <v>513</v>
      </c>
      <c r="J19" s="550">
        <v>49</v>
      </c>
      <c r="K19" s="550">
        <v>25186</v>
      </c>
      <c r="L19" s="550">
        <v>1</v>
      </c>
      <c r="M19" s="550">
        <v>514</v>
      </c>
      <c r="N19" s="550">
        <v>51</v>
      </c>
      <c r="O19" s="550">
        <v>26265</v>
      </c>
      <c r="P19" s="592">
        <v>1.042841261018026</v>
      </c>
      <c r="Q19" s="551">
        <v>515</v>
      </c>
    </row>
    <row r="20" spans="1:17" ht="14.45" customHeight="1" x14ac:dyDescent="0.2">
      <c r="A20" s="546" t="s">
        <v>1527</v>
      </c>
      <c r="B20" s="547" t="s">
        <v>1338</v>
      </c>
      <c r="C20" s="547" t="s">
        <v>1339</v>
      </c>
      <c r="D20" s="547" t="s">
        <v>1380</v>
      </c>
      <c r="E20" s="547" t="s">
        <v>1381</v>
      </c>
      <c r="F20" s="550">
        <v>49</v>
      </c>
      <c r="G20" s="550">
        <v>20727</v>
      </c>
      <c r="H20" s="550">
        <v>0.99764150943396224</v>
      </c>
      <c r="I20" s="550">
        <v>423</v>
      </c>
      <c r="J20" s="550">
        <v>49</v>
      </c>
      <c r="K20" s="550">
        <v>20776</v>
      </c>
      <c r="L20" s="550">
        <v>1</v>
      </c>
      <c r="M20" s="550">
        <v>424</v>
      </c>
      <c r="N20" s="550">
        <v>51</v>
      </c>
      <c r="O20" s="550">
        <v>21675</v>
      </c>
      <c r="P20" s="592">
        <v>1.0432710820177127</v>
      </c>
      <c r="Q20" s="551">
        <v>425</v>
      </c>
    </row>
    <row r="21" spans="1:17" ht="14.45" customHeight="1" x14ac:dyDescent="0.2">
      <c r="A21" s="546" t="s">
        <v>1527</v>
      </c>
      <c r="B21" s="547" t="s">
        <v>1338</v>
      </c>
      <c r="C21" s="547" t="s">
        <v>1339</v>
      </c>
      <c r="D21" s="547" t="s">
        <v>1382</v>
      </c>
      <c r="E21" s="547" t="s">
        <v>1383</v>
      </c>
      <c r="F21" s="550">
        <v>49</v>
      </c>
      <c r="G21" s="550">
        <v>17101</v>
      </c>
      <c r="H21" s="550">
        <v>1.0179166666666666</v>
      </c>
      <c r="I21" s="550">
        <v>349</v>
      </c>
      <c r="J21" s="550">
        <v>48</v>
      </c>
      <c r="K21" s="550">
        <v>16800</v>
      </c>
      <c r="L21" s="550">
        <v>1</v>
      </c>
      <c r="M21" s="550">
        <v>350</v>
      </c>
      <c r="N21" s="550">
        <v>49</v>
      </c>
      <c r="O21" s="550">
        <v>17199</v>
      </c>
      <c r="P21" s="592">
        <v>1.0237499999999999</v>
      </c>
      <c r="Q21" s="551">
        <v>351</v>
      </c>
    </row>
    <row r="22" spans="1:17" ht="14.45" customHeight="1" x14ac:dyDescent="0.2">
      <c r="A22" s="546" t="s">
        <v>1527</v>
      </c>
      <c r="B22" s="547" t="s">
        <v>1338</v>
      </c>
      <c r="C22" s="547" t="s">
        <v>1339</v>
      </c>
      <c r="D22" s="547" t="s">
        <v>1390</v>
      </c>
      <c r="E22" s="547" t="s">
        <v>1391</v>
      </c>
      <c r="F22" s="550"/>
      <c r="G22" s="550"/>
      <c r="H22" s="550"/>
      <c r="I22" s="550"/>
      <c r="J22" s="550">
        <v>2</v>
      </c>
      <c r="K22" s="550">
        <v>478</v>
      </c>
      <c r="L22" s="550">
        <v>1</v>
      </c>
      <c r="M22" s="550">
        <v>239</v>
      </c>
      <c r="N22" s="550">
        <v>1</v>
      </c>
      <c r="O22" s="550">
        <v>240</v>
      </c>
      <c r="P22" s="592">
        <v>0.502092050209205</v>
      </c>
      <c r="Q22" s="551">
        <v>240</v>
      </c>
    </row>
    <row r="23" spans="1:17" ht="14.45" customHeight="1" x14ac:dyDescent="0.2">
      <c r="A23" s="546" t="s">
        <v>1527</v>
      </c>
      <c r="B23" s="547" t="s">
        <v>1338</v>
      </c>
      <c r="C23" s="547" t="s">
        <v>1339</v>
      </c>
      <c r="D23" s="547" t="s">
        <v>1392</v>
      </c>
      <c r="E23" s="547" t="s">
        <v>1393</v>
      </c>
      <c r="F23" s="550">
        <v>6</v>
      </c>
      <c r="G23" s="550">
        <v>666</v>
      </c>
      <c r="H23" s="550">
        <v>2</v>
      </c>
      <c r="I23" s="550">
        <v>111</v>
      </c>
      <c r="J23" s="550">
        <v>3</v>
      </c>
      <c r="K23" s="550">
        <v>333</v>
      </c>
      <c r="L23" s="550">
        <v>1</v>
      </c>
      <c r="M23" s="550">
        <v>111</v>
      </c>
      <c r="N23" s="550">
        <v>1</v>
      </c>
      <c r="O23" s="550">
        <v>111</v>
      </c>
      <c r="P23" s="592">
        <v>0.33333333333333331</v>
      </c>
      <c r="Q23" s="551">
        <v>111</v>
      </c>
    </row>
    <row r="24" spans="1:17" ht="14.45" customHeight="1" x14ac:dyDescent="0.2">
      <c r="A24" s="546" t="s">
        <v>1527</v>
      </c>
      <c r="B24" s="547" t="s">
        <v>1338</v>
      </c>
      <c r="C24" s="547" t="s">
        <v>1339</v>
      </c>
      <c r="D24" s="547" t="s">
        <v>1396</v>
      </c>
      <c r="E24" s="547" t="s">
        <v>1397</v>
      </c>
      <c r="F24" s="550">
        <v>6</v>
      </c>
      <c r="G24" s="550">
        <v>1872</v>
      </c>
      <c r="H24" s="550">
        <v>0.23076923076923078</v>
      </c>
      <c r="I24" s="550">
        <v>312</v>
      </c>
      <c r="J24" s="550">
        <v>26</v>
      </c>
      <c r="K24" s="550">
        <v>8112</v>
      </c>
      <c r="L24" s="550">
        <v>1</v>
      </c>
      <c r="M24" s="550">
        <v>312</v>
      </c>
      <c r="N24" s="550">
        <v>24</v>
      </c>
      <c r="O24" s="550">
        <v>7488</v>
      </c>
      <c r="P24" s="592">
        <v>0.92307692307692313</v>
      </c>
      <c r="Q24" s="551">
        <v>312</v>
      </c>
    </row>
    <row r="25" spans="1:17" ht="14.45" customHeight="1" x14ac:dyDescent="0.2">
      <c r="A25" s="546" t="s">
        <v>1527</v>
      </c>
      <c r="B25" s="547" t="s">
        <v>1338</v>
      </c>
      <c r="C25" s="547" t="s">
        <v>1339</v>
      </c>
      <c r="D25" s="547" t="s">
        <v>1400</v>
      </c>
      <c r="E25" s="547" t="s">
        <v>1401</v>
      </c>
      <c r="F25" s="550">
        <v>33</v>
      </c>
      <c r="G25" s="550">
        <v>561</v>
      </c>
      <c r="H25" s="550">
        <v>0.97058823529411764</v>
      </c>
      <c r="I25" s="550">
        <v>17</v>
      </c>
      <c r="J25" s="550">
        <v>34</v>
      </c>
      <c r="K25" s="550">
        <v>578</v>
      </c>
      <c r="L25" s="550">
        <v>1</v>
      </c>
      <c r="M25" s="550">
        <v>17</v>
      </c>
      <c r="N25" s="550">
        <v>34</v>
      </c>
      <c r="O25" s="550">
        <v>578</v>
      </c>
      <c r="P25" s="592">
        <v>1</v>
      </c>
      <c r="Q25" s="551">
        <v>17</v>
      </c>
    </row>
    <row r="26" spans="1:17" ht="14.45" customHeight="1" x14ac:dyDescent="0.2">
      <c r="A26" s="546" t="s">
        <v>1527</v>
      </c>
      <c r="B26" s="547" t="s">
        <v>1338</v>
      </c>
      <c r="C26" s="547" t="s">
        <v>1339</v>
      </c>
      <c r="D26" s="547" t="s">
        <v>1406</v>
      </c>
      <c r="E26" s="547"/>
      <c r="F26" s="550">
        <v>2</v>
      </c>
      <c r="G26" s="550">
        <v>2570</v>
      </c>
      <c r="H26" s="550"/>
      <c r="I26" s="550">
        <v>1285</v>
      </c>
      <c r="J26" s="550"/>
      <c r="K26" s="550"/>
      <c r="L26" s="550"/>
      <c r="M26" s="550"/>
      <c r="N26" s="550"/>
      <c r="O26" s="550"/>
      <c r="P26" s="592"/>
      <c r="Q26" s="551"/>
    </row>
    <row r="27" spans="1:17" ht="14.45" customHeight="1" x14ac:dyDescent="0.2">
      <c r="A27" s="546" t="s">
        <v>1527</v>
      </c>
      <c r="B27" s="547" t="s">
        <v>1338</v>
      </c>
      <c r="C27" s="547" t="s">
        <v>1339</v>
      </c>
      <c r="D27" s="547" t="s">
        <v>1411</v>
      </c>
      <c r="E27" s="547" t="s">
        <v>1412</v>
      </c>
      <c r="F27" s="550"/>
      <c r="G27" s="550"/>
      <c r="H27" s="550"/>
      <c r="I27" s="550"/>
      <c r="J27" s="550">
        <v>3</v>
      </c>
      <c r="K27" s="550">
        <v>885</v>
      </c>
      <c r="L27" s="550">
        <v>1</v>
      </c>
      <c r="M27" s="550">
        <v>295</v>
      </c>
      <c r="N27" s="550">
        <v>1</v>
      </c>
      <c r="O27" s="550">
        <v>296</v>
      </c>
      <c r="P27" s="592">
        <v>0.33446327683615817</v>
      </c>
      <c r="Q27" s="551">
        <v>296</v>
      </c>
    </row>
    <row r="28" spans="1:17" ht="14.45" customHeight="1" x14ac:dyDescent="0.2">
      <c r="A28" s="546" t="s">
        <v>1527</v>
      </c>
      <c r="B28" s="547" t="s">
        <v>1338</v>
      </c>
      <c r="C28" s="547" t="s">
        <v>1339</v>
      </c>
      <c r="D28" s="547" t="s">
        <v>1413</v>
      </c>
      <c r="E28" s="547" t="s">
        <v>1414</v>
      </c>
      <c r="F28" s="550">
        <v>8</v>
      </c>
      <c r="G28" s="550">
        <v>1672</v>
      </c>
      <c r="H28" s="550">
        <v>0.8846560846560847</v>
      </c>
      <c r="I28" s="550">
        <v>209</v>
      </c>
      <c r="J28" s="550">
        <v>9</v>
      </c>
      <c r="K28" s="550">
        <v>1890</v>
      </c>
      <c r="L28" s="550">
        <v>1</v>
      </c>
      <c r="M28" s="550">
        <v>210</v>
      </c>
      <c r="N28" s="550">
        <v>6</v>
      </c>
      <c r="O28" s="550">
        <v>1266</v>
      </c>
      <c r="P28" s="592">
        <v>0.66984126984126979</v>
      </c>
      <c r="Q28" s="551">
        <v>211</v>
      </c>
    </row>
    <row r="29" spans="1:17" ht="14.45" customHeight="1" x14ac:dyDescent="0.2">
      <c r="A29" s="546" t="s">
        <v>1527</v>
      </c>
      <c r="B29" s="547" t="s">
        <v>1338</v>
      </c>
      <c r="C29" s="547" t="s">
        <v>1339</v>
      </c>
      <c r="D29" s="547" t="s">
        <v>1415</v>
      </c>
      <c r="E29" s="547" t="s">
        <v>1416</v>
      </c>
      <c r="F29" s="550">
        <v>10</v>
      </c>
      <c r="G29" s="550">
        <v>400</v>
      </c>
      <c r="H29" s="550">
        <v>1.25</v>
      </c>
      <c r="I29" s="550">
        <v>40</v>
      </c>
      <c r="J29" s="550">
        <v>8</v>
      </c>
      <c r="K29" s="550">
        <v>320</v>
      </c>
      <c r="L29" s="550">
        <v>1</v>
      </c>
      <c r="M29" s="550">
        <v>40</v>
      </c>
      <c r="N29" s="550">
        <v>5</v>
      </c>
      <c r="O29" s="550">
        <v>200</v>
      </c>
      <c r="P29" s="592">
        <v>0.625</v>
      </c>
      <c r="Q29" s="551">
        <v>40</v>
      </c>
    </row>
    <row r="30" spans="1:17" ht="14.45" customHeight="1" x14ac:dyDescent="0.2">
      <c r="A30" s="546" t="s">
        <v>1527</v>
      </c>
      <c r="B30" s="547" t="s">
        <v>1338</v>
      </c>
      <c r="C30" s="547" t="s">
        <v>1339</v>
      </c>
      <c r="D30" s="547" t="s">
        <v>1417</v>
      </c>
      <c r="E30" s="547" t="s">
        <v>1418</v>
      </c>
      <c r="F30" s="550">
        <v>2</v>
      </c>
      <c r="G30" s="550">
        <v>10046</v>
      </c>
      <c r="H30" s="550"/>
      <c r="I30" s="550">
        <v>5023</v>
      </c>
      <c r="J30" s="550"/>
      <c r="K30" s="550"/>
      <c r="L30" s="550"/>
      <c r="M30" s="550"/>
      <c r="N30" s="550">
        <v>2</v>
      </c>
      <c r="O30" s="550">
        <v>10060</v>
      </c>
      <c r="P30" s="592"/>
      <c r="Q30" s="551">
        <v>5030</v>
      </c>
    </row>
    <row r="31" spans="1:17" ht="14.45" customHeight="1" x14ac:dyDescent="0.2">
      <c r="A31" s="546" t="s">
        <v>1527</v>
      </c>
      <c r="B31" s="547" t="s">
        <v>1338</v>
      </c>
      <c r="C31" s="547" t="s">
        <v>1339</v>
      </c>
      <c r="D31" s="547" t="s">
        <v>1419</v>
      </c>
      <c r="E31" s="547" t="s">
        <v>1420</v>
      </c>
      <c r="F31" s="550">
        <v>6</v>
      </c>
      <c r="G31" s="550">
        <v>1026</v>
      </c>
      <c r="H31" s="550">
        <v>0.75</v>
      </c>
      <c r="I31" s="550">
        <v>171</v>
      </c>
      <c r="J31" s="550">
        <v>8</v>
      </c>
      <c r="K31" s="550">
        <v>1368</v>
      </c>
      <c r="L31" s="550">
        <v>1</v>
      </c>
      <c r="M31" s="550">
        <v>171</v>
      </c>
      <c r="N31" s="550">
        <v>8</v>
      </c>
      <c r="O31" s="550">
        <v>1368</v>
      </c>
      <c r="P31" s="592">
        <v>1</v>
      </c>
      <c r="Q31" s="551">
        <v>171</v>
      </c>
    </row>
    <row r="32" spans="1:17" ht="14.45" customHeight="1" x14ac:dyDescent="0.2">
      <c r="A32" s="546" t="s">
        <v>1527</v>
      </c>
      <c r="B32" s="547" t="s">
        <v>1338</v>
      </c>
      <c r="C32" s="547" t="s">
        <v>1339</v>
      </c>
      <c r="D32" s="547" t="s">
        <v>1423</v>
      </c>
      <c r="E32" s="547" t="s">
        <v>1424</v>
      </c>
      <c r="F32" s="550">
        <v>8</v>
      </c>
      <c r="G32" s="550">
        <v>5520</v>
      </c>
      <c r="H32" s="550">
        <v>2.6628075253256149</v>
      </c>
      <c r="I32" s="550">
        <v>690</v>
      </c>
      <c r="J32" s="550">
        <v>3</v>
      </c>
      <c r="K32" s="550">
        <v>2073</v>
      </c>
      <c r="L32" s="550">
        <v>1</v>
      </c>
      <c r="M32" s="550">
        <v>691</v>
      </c>
      <c r="N32" s="550">
        <v>1</v>
      </c>
      <c r="O32" s="550">
        <v>692</v>
      </c>
      <c r="P32" s="592">
        <v>0.33381572600096476</v>
      </c>
      <c r="Q32" s="551">
        <v>692</v>
      </c>
    </row>
    <row r="33" spans="1:17" ht="14.45" customHeight="1" x14ac:dyDescent="0.2">
      <c r="A33" s="546" t="s">
        <v>1527</v>
      </c>
      <c r="B33" s="547" t="s">
        <v>1338</v>
      </c>
      <c r="C33" s="547" t="s">
        <v>1339</v>
      </c>
      <c r="D33" s="547" t="s">
        <v>1425</v>
      </c>
      <c r="E33" s="547" t="s">
        <v>1426</v>
      </c>
      <c r="F33" s="550">
        <v>3</v>
      </c>
      <c r="G33" s="550">
        <v>1050</v>
      </c>
      <c r="H33" s="550">
        <v>0.42857142857142855</v>
      </c>
      <c r="I33" s="550">
        <v>350</v>
      </c>
      <c r="J33" s="550">
        <v>7</v>
      </c>
      <c r="K33" s="550">
        <v>2450</v>
      </c>
      <c r="L33" s="550">
        <v>1</v>
      </c>
      <c r="M33" s="550">
        <v>350</v>
      </c>
      <c r="N33" s="550">
        <v>6</v>
      </c>
      <c r="O33" s="550">
        <v>2106</v>
      </c>
      <c r="P33" s="592">
        <v>0.85959183673469386</v>
      </c>
      <c r="Q33" s="551">
        <v>351</v>
      </c>
    </row>
    <row r="34" spans="1:17" ht="14.45" customHeight="1" x14ac:dyDescent="0.2">
      <c r="A34" s="546" t="s">
        <v>1527</v>
      </c>
      <c r="B34" s="547" t="s">
        <v>1338</v>
      </c>
      <c r="C34" s="547" t="s">
        <v>1339</v>
      </c>
      <c r="D34" s="547" t="s">
        <v>1427</v>
      </c>
      <c r="E34" s="547" t="s">
        <v>1428</v>
      </c>
      <c r="F34" s="550">
        <v>6</v>
      </c>
      <c r="G34" s="550">
        <v>1044</v>
      </c>
      <c r="H34" s="550">
        <v>0.75</v>
      </c>
      <c r="I34" s="550">
        <v>174</v>
      </c>
      <c r="J34" s="550">
        <v>8</v>
      </c>
      <c r="K34" s="550">
        <v>1392</v>
      </c>
      <c r="L34" s="550">
        <v>1</v>
      </c>
      <c r="M34" s="550">
        <v>174</v>
      </c>
      <c r="N34" s="550">
        <v>7</v>
      </c>
      <c r="O34" s="550">
        <v>1218</v>
      </c>
      <c r="P34" s="592">
        <v>0.875</v>
      </c>
      <c r="Q34" s="551">
        <v>174</v>
      </c>
    </row>
    <row r="35" spans="1:17" ht="14.45" customHeight="1" x14ac:dyDescent="0.2">
      <c r="A35" s="546" t="s">
        <v>1527</v>
      </c>
      <c r="B35" s="547" t="s">
        <v>1338</v>
      </c>
      <c r="C35" s="547" t="s">
        <v>1339</v>
      </c>
      <c r="D35" s="547" t="s">
        <v>1429</v>
      </c>
      <c r="E35" s="547" t="s">
        <v>1430</v>
      </c>
      <c r="F35" s="550"/>
      <c r="G35" s="550"/>
      <c r="H35" s="550"/>
      <c r="I35" s="550"/>
      <c r="J35" s="550">
        <v>4</v>
      </c>
      <c r="K35" s="550">
        <v>1604</v>
      </c>
      <c r="L35" s="550">
        <v>1</v>
      </c>
      <c r="M35" s="550">
        <v>401</v>
      </c>
      <c r="N35" s="550"/>
      <c r="O35" s="550"/>
      <c r="P35" s="592"/>
      <c r="Q35" s="551"/>
    </row>
    <row r="36" spans="1:17" ht="14.45" customHeight="1" x14ac:dyDescent="0.2">
      <c r="A36" s="546" t="s">
        <v>1527</v>
      </c>
      <c r="B36" s="547" t="s">
        <v>1338</v>
      </c>
      <c r="C36" s="547" t="s">
        <v>1339</v>
      </c>
      <c r="D36" s="547" t="s">
        <v>1431</v>
      </c>
      <c r="E36" s="547" t="s">
        <v>1432</v>
      </c>
      <c r="F36" s="550">
        <v>6</v>
      </c>
      <c r="G36" s="550">
        <v>3924</v>
      </c>
      <c r="H36" s="550">
        <v>0.49923664122137407</v>
      </c>
      <c r="I36" s="550">
        <v>654</v>
      </c>
      <c r="J36" s="550">
        <v>12</v>
      </c>
      <c r="K36" s="550">
        <v>7860</v>
      </c>
      <c r="L36" s="550">
        <v>1</v>
      </c>
      <c r="M36" s="550">
        <v>655</v>
      </c>
      <c r="N36" s="550">
        <v>12</v>
      </c>
      <c r="O36" s="550">
        <v>7872</v>
      </c>
      <c r="P36" s="592">
        <v>1.001526717557252</v>
      </c>
      <c r="Q36" s="551">
        <v>656</v>
      </c>
    </row>
    <row r="37" spans="1:17" ht="14.45" customHeight="1" x14ac:dyDescent="0.2">
      <c r="A37" s="546" t="s">
        <v>1527</v>
      </c>
      <c r="B37" s="547" t="s">
        <v>1338</v>
      </c>
      <c r="C37" s="547" t="s">
        <v>1339</v>
      </c>
      <c r="D37" s="547" t="s">
        <v>1433</v>
      </c>
      <c r="E37" s="547" t="s">
        <v>1434</v>
      </c>
      <c r="F37" s="550">
        <v>6</v>
      </c>
      <c r="G37" s="550">
        <v>3924</v>
      </c>
      <c r="H37" s="550">
        <v>0.49923664122137407</v>
      </c>
      <c r="I37" s="550">
        <v>654</v>
      </c>
      <c r="J37" s="550">
        <v>12</v>
      </c>
      <c r="K37" s="550">
        <v>7860</v>
      </c>
      <c r="L37" s="550">
        <v>1</v>
      </c>
      <c r="M37" s="550">
        <v>655</v>
      </c>
      <c r="N37" s="550">
        <v>12</v>
      </c>
      <c r="O37" s="550">
        <v>7872</v>
      </c>
      <c r="P37" s="592">
        <v>1.001526717557252</v>
      </c>
      <c r="Q37" s="551">
        <v>656</v>
      </c>
    </row>
    <row r="38" spans="1:17" ht="14.45" customHeight="1" x14ac:dyDescent="0.2">
      <c r="A38" s="546" t="s">
        <v>1527</v>
      </c>
      <c r="B38" s="547" t="s">
        <v>1338</v>
      </c>
      <c r="C38" s="547" t="s">
        <v>1339</v>
      </c>
      <c r="D38" s="547" t="s">
        <v>1437</v>
      </c>
      <c r="E38" s="547" t="s">
        <v>1438</v>
      </c>
      <c r="F38" s="550">
        <v>6</v>
      </c>
      <c r="G38" s="550">
        <v>4164</v>
      </c>
      <c r="H38" s="550">
        <v>2.9956834532374099</v>
      </c>
      <c r="I38" s="550">
        <v>694</v>
      </c>
      <c r="J38" s="550">
        <v>2</v>
      </c>
      <c r="K38" s="550">
        <v>1390</v>
      </c>
      <c r="L38" s="550">
        <v>1</v>
      </c>
      <c r="M38" s="550">
        <v>695</v>
      </c>
      <c r="N38" s="550"/>
      <c r="O38" s="550"/>
      <c r="P38" s="592"/>
      <c r="Q38" s="551"/>
    </row>
    <row r="39" spans="1:17" ht="14.45" customHeight="1" x14ac:dyDescent="0.2">
      <c r="A39" s="546" t="s">
        <v>1527</v>
      </c>
      <c r="B39" s="547" t="s">
        <v>1338</v>
      </c>
      <c r="C39" s="547" t="s">
        <v>1339</v>
      </c>
      <c r="D39" s="547" t="s">
        <v>1439</v>
      </c>
      <c r="E39" s="547" t="s">
        <v>1440</v>
      </c>
      <c r="F39" s="550"/>
      <c r="G39" s="550"/>
      <c r="H39" s="550"/>
      <c r="I39" s="550"/>
      <c r="J39" s="550">
        <v>1</v>
      </c>
      <c r="K39" s="550">
        <v>679</v>
      </c>
      <c r="L39" s="550">
        <v>1</v>
      </c>
      <c r="M39" s="550">
        <v>679</v>
      </c>
      <c r="N39" s="550">
        <v>1</v>
      </c>
      <c r="O39" s="550">
        <v>679</v>
      </c>
      <c r="P39" s="592">
        <v>1</v>
      </c>
      <c r="Q39" s="551">
        <v>679</v>
      </c>
    </row>
    <row r="40" spans="1:17" ht="14.45" customHeight="1" x14ac:dyDescent="0.2">
      <c r="A40" s="546" t="s">
        <v>1527</v>
      </c>
      <c r="B40" s="547" t="s">
        <v>1338</v>
      </c>
      <c r="C40" s="547" t="s">
        <v>1339</v>
      </c>
      <c r="D40" s="547" t="s">
        <v>1441</v>
      </c>
      <c r="E40" s="547" t="s">
        <v>1442</v>
      </c>
      <c r="F40" s="550">
        <v>50</v>
      </c>
      <c r="G40" s="550">
        <v>23850</v>
      </c>
      <c r="H40" s="550">
        <v>1.0616042019051011</v>
      </c>
      <c r="I40" s="550">
        <v>477</v>
      </c>
      <c r="J40" s="550">
        <v>47</v>
      </c>
      <c r="K40" s="550">
        <v>22466</v>
      </c>
      <c r="L40" s="550">
        <v>1</v>
      </c>
      <c r="M40" s="550">
        <v>478</v>
      </c>
      <c r="N40" s="550">
        <v>52</v>
      </c>
      <c r="O40" s="550">
        <v>24856</v>
      </c>
      <c r="P40" s="592">
        <v>1.1063829787234043</v>
      </c>
      <c r="Q40" s="551">
        <v>478</v>
      </c>
    </row>
    <row r="41" spans="1:17" ht="14.45" customHeight="1" x14ac:dyDescent="0.2">
      <c r="A41" s="546" t="s">
        <v>1527</v>
      </c>
      <c r="B41" s="547" t="s">
        <v>1338</v>
      </c>
      <c r="C41" s="547" t="s">
        <v>1339</v>
      </c>
      <c r="D41" s="547" t="s">
        <v>1443</v>
      </c>
      <c r="E41" s="547" t="s">
        <v>1444</v>
      </c>
      <c r="F41" s="550">
        <v>49</v>
      </c>
      <c r="G41" s="550">
        <v>14259</v>
      </c>
      <c r="H41" s="550">
        <v>0.99657534246575341</v>
      </c>
      <c r="I41" s="550">
        <v>291</v>
      </c>
      <c r="J41" s="550">
        <v>49</v>
      </c>
      <c r="K41" s="550">
        <v>14308</v>
      </c>
      <c r="L41" s="550">
        <v>1</v>
      </c>
      <c r="M41" s="550">
        <v>292</v>
      </c>
      <c r="N41" s="550">
        <v>51</v>
      </c>
      <c r="O41" s="550">
        <v>14943</v>
      </c>
      <c r="P41" s="592">
        <v>1.0443807660050322</v>
      </c>
      <c r="Q41" s="551">
        <v>293</v>
      </c>
    </row>
    <row r="42" spans="1:17" ht="14.45" customHeight="1" x14ac:dyDescent="0.2">
      <c r="A42" s="546" t="s">
        <v>1527</v>
      </c>
      <c r="B42" s="547" t="s">
        <v>1338</v>
      </c>
      <c r="C42" s="547" t="s">
        <v>1339</v>
      </c>
      <c r="D42" s="547" t="s">
        <v>1445</v>
      </c>
      <c r="E42" s="547" t="s">
        <v>1446</v>
      </c>
      <c r="F42" s="550">
        <v>1</v>
      </c>
      <c r="G42" s="550">
        <v>814</v>
      </c>
      <c r="H42" s="550">
        <v>0.33333333333333331</v>
      </c>
      <c r="I42" s="550">
        <v>814</v>
      </c>
      <c r="J42" s="550">
        <v>3</v>
      </c>
      <c r="K42" s="550">
        <v>2442</v>
      </c>
      <c r="L42" s="550">
        <v>1</v>
      </c>
      <c r="M42" s="550">
        <v>814</v>
      </c>
      <c r="N42" s="550">
        <v>3</v>
      </c>
      <c r="O42" s="550">
        <v>2418</v>
      </c>
      <c r="P42" s="592">
        <v>0.9901719901719902</v>
      </c>
      <c r="Q42" s="551">
        <v>806</v>
      </c>
    </row>
    <row r="43" spans="1:17" ht="14.45" customHeight="1" x14ac:dyDescent="0.2">
      <c r="A43" s="546" t="s">
        <v>1527</v>
      </c>
      <c r="B43" s="547" t="s">
        <v>1338</v>
      </c>
      <c r="C43" s="547" t="s">
        <v>1339</v>
      </c>
      <c r="D43" s="547" t="s">
        <v>1448</v>
      </c>
      <c r="E43" s="547" t="s">
        <v>1449</v>
      </c>
      <c r="F43" s="550">
        <v>5</v>
      </c>
      <c r="G43" s="550">
        <v>840</v>
      </c>
      <c r="H43" s="550">
        <v>0.625</v>
      </c>
      <c r="I43" s="550">
        <v>168</v>
      </c>
      <c r="J43" s="550">
        <v>8</v>
      </c>
      <c r="K43" s="550">
        <v>1344</v>
      </c>
      <c r="L43" s="550">
        <v>1</v>
      </c>
      <c r="M43" s="550">
        <v>168</v>
      </c>
      <c r="N43" s="550">
        <v>3</v>
      </c>
      <c r="O43" s="550">
        <v>504</v>
      </c>
      <c r="P43" s="592">
        <v>0.375</v>
      </c>
      <c r="Q43" s="551">
        <v>168</v>
      </c>
    </row>
    <row r="44" spans="1:17" ht="14.45" customHeight="1" x14ac:dyDescent="0.2">
      <c r="A44" s="546" t="s">
        <v>1527</v>
      </c>
      <c r="B44" s="547" t="s">
        <v>1338</v>
      </c>
      <c r="C44" s="547" t="s">
        <v>1339</v>
      </c>
      <c r="D44" s="547" t="s">
        <v>1452</v>
      </c>
      <c r="E44" s="547" t="s">
        <v>1453</v>
      </c>
      <c r="F44" s="550"/>
      <c r="G44" s="550"/>
      <c r="H44" s="550"/>
      <c r="I44" s="550"/>
      <c r="J44" s="550">
        <v>1</v>
      </c>
      <c r="K44" s="550">
        <v>574</v>
      </c>
      <c r="L44" s="550">
        <v>1</v>
      </c>
      <c r="M44" s="550">
        <v>574</v>
      </c>
      <c r="N44" s="550"/>
      <c r="O44" s="550"/>
      <c r="P44" s="592"/>
      <c r="Q44" s="551"/>
    </row>
    <row r="45" spans="1:17" ht="14.45" customHeight="1" x14ac:dyDescent="0.2">
      <c r="A45" s="546" t="s">
        <v>1527</v>
      </c>
      <c r="B45" s="547" t="s">
        <v>1338</v>
      </c>
      <c r="C45" s="547" t="s">
        <v>1339</v>
      </c>
      <c r="D45" s="547" t="s">
        <v>1454</v>
      </c>
      <c r="E45" s="547"/>
      <c r="F45" s="550">
        <v>24</v>
      </c>
      <c r="G45" s="550">
        <v>55128</v>
      </c>
      <c r="H45" s="550"/>
      <c r="I45" s="550">
        <v>2297</v>
      </c>
      <c r="J45" s="550"/>
      <c r="K45" s="550"/>
      <c r="L45" s="550"/>
      <c r="M45" s="550"/>
      <c r="N45" s="550"/>
      <c r="O45" s="550"/>
      <c r="P45" s="592"/>
      <c r="Q45" s="551"/>
    </row>
    <row r="46" spans="1:17" ht="14.45" customHeight="1" x14ac:dyDescent="0.2">
      <c r="A46" s="546" t="s">
        <v>1527</v>
      </c>
      <c r="B46" s="547" t="s">
        <v>1338</v>
      </c>
      <c r="C46" s="547" t="s">
        <v>1339</v>
      </c>
      <c r="D46" s="547" t="s">
        <v>1455</v>
      </c>
      <c r="E46" s="547" t="s">
        <v>1456</v>
      </c>
      <c r="F46" s="550">
        <v>1</v>
      </c>
      <c r="G46" s="550">
        <v>187</v>
      </c>
      <c r="H46" s="550">
        <v>1</v>
      </c>
      <c r="I46" s="550">
        <v>187</v>
      </c>
      <c r="J46" s="550">
        <v>1</v>
      </c>
      <c r="K46" s="550">
        <v>187</v>
      </c>
      <c r="L46" s="550">
        <v>1</v>
      </c>
      <c r="M46" s="550">
        <v>187</v>
      </c>
      <c r="N46" s="550">
        <v>1</v>
      </c>
      <c r="O46" s="550">
        <v>188</v>
      </c>
      <c r="P46" s="592">
        <v>1.0053475935828877</v>
      </c>
      <c r="Q46" s="551">
        <v>188</v>
      </c>
    </row>
    <row r="47" spans="1:17" ht="14.45" customHeight="1" x14ac:dyDescent="0.2">
      <c r="A47" s="546" t="s">
        <v>1527</v>
      </c>
      <c r="B47" s="547" t="s">
        <v>1338</v>
      </c>
      <c r="C47" s="547" t="s">
        <v>1339</v>
      </c>
      <c r="D47" s="547" t="s">
        <v>1457</v>
      </c>
      <c r="E47" s="547" t="s">
        <v>1458</v>
      </c>
      <c r="F47" s="550"/>
      <c r="G47" s="550"/>
      <c r="H47" s="550"/>
      <c r="I47" s="550"/>
      <c r="J47" s="550">
        <v>8</v>
      </c>
      <c r="K47" s="550">
        <v>4608</v>
      </c>
      <c r="L47" s="550">
        <v>1</v>
      </c>
      <c r="M47" s="550">
        <v>576</v>
      </c>
      <c r="N47" s="550">
        <v>11</v>
      </c>
      <c r="O47" s="550">
        <v>6336</v>
      </c>
      <c r="P47" s="592">
        <v>1.375</v>
      </c>
      <c r="Q47" s="551">
        <v>576</v>
      </c>
    </row>
    <row r="48" spans="1:17" ht="14.45" customHeight="1" x14ac:dyDescent="0.2">
      <c r="A48" s="546" t="s">
        <v>1527</v>
      </c>
      <c r="B48" s="547" t="s">
        <v>1338</v>
      </c>
      <c r="C48" s="547" t="s">
        <v>1339</v>
      </c>
      <c r="D48" s="547" t="s">
        <v>1461</v>
      </c>
      <c r="E48" s="547" t="s">
        <v>1462</v>
      </c>
      <c r="F48" s="550">
        <v>6</v>
      </c>
      <c r="G48" s="550">
        <v>8394</v>
      </c>
      <c r="H48" s="550">
        <v>0.49964285714285717</v>
      </c>
      <c r="I48" s="550">
        <v>1399</v>
      </c>
      <c r="J48" s="550">
        <v>12</v>
      </c>
      <c r="K48" s="550">
        <v>16800</v>
      </c>
      <c r="L48" s="550">
        <v>1</v>
      </c>
      <c r="M48" s="550">
        <v>1400</v>
      </c>
      <c r="N48" s="550">
        <v>12</v>
      </c>
      <c r="O48" s="550">
        <v>16800</v>
      </c>
      <c r="P48" s="592">
        <v>1</v>
      </c>
      <c r="Q48" s="551">
        <v>1400</v>
      </c>
    </row>
    <row r="49" spans="1:17" ht="14.45" customHeight="1" x14ac:dyDescent="0.2">
      <c r="A49" s="546" t="s">
        <v>1527</v>
      </c>
      <c r="B49" s="547" t="s">
        <v>1338</v>
      </c>
      <c r="C49" s="547" t="s">
        <v>1339</v>
      </c>
      <c r="D49" s="547" t="s">
        <v>1463</v>
      </c>
      <c r="E49" s="547" t="s">
        <v>1464</v>
      </c>
      <c r="F49" s="550">
        <v>1</v>
      </c>
      <c r="G49" s="550">
        <v>1022</v>
      </c>
      <c r="H49" s="550"/>
      <c r="I49" s="550">
        <v>1022</v>
      </c>
      <c r="J49" s="550"/>
      <c r="K49" s="550"/>
      <c r="L49" s="550"/>
      <c r="M49" s="550"/>
      <c r="N49" s="550"/>
      <c r="O49" s="550"/>
      <c r="P49" s="592"/>
      <c r="Q49" s="551"/>
    </row>
    <row r="50" spans="1:17" ht="14.45" customHeight="1" x14ac:dyDescent="0.2">
      <c r="A50" s="546" t="s">
        <v>1527</v>
      </c>
      <c r="B50" s="547" t="s">
        <v>1338</v>
      </c>
      <c r="C50" s="547" t="s">
        <v>1339</v>
      </c>
      <c r="D50" s="547" t="s">
        <v>1465</v>
      </c>
      <c r="E50" s="547" t="s">
        <v>1466</v>
      </c>
      <c r="F50" s="550">
        <v>2</v>
      </c>
      <c r="G50" s="550">
        <v>380</v>
      </c>
      <c r="H50" s="550"/>
      <c r="I50" s="550">
        <v>190</v>
      </c>
      <c r="J50" s="550"/>
      <c r="K50" s="550"/>
      <c r="L50" s="550"/>
      <c r="M50" s="550"/>
      <c r="N50" s="550">
        <v>1</v>
      </c>
      <c r="O50" s="550">
        <v>190</v>
      </c>
      <c r="P50" s="592"/>
      <c r="Q50" s="551">
        <v>190</v>
      </c>
    </row>
    <row r="51" spans="1:17" ht="14.45" customHeight="1" x14ac:dyDescent="0.2">
      <c r="A51" s="546" t="s">
        <v>1527</v>
      </c>
      <c r="B51" s="547" t="s">
        <v>1338</v>
      </c>
      <c r="C51" s="547" t="s">
        <v>1339</v>
      </c>
      <c r="D51" s="547" t="s">
        <v>1467</v>
      </c>
      <c r="E51" s="547" t="s">
        <v>1468</v>
      </c>
      <c r="F51" s="550">
        <v>1</v>
      </c>
      <c r="G51" s="550">
        <v>814</v>
      </c>
      <c r="H51" s="550">
        <v>0.33333333333333331</v>
      </c>
      <c r="I51" s="550">
        <v>814</v>
      </c>
      <c r="J51" s="550">
        <v>3</v>
      </c>
      <c r="K51" s="550">
        <v>2442</v>
      </c>
      <c r="L51" s="550">
        <v>1</v>
      </c>
      <c r="M51" s="550">
        <v>814</v>
      </c>
      <c r="N51" s="550">
        <v>3</v>
      </c>
      <c r="O51" s="550">
        <v>2418</v>
      </c>
      <c r="P51" s="592">
        <v>0.9901719901719902</v>
      </c>
      <c r="Q51" s="551">
        <v>806</v>
      </c>
    </row>
    <row r="52" spans="1:17" ht="14.45" customHeight="1" x14ac:dyDescent="0.2">
      <c r="A52" s="546" t="s">
        <v>1527</v>
      </c>
      <c r="B52" s="547" t="s">
        <v>1338</v>
      </c>
      <c r="C52" s="547" t="s">
        <v>1339</v>
      </c>
      <c r="D52" s="547" t="s">
        <v>1471</v>
      </c>
      <c r="E52" s="547" t="s">
        <v>1472</v>
      </c>
      <c r="F52" s="550"/>
      <c r="G52" s="550"/>
      <c r="H52" s="550"/>
      <c r="I52" s="550"/>
      <c r="J52" s="550">
        <v>4</v>
      </c>
      <c r="K52" s="550">
        <v>1044</v>
      </c>
      <c r="L52" s="550">
        <v>1</v>
      </c>
      <c r="M52" s="550">
        <v>261</v>
      </c>
      <c r="N52" s="550">
        <v>5</v>
      </c>
      <c r="O52" s="550">
        <v>1310</v>
      </c>
      <c r="P52" s="592">
        <v>1.2547892720306513</v>
      </c>
      <c r="Q52" s="551">
        <v>262</v>
      </c>
    </row>
    <row r="53" spans="1:17" ht="14.45" customHeight="1" x14ac:dyDescent="0.2">
      <c r="A53" s="546" t="s">
        <v>1527</v>
      </c>
      <c r="B53" s="547" t="s">
        <v>1338</v>
      </c>
      <c r="C53" s="547" t="s">
        <v>1339</v>
      </c>
      <c r="D53" s="547" t="s">
        <v>1474</v>
      </c>
      <c r="E53" s="547" t="s">
        <v>1475</v>
      </c>
      <c r="F53" s="550"/>
      <c r="G53" s="550"/>
      <c r="H53" s="550"/>
      <c r="I53" s="550"/>
      <c r="J53" s="550"/>
      <c r="K53" s="550"/>
      <c r="L53" s="550"/>
      <c r="M53" s="550"/>
      <c r="N53" s="550">
        <v>2</v>
      </c>
      <c r="O53" s="550">
        <v>8204</v>
      </c>
      <c r="P53" s="592"/>
      <c r="Q53" s="551">
        <v>4102</v>
      </c>
    </row>
    <row r="54" spans="1:17" ht="14.45" customHeight="1" x14ac:dyDescent="0.2">
      <c r="A54" s="546" t="s">
        <v>1527</v>
      </c>
      <c r="B54" s="547" t="s">
        <v>1338</v>
      </c>
      <c r="C54" s="547" t="s">
        <v>1339</v>
      </c>
      <c r="D54" s="547" t="s">
        <v>1478</v>
      </c>
      <c r="E54" s="547" t="s">
        <v>1479</v>
      </c>
      <c r="F54" s="550"/>
      <c r="G54" s="550"/>
      <c r="H54" s="550"/>
      <c r="I54" s="550"/>
      <c r="J54" s="550">
        <v>1</v>
      </c>
      <c r="K54" s="550">
        <v>253</v>
      </c>
      <c r="L54" s="550">
        <v>1</v>
      </c>
      <c r="M54" s="550">
        <v>253</v>
      </c>
      <c r="N54" s="550"/>
      <c r="O54" s="550"/>
      <c r="P54" s="592"/>
      <c r="Q54" s="551"/>
    </row>
    <row r="55" spans="1:17" ht="14.45" customHeight="1" x14ac:dyDescent="0.2">
      <c r="A55" s="546" t="s">
        <v>1527</v>
      </c>
      <c r="B55" s="547" t="s">
        <v>1338</v>
      </c>
      <c r="C55" s="547" t="s">
        <v>1339</v>
      </c>
      <c r="D55" s="547" t="s">
        <v>1480</v>
      </c>
      <c r="E55" s="547" t="s">
        <v>1481</v>
      </c>
      <c r="F55" s="550"/>
      <c r="G55" s="550"/>
      <c r="H55" s="550"/>
      <c r="I55" s="550"/>
      <c r="J55" s="550">
        <v>1</v>
      </c>
      <c r="K55" s="550">
        <v>424</v>
      </c>
      <c r="L55" s="550">
        <v>1</v>
      </c>
      <c r="M55" s="550">
        <v>424</v>
      </c>
      <c r="N55" s="550"/>
      <c r="O55" s="550"/>
      <c r="P55" s="592"/>
      <c r="Q55" s="551"/>
    </row>
    <row r="56" spans="1:17" ht="14.45" customHeight="1" x14ac:dyDescent="0.2">
      <c r="A56" s="546" t="s">
        <v>1527</v>
      </c>
      <c r="B56" s="547" t="s">
        <v>1338</v>
      </c>
      <c r="C56" s="547" t="s">
        <v>1339</v>
      </c>
      <c r="D56" s="547" t="s">
        <v>1490</v>
      </c>
      <c r="E56" s="547" t="s">
        <v>1491</v>
      </c>
      <c r="F56" s="550"/>
      <c r="G56" s="550"/>
      <c r="H56" s="550"/>
      <c r="I56" s="550"/>
      <c r="J56" s="550"/>
      <c r="K56" s="550"/>
      <c r="L56" s="550"/>
      <c r="M56" s="550"/>
      <c r="N56" s="550">
        <v>1</v>
      </c>
      <c r="O56" s="550">
        <v>696</v>
      </c>
      <c r="P56" s="592"/>
      <c r="Q56" s="551">
        <v>696</v>
      </c>
    </row>
    <row r="57" spans="1:17" ht="14.45" customHeight="1" x14ac:dyDescent="0.2">
      <c r="A57" s="546" t="s">
        <v>1528</v>
      </c>
      <c r="B57" s="547" t="s">
        <v>1338</v>
      </c>
      <c r="C57" s="547" t="s">
        <v>1339</v>
      </c>
      <c r="D57" s="547" t="s">
        <v>1340</v>
      </c>
      <c r="E57" s="547" t="s">
        <v>1341</v>
      </c>
      <c r="F57" s="550">
        <v>5</v>
      </c>
      <c r="G57" s="550">
        <v>7415</v>
      </c>
      <c r="H57" s="550">
        <v>2.5</v>
      </c>
      <c r="I57" s="550">
        <v>1483</v>
      </c>
      <c r="J57" s="550">
        <v>2</v>
      </c>
      <c r="K57" s="550">
        <v>2966</v>
      </c>
      <c r="L57" s="550">
        <v>1</v>
      </c>
      <c r="M57" s="550">
        <v>1483</v>
      </c>
      <c r="N57" s="550">
        <v>5</v>
      </c>
      <c r="O57" s="550">
        <v>7430</v>
      </c>
      <c r="P57" s="592">
        <v>2.5050573162508427</v>
      </c>
      <c r="Q57" s="551">
        <v>1486</v>
      </c>
    </row>
    <row r="58" spans="1:17" ht="14.45" customHeight="1" x14ac:dyDescent="0.2">
      <c r="A58" s="546" t="s">
        <v>1528</v>
      </c>
      <c r="B58" s="547" t="s">
        <v>1338</v>
      </c>
      <c r="C58" s="547" t="s">
        <v>1339</v>
      </c>
      <c r="D58" s="547" t="s">
        <v>1350</v>
      </c>
      <c r="E58" s="547" t="s">
        <v>1351</v>
      </c>
      <c r="F58" s="550">
        <v>5</v>
      </c>
      <c r="G58" s="550">
        <v>4215</v>
      </c>
      <c r="H58" s="550"/>
      <c r="I58" s="550">
        <v>843</v>
      </c>
      <c r="J58" s="550"/>
      <c r="K58" s="550"/>
      <c r="L58" s="550"/>
      <c r="M58" s="550"/>
      <c r="N58" s="550">
        <v>2</v>
      </c>
      <c r="O58" s="550">
        <v>1692</v>
      </c>
      <c r="P58" s="592"/>
      <c r="Q58" s="551">
        <v>846</v>
      </c>
    </row>
    <row r="59" spans="1:17" ht="14.45" customHeight="1" x14ac:dyDescent="0.2">
      <c r="A59" s="546" t="s">
        <v>1528</v>
      </c>
      <c r="B59" s="547" t="s">
        <v>1338</v>
      </c>
      <c r="C59" s="547" t="s">
        <v>1339</v>
      </c>
      <c r="D59" s="547" t="s">
        <v>1354</v>
      </c>
      <c r="E59" s="547" t="s">
        <v>1355</v>
      </c>
      <c r="F59" s="550">
        <v>6</v>
      </c>
      <c r="G59" s="550">
        <v>4884</v>
      </c>
      <c r="H59" s="550">
        <v>3</v>
      </c>
      <c r="I59" s="550">
        <v>814</v>
      </c>
      <c r="J59" s="550">
        <v>2</v>
      </c>
      <c r="K59" s="550">
        <v>1628</v>
      </c>
      <c r="L59" s="550">
        <v>1</v>
      </c>
      <c r="M59" s="550">
        <v>814</v>
      </c>
      <c r="N59" s="550">
        <v>11</v>
      </c>
      <c r="O59" s="550">
        <v>8866</v>
      </c>
      <c r="P59" s="592">
        <v>5.4459459459459456</v>
      </c>
      <c r="Q59" s="551">
        <v>806</v>
      </c>
    </row>
    <row r="60" spans="1:17" ht="14.45" customHeight="1" x14ac:dyDescent="0.2">
      <c r="A60" s="546" t="s">
        <v>1528</v>
      </c>
      <c r="B60" s="547" t="s">
        <v>1338</v>
      </c>
      <c r="C60" s="547" t="s">
        <v>1339</v>
      </c>
      <c r="D60" s="547" t="s">
        <v>1356</v>
      </c>
      <c r="E60" s="547" t="s">
        <v>1357</v>
      </c>
      <c r="F60" s="550">
        <v>6</v>
      </c>
      <c r="G60" s="550">
        <v>4884</v>
      </c>
      <c r="H60" s="550">
        <v>3</v>
      </c>
      <c r="I60" s="550">
        <v>814</v>
      </c>
      <c r="J60" s="550">
        <v>2</v>
      </c>
      <c r="K60" s="550">
        <v>1628</v>
      </c>
      <c r="L60" s="550">
        <v>1</v>
      </c>
      <c r="M60" s="550">
        <v>814</v>
      </c>
      <c r="N60" s="550">
        <v>11</v>
      </c>
      <c r="O60" s="550">
        <v>8866</v>
      </c>
      <c r="P60" s="592">
        <v>5.4459459459459456</v>
      </c>
      <c r="Q60" s="551">
        <v>806</v>
      </c>
    </row>
    <row r="61" spans="1:17" ht="14.45" customHeight="1" x14ac:dyDescent="0.2">
      <c r="A61" s="546" t="s">
        <v>1528</v>
      </c>
      <c r="B61" s="547" t="s">
        <v>1338</v>
      </c>
      <c r="C61" s="547" t="s">
        <v>1339</v>
      </c>
      <c r="D61" s="547" t="s">
        <v>1358</v>
      </c>
      <c r="E61" s="547" t="s">
        <v>1359</v>
      </c>
      <c r="F61" s="550">
        <v>6</v>
      </c>
      <c r="G61" s="550">
        <v>1008</v>
      </c>
      <c r="H61" s="550">
        <v>1.5</v>
      </c>
      <c r="I61" s="550">
        <v>168</v>
      </c>
      <c r="J61" s="550">
        <v>4</v>
      </c>
      <c r="K61" s="550">
        <v>672</v>
      </c>
      <c r="L61" s="550">
        <v>1</v>
      </c>
      <c r="M61" s="550">
        <v>168</v>
      </c>
      <c r="N61" s="550">
        <v>5</v>
      </c>
      <c r="O61" s="550">
        <v>840</v>
      </c>
      <c r="P61" s="592">
        <v>1.25</v>
      </c>
      <c r="Q61" s="551">
        <v>168</v>
      </c>
    </row>
    <row r="62" spans="1:17" ht="14.45" customHeight="1" x14ac:dyDescent="0.2">
      <c r="A62" s="546" t="s">
        <v>1528</v>
      </c>
      <c r="B62" s="547" t="s">
        <v>1338</v>
      </c>
      <c r="C62" s="547" t="s">
        <v>1339</v>
      </c>
      <c r="D62" s="547" t="s">
        <v>1360</v>
      </c>
      <c r="E62" s="547" t="s">
        <v>1361</v>
      </c>
      <c r="F62" s="550">
        <v>2</v>
      </c>
      <c r="G62" s="550">
        <v>348</v>
      </c>
      <c r="H62" s="550">
        <v>0.5</v>
      </c>
      <c r="I62" s="550">
        <v>174</v>
      </c>
      <c r="J62" s="550">
        <v>4</v>
      </c>
      <c r="K62" s="550">
        <v>696</v>
      </c>
      <c r="L62" s="550">
        <v>1</v>
      </c>
      <c r="M62" s="550">
        <v>174</v>
      </c>
      <c r="N62" s="550">
        <v>2</v>
      </c>
      <c r="O62" s="550">
        <v>350</v>
      </c>
      <c r="P62" s="592">
        <v>0.50287356321839083</v>
      </c>
      <c r="Q62" s="551">
        <v>175</v>
      </c>
    </row>
    <row r="63" spans="1:17" ht="14.45" customHeight="1" x14ac:dyDescent="0.2">
      <c r="A63" s="546" t="s">
        <v>1528</v>
      </c>
      <c r="B63" s="547" t="s">
        <v>1338</v>
      </c>
      <c r="C63" s="547" t="s">
        <v>1339</v>
      </c>
      <c r="D63" s="547" t="s">
        <v>1362</v>
      </c>
      <c r="E63" s="547" t="s">
        <v>1363</v>
      </c>
      <c r="F63" s="550">
        <v>4</v>
      </c>
      <c r="G63" s="550">
        <v>1408</v>
      </c>
      <c r="H63" s="550">
        <v>0.4</v>
      </c>
      <c r="I63" s="550">
        <v>352</v>
      </c>
      <c r="J63" s="550">
        <v>10</v>
      </c>
      <c r="K63" s="550">
        <v>3520</v>
      </c>
      <c r="L63" s="550">
        <v>1</v>
      </c>
      <c r="M63" s="550">
        <v>352</v>
      </c>
      <c r="N63" s="550">
        <v>11</v>
      </c>
      <c r="O63" s="550">
        <v>3883</v>
      </c>
      <c r="P63" s="592">
        <v>1.1031249999999999</v>
      </c>
      <c r="Q63" s="551">
        <v>353</v>
      </c>
    </row>
    <row r="64" spans="1:17" ht="14.45" customHeight="1" x14ac:dyDescent="0.2">
      <c r="A64" s="546" t="s">
        <v>1528</v>
      </c>
      <c r="B64" s="547" t="s">
        <v>1338</v>
      </c>
      <c r="C64" s="547" t="s">
        <v>1339</v>
      </c>
      <c r="D64" s="547" t="s">
        <v>1492</v>
      </c>
      <c r="E64" s="547" t="s">
        <v>1493</v>
      </c>
      <c r="F64" s="550"/>
      <c r="G64" s="550"/>
      <c r="H64" s="550"/>
      <c r="I64" s="550"/>
      <c r="J64" s="550">
        <v>2</v>
      </c>
      <c r="K64" s="550">
        <v>2076</v>
      </c>
      <c r="L64" s="550">
        <v>1</v>
      </c>
      <c r="M64" s="550">
        <v>1038</v>
      </c>
      <c r="N64" s="550"/>
      <c r="O64" s="550"/>
      <c r="P64" s="592"/>
      <c r="Q64" s="551"/>
    </row>
    <row r="65" spans="1:17" ht="14.45" customHeight="1" x14ac:dyDescent="0.2">
      <c r="A65" s="546" t="s">
        <v>1528</v>
      </c>
      <c r="B65" s="547" t="s">
        <v>1338</v>
      </c>
      <c r="C65" s="547" t="s">
        <v>1339</v>
      </c>
      <c r="D65" s="547" t="s">
        <v>1364</v>
      </c>
      <c r="E65" s="547" t="s">
        <v>1365</v>
      </c>
      <c r="F65" s="550">
        <v>4</v>
      </c>
      <c r="G65" s="550">
        <v>760</v>
      </c>
      <c r="H65" s="550">
        <v>1</v>
      </c>
      <c r="I65" s="550">
        <v>190</v>
      </c>
      <c r="J65" s="550">
        <v>4</v>
      </c>
      <c r="K65" s="550">
        <v>760</v>
      </c>
      <c r="L65" s="550">
        <v>1</v>
      </c>
      <c r="M65" s="550">
        <v>190</v>
      </c>
      <c r="N65" s="550">
        <v>9</v>
      </c>
      <c r="O65" s="550">
        <v>1719</v>
      </c>
      <c r="P65" s="592">
        <v>2.2618421052631579</v>
      </c>
      <c r="Q65" s="551">
        <v>191</v>
      </c>
    </row>
    <row r="66" spans="1:17" ht="14.45" customHeight="1" x14ac:dyDescent="0.2">
      <c r="A66" s="546" t="s">
        <v>1528</v>
      </c>
      <c r="B66" s="547" t="s">
        <v>1338</v>
      </c>
      <c r="C66" s="547" t="s">
        <v>1339</v>
      </c>
      <c r="D66" s="547" t="s">
        <v>1370</v>
      </c>
      <c r="E66" s="547" t="s">
        <v>1371</v>
      </c>
      <c r="F66" s="550">
        <v>5</v>
      </c>
      <c r="G66" s="550">
        <v>2745</v>
      </c>
      <c r="H66" s="550">
        <v>0.6238636363636364</v>
      </c>
      <c r="I66" s="550">
        <v>549</v>
      </c>
      <c r="J66" s="550">
        <v>8</v>
      </c>
      <c r="K66" s="550">
        <v>4400</v>
      </c>
      <c r="L66" s="550">
        <v>1</v>
      </c>
      <c r="M66" s="550">
        <v>550</v>
      </c>
      <c r="N66" s="550">
        <v>8</v>
      </c>
      <c r="O66" s="550">
        <v>4408</v>
      </c>
      <c r="P66" s="592">
        <v>1.0018181818181817</v>
      </c>
      <c r="Q66" s="551">
        <v>551</v>
      </c>
    </row>
    <row r="67" spans="1:17" ht="14.45" customHeight="1" x14ac:dyDescent="0.2">
      <c r="A67" s="546" t="s">
        <v>1528</v>
      </c>
      <c r="B67" s="547" t="s">
        <v>1338</v>
      </c>
      <c r="C67" s="547" t="s">
        <v>1339</v>
      </c>
      <c r="D67" s="547" t="s">
        <v>1372</v>
      </c>
      <c r="E67" s="547" t="s">
        <v>1373</v>
      </c>
      <c r="F67" s="550">
        <v>1</v>
      </c>
      <c r="G67" s="550">
        <v>654</v>
      </c>
      <c r="H67" s="550">
        <v>0.49923664122137407</v>
      </c>
      <c r="I67" s="550">
        <v>654</v>
      </c>
      <c r="J67" s="550">
        <v>2</v>
      </c>
      <c r="K67" s="550">
        <v>1310</v>
      </c>
      <c r="L67" s="550">
        <v>1</v>
      </c>
      <c r="M67" s="550">
        <v>655</v>
      </c>
      <c r="N67" s="550">
        <v>1</v>
      </c>
      <c r="O67" s="550">
        <v>656</v>
      </c>
      <c r="P67" s="592">
        <v>0.50076335877862599</v>
      </c>
      <c r="Q67" s="551">
        <v>656</v>
      </c>
    </row>
    <row r="68" spans="1:17" ht="14.45" customHeight="1" x14ac:dyDescent="0.2">
      <c r="A68" s="546" t="s">
        <v>1528</v>
      </c>
      <c r="B68" s="547" t="s">
        <v>1338</v>
      </c>
      <c r="C68" s="547" t="s">
        <v>1339</v>
      </c>
      <c r="D68" s="547" t="s">
        <v>1374</v>
      </c>
      <c r="E68" s="547" t="s">
        <v>1375</v>
      </c>
      <c r="F68" s="550">
        <v>1</v>
      </c>
      <c r="G68" s="550">
        <v>654</v>
      </c>
      <c r="H68" s="550">
        <v>0.49923664122137407</v>
      </c>
      <c r="I68" s="550">
        <v>654</v>
      </c>
      <c r="J68" s="550">
        <v>2</v>
      </c>
      <c r="K68" s="550">
        <v>1310</v>
      </c>
      <c r="L68" s="550">
        <v>1</v>
      </c>
      <c r="M68" s="550">
        <v>655</v>
      </c>
      <c r="N68" s="550">
        <v>1</v>
      </c>
      <c r="O68" s="550">
        <v>656</v>
      </c>
      <c r="P68" s="592">
        <v>0.50076335877862599</v>
      </c>
      <c r="Q68" s="551">
        <v>656</v>
      </c>
    </row>
    <row r="69" spans="1:17" ht="14.45" customHeight="1" x14ac:dyDescent="0.2">
      <c r="A69" s="546" t="s">
        <v>1528</v>
      </c>
      <c r="B69" s="547" t="s">
        <v>1338</v>
      </c>
      <c r="C69" s="547" t="s">
        <v>1339</v>
      </c>
      <c r="D69" s="547" t="s">
        <v>1376</v>
      </c>
      <c r="E69" s="547" t="s">
        <v>1377</v>
      </c>
      <c r="F69" s="550">
        <v>1</v>
      </c>
      <c r="G69" s="550">
        <v>678</v>
      </c>
      <c r="H69" s="550">
        <v>0.49926362297496318</v>
      </c>
      <c r="I69" s="550">
        <v>678</v>
      </c>
      <c r="J69" s="550">
        <v>2</v>
      </c>
      <c r="K69" s="550">
        <v>1358</v>
      </c>
      <c r="L69" s="550">
        <v>1</v>
      </c>
      <c r="M69" s="550">
        <v>679</v>
      </c>
      <c r="N69" s="550">
        <v>1</v>
      </c>
      <c r="O69" s="550">
        <v>679</v>
      </c>
      <c r="P69" s="592">
        <v>0.5</v>
      </c>
      <c r="Q69" s="551">
        <v>679</v>
      </c>
    </row>
    <row r="70" spans="1:17" ht="14.45" customHeight="1" x14ac:dyDescent="0.2">
      <c r="A70" s="546" t="s">
        <v>1528</v>
      </c>
      <c r="B70" s="547" t="s">
        <v>1338</v>
      </c>
      <c r="C70" s="547" t="s">
        <v>1339</v>
      </c>
      <c r="D70" s="547" t="s">
        <v>1378</v>
      </c>
      <c r="E70" s="547" t="s">
        <v>1379</v>
      </c>
      <c r="F70" s="550">
        <v>1</v>
      </c>
      <c r="G70" s="550">
        <v>513</v>
      </c>
      <c r="H70" s="550">
        <v>0.16634241245136186</v>
      </c>
      <c r="I70" s="550">
        <v>513</v>
      </c>
      <c r="J70" s="550">
        <v>6</v>
      </c>
      <c r="K70" s="550">
        <v>3084</v>
      </c>
      <c r="L70" s="550">
        <v>1</v>
      </c>
      <c r="M70" s="550">
        <v>514</v>
      </c>
      <c r="N70" s="550">
        <v>7</v>
      </c>
      <c r="O70" s="550">
        <v>3605</v>
      </c>
      <c r="P70" s="592">
        <v>1.1689364461738003</v>
      </c>
      <c r="Q70" s="551">
        <v>515</v>
      </c>
    </row>
    <row r="71" spans="1:17" ht="14.45" customHeight="1" x14ac:dyDescent="0.2">
      <c r="A71" s="546" t="s">
        <v>1528</v>
      </c>
      <c r="B71" s="547" t="s">
        <v>1338</v>
      </c>
      <c r="C71" s="547" t="s">
        <v>1339</v>
      </c>
      <c r="D71" s="547" t="s">
        <v>1380</v>
      </c>
      <c r="E71" s="547" t="s">
        <v>1381</v>
      </c>
      <c r="F71" s="550">
        <v>1</v>
      </c>
      <c r="G71" s="550">
        <v>423</v>
      </c>
      <c r="H71" s="550">
        <v>0.16627358490566038</v>
      </c>
      <c r="I71" s="550">
        <v>423</v>
      </c>
      <c r="J71" s="550">
        <v>6</v>
      </c>
      <c r="K71" s="550">
        <v>2544</v>
      </c>
      <c r="L71" s="550">
        <v>1</v>
      </c>
      <c r="M71" s="550">
        <v>424</v>
      </c>
      <c r="N71" s="550">
        <v>7</v>
      </c>
      <c r="O71" s="550">
        <v>2975</v>
      </c>
      <c r="P71" s="592">
        <v>1.1694182389937107</v>
      </c>
      <c r="Q71" s="551">
        <v>425</v>
      </c>
    </row>
    <row r="72" spans="1:17" ht="14.45" customHeight="1" x14ac:dyDescent="0.2">
      <c r="A72" s="546" t="s">
        <v>1528</v>
      </c>
      <c r="B72" s="547" t="s">
        <v>1338</v>
      </c>
      <c r="C72" s="547" t="s">
        <v>1339</v>
      </c>
      <c r="D72" s="547" t="s">
        <v>1382</v>
      </c>
      <c r="E72" s="547" t="s">
        <v>1383</v>
      </c>
      <c r="F72" s="550">
        <v>6</v>
      </c>
      <c r="G72" s="550">
        <v>2094</v>
      </c>
      <c r="H72" s="550">
        <v>0.54389610389610388</v>
      </c>
      <c r="I72" s="550">
        <v>349</v>
      </c>
      <c r="J72" s="550">
        <v>11</v>
      </c>
      <c r="K72" s="550">
        <v>3850</v>
      </c>
      <c r="L72" s="550">
        <v>1</v>
      </c>
      <c r="M72" s="550">
        <v>350</v>
      </c>
      <c r="N72" s="550">
        <v>20</v>
      </c>
      <c r="O72" s="550">
        <v>7020</v>
      </c>
      <c r="P72" s="592">
        <v>1.8233766233766233</v>
      </c>
      <c r="Q72" s="551">
        <v>351</v>
      </c>
    </row>
    <row r="73" spans="1:17" ht="14.45" customHeight="1" x14ac:dyDescent="0.2">
      <c r="A73" s="546" t="s">
        <v>1528</v>
      </c>
      <c r="B73" s="547" t="s">
        <v>1338</v>
      </c>
      <c r="C73" s="547" t="s">
        <v>1339</v>
      </c>
      <c r="D73" s="547" t="s">
        <v>1384</v>
      </c>
      <c r="E73" s="547" t="s">
        <v>1385</v>
      </c>
      <c r="F73" s="550"/>
      <c r="G73" s="550"/>
      <c r="H73" s="550"/>
      <c r="I73" s="550"/>
      <c r="J73" s="550">
        <v>1</v>
      </c>
      <c r="K73" s="550">
        <v>222</v>
      </c>
      <c r="L73" s="550">
        <v>1</v>
      </c>
      <c r="M73" s="550">
        <v>222</v>
      </c>
      <c r="N73" s="550"/>
      <c r="O73" s="550"/>
      <c r="P73" s="592"/>
      <c r="Q73" s="551"/>
    </row>
    <row r="74" spans="1:17" ht="14.45" customHeight="1" x14ac:dyDescent="0.2">
      <c r="A74" s="546" t="s">
        <v>1528</v>
      </c>
      <c r="B74" s="547" t="s">
        <v>1338</v>
      </c>
      <c r="C74" s="547" t="s">
        <v>1339</v>
      </c>
      <c r="D74" s="547" t="s">
        <v>1390</v>
      </c>
      <c r="E74" s="547" t="s">
        <v>1391</v>
      </c>
      <c r="F74" s="550">
        <v>3</v>
      </c>
      <c r="G74" s="550">
        <v>717</v>
      </c>
      <c r="H74" s="550">
        <v>0.75</v>
      </c>
      <c r="I74" s="550">
        <v>239</v>
      </c>
      <c r="J74" s="550">
        <v>4</v>
      </c>
      <c r="K74" s="550">
        <v>956</v>
      </c>
      <c r="L74" s="550">
        <v>1</v>
      </c>
      <c r="M74" s="550">
        <v>239</v>
      </c>
      <c r="N74" s="550">
        <v>5</v>
      </c>
      <c r="O74" s="550">
        <v>1200</v>
      </c>
      <c r="P74" s="592">
        <v>1.2552301255230125</v>
      </c>
      <c r="Q74" s="551">
        <v>240</v>
      </c>
    </row>
    <row r="75" spans="1:17" ht="14.45" customHeight="1" x14ac:dyDescent="0.2">
      <c r="A75" s="546" t="s">
        <v>1528</v>
      </c>
      <c r="B75" s="547" t="s">
        <v>1338</v>
      </c>
      <c r="C75" s="547" t="s">
        <v>1339</v>
      </c>
      <c r="D75" s="547" t="s">
        <v>1392</v>
      </c>
      <c r="E75" s="547" t="s">
        <v>1393</v>
      </c>
      <c r="F75" s="550">
        <v>2</v>
      </c>
      <c r="G75" s="550">
        <v>222</v>
      </c>
      <c r="H75" s="550">
        <v>1</v>
      </c>
      <c r="I75" s="550">
        <v>111</v>
      </c>
      <c r="J75" s="550">
        <v>2</v>
      </c>
      <c r="K75" s="550">
        <v>222</v>
      </c>
      <c r="L75" s="550">
        <v>1</v>
      </c>
      <c r="M75" s="550">
        <v>111</v>
      </c>
      <c r="N75" s="550">
        <v>1</v>
      </c>
      <c r="O75" s="550">
        <v>111</v>
      </c>
      <c r="P75" s="592">
        <v>0.5</v>
      </c>
      <c r="Q75" s="551">
        <v>111</v>
      </c>
    </row>
    <row r="76" spans="1:17" ht="14.45" customHeight="1" x14ac:dyDescent="0.2">
      <c r="A76" s="546" t="s">
        <v>1528</v>
      </c>
      <c r="B76" s="547" t="s">
        <v>1338</v>
      </c>
      <c r="C76" s="547" t="s">
        <v>1339</v>
      </c>
      <c r="D76" s="547" t="s">
        <v>1396</v>
      </c>
      <c r="E76" s="547" t="s">
        <v>1397</v>
      </c>
      <c r="F76" s="550">
        <v>7</v>
      </c>
      <c r="G76" s="550">
        <v>2184</v>
      </c>
      <c r="H76" s="550">
        <v>1.4</v>
      </c>
      <c r="I76" s="550">
        <v>312</v>
      </c>
      <c r="J76" s="550">
        <v>5</v>
      </c>
      <c r="K76" s="550">
        <v>1560</v>
      </c>
      <c r="L76" s="550">
        <v>1</v>
      </c>
      <c r="M76" s="550">
        <v>312</v>
      </c>
      <c r="N76" s="550">
        <v>2</v>
      </c>
      <c r="O76" s="550">
        <v>624</v>
      </c>
      <c r="P76" s="592">
        <v>0.4</v>
      </c>
      <c r="Q76" s="551">
        <v>312</v>
      </c>
    </row>
    <row r="77" spans="1:17" ht="14.45" customHeight="1" x14ac:dyDescent="0.2">
      <c r="A77" s="546" t="s">
        <v>1528</v>
      </c>
      <c r="B77" s="547" t="s">
        <v>1338</v>
      </c>
      <c r="C77" s="547" t="s">
        <v>1339</v>
      </c>
      <c r="D77" s="547" t="s">
        <v>1400</v>
      </c>
      <c r="E77" s="547" t="s">
        <v>1401</v>
      </c>
      <c r="F77" s="550">
        <v>2</v>
      </c>
      <c r="G77" s="550">
        <v>34</v>
      </c>
      <c r="H77" s="550">
        <v>0.25</v>
      </c>
      <c r="I77" s="550">
        <v>17</v>
      </c>
      <c r="J77" s="550">
        <v>8</v>
      </c>
      <c r="K77" s="550">
        <v>136</v>
      </c>
      <c r="L77" s="550">
        <v>1</v>
      </c>
      <c r="M77" s="550">
        <v>17</v>
      </c>
      <c r="N77" s="550">
        <v>12</v>
      </c>
      <c r="O77" s="550">
        <v>204</v>
      </c>
      <c r="P77" s="592">
        <v>1.5</v>
      </c>
      <c r="Q77" s="551">
        <v>17</v>
      </c>
    </row>
    <row r="78" spans="1:17" ht="14.45" customHeight="1" x14ac:dyDescent="0.2">
      <c r="A78" s="546" t="s">
        <v>1528</v>
      </c>
      <c r="B78" s="547" t="s">
        <v>1338</v>
      </c>
      <c r="C78" s="547" t="s">
        <v>1339</v>
      </c>
      <c r="D78" s="547" t="s">
        <v>1404</v>
      </c>
      <c r="E78" s="547" t="s">
        <v>1405</v>
      </c>
      <c r="F78" s="550"/>
      <c r="G78" s="550"/>
      <c r="H78" s="550"/>
      <c r="I78" s="550"/>
      <c r="J78" s="550"/>
      <c r="K78" s="550"/>
      <c r="L78" s="550"/>
      <c r="M78" s="550"/>
      <c r="N78" s="550">
        <v>5</v>
      </c>
      <c r="O78" s="550">
        <v>1755</v>
      </c>
      <c r="P78" s="592"/>
      <c r="Q78" s="551">
        <v>351</v>
      </c>
    </row>
    <row r="79" spans="1:17" ht="14.45" customHeight="1" x14ac:dyDescent="0.2">
      <c r="A79" s="546" t="s">
        <v>1528</v>
      </c>
      <c r="B79" s="547" t="s">
        <v>1338</v>
      </c>
      <c r="C79" s="547" t="s">
        <v>1339</v>
      </c>
      <c r="D79" s="547" t="s">
        <v>1411</v>
      </c>
      <c r="E79" s="547" t="s">
        <v>1412</v>
      </c>
      <c r="F79" s="550">
        <v>3</v>
      </c>
      <c r="G79" s="550">
        <v>885</v>
      </c>
      <c r="H79" s="550">
        <v>0.75</v>
      </c>
      <c r="I79" s="550">
        <v>295</v>
      </c>
      <c r="J79" s="550">
        <v>4</v>
      </c>
      <c r="K79" s="550">
        <v>1180</v>
      </c>
      <c r="L79" s="550">
        <v>1</v>
      </c>
      <c r="M79" s="550">
        <v>295</v>
      </c>
      <c r="N79" s="550">
        <v>5</v>
      </c>
      <c r="O79" s="550">
        <v>1480</v>
      </c>
      <c r="P79" s="592">
        <v>1.2542372881355932</v>
      </c>
      <c r="Q79" s="551">
        <v>296</v>
      </c>
    </row>
    <row r="80" spans="1:17" ht="14.45" customHeight="1" x14ac:dyDescent="0.2">
      <c r="A80" s="546" t="s">
        <v>1528</v>
      </c>
      <c r="B80" s="547" t="s">
        <v>1338</v>
      </c>
      <c r="C80" s="547" t="s">
        <v>1339</v>
      </c>
      <c r="D80" s="547" t="s">
        <v>1413</v>
      </c>
      <c r="E80" s="547" t="s">
        <v>1414</v>
      </c>
      <c r="F80" s="550">
        <v>5</v>
      </c>
      <c r="G80" s="550">
        <v>1045</v>
      </c>
      <c r="H80" s="550">
        <v>0.99523809523809526</v>
      </c>
      <c r="I80" s="550">
        <v>209</v>
      </c>
      <c r="J80" s="550">
        <v>5</v>
      </c>
      <c r="K80" s="550">
        <v>1050</v>
      </c>
      <c r="L80" s="550">
        <v>1</v>
      </c>
      <c r="M80" s="550">
        <v>210</v>
      </c>
      <c r="N80" s="550">
        <v>8</v>
      </c>
      <c r="O80" s="550">
        <v>1688</v>
      </c>
      <c r="P80" s="592">
        <v>1.6076190476190477</v>
      </c>
      <c r="Q80" s="551">
        <v>211</v>
      </c>
    </row>
    <row r="81" spans="1:17" ht="14.45" customHeight="1" x14ac:dyDescent="0.2">
      <c r="A81" s="546" t="s">
        <v>1528</v>
      </c>
      <c r="B81" s="547" t="s">
        <v>1338</v>
      </c>
      <c r="C81" s="547" t="s">
        <v>1339</v>
      </c>
      <c r="D81" s="547" t="s">
        <v>1415</v>
      </c>
      <c r="E81" s="547" t="s">
        <v>1416</v>
      </c>
      <c r="F81" s="550">
        <v>2</v>
      </c>
      <c r="G81" s="550">
        <v>80</v>
      </c>
      <c r="H81" s="550">
        <v>0.66666666666666663</v>
      </c>
      <c r="I81" s="550">
        <v>40</v>
      </c>
      <c r="J81" s="550">
        <v>3</v>
      </c>
      <c r="K81" s="550">
        <v>120</v>
      </c>
      <c r="L81" s="550">
        <v>1</v>
      </c>
      <c r="M81" s="550">
        <v>40</v>
      </c>
      <c r="N81" s="550">
        <v>3</v>
      </c>
      <c r="O81" s="550">
        <v>120</v>
      </c>
      <c r="P81" s="592">
        <v>1</v>
      </c>
      <c r="Q81" s="551">
        <v>40</v>
      </c>
    </row>
    <row r="82" spans="1:17" ht="14.45" customHeight="1" x14ac:dyDescent="0.2">
      <c r="A82" s="546" t="s">
        <v>1528</v>
      </c>
      <c r="B82" s="547" t="s">
        <v>1338</v>
      </c>
      <c r="C82" s="547" t="s">
        <v>1339</v>
      </c>
      <c r="D82" s="547" t="s">
        <v>1417</v>
      </c>
      <c r="E82" s="547" t="s">
        <v>1418</v>
      </c>
      <c r="F82" s="550"/>
      <c r="G82" s="550"/>
      <c r="H82" s="550"/>
      <c r="I82" s="550"/>
      <c r="J82" s="550">
        <v>2</v>
      </c>
      <c r="K82" s="550">
        <v>10048</v>
      </c>
      <c r="L82" s="550">
        <v>1</v>
      </c>
      <c r="M82" s="550">
        <v>5024</v>
      </c>
      <c r="N82" s="550"/>
      <c r="O82" s="550"/>
      <c r="P82" s="592"/>
      <c r="Q82" s="551"/>
    </row>
    <row r="83" spans="1:17" ht="14.45" customHeight="1" x14ac:dyDescent="0.2">
      <c r="A83" s="546" t="s">
        <v>1528</v>
      </c>
      <c r="B83" s="547" t="s">
        <v>1338</v>
      </c>
      <c r="C83" s="547" t="s">
        <v>1339</v>
      </c>
      <c r="D83" s="547" t="s">
        <v>1419</v>
      </c>
      <c r="E83" s="547" t="s">
        <v>1420</v>
      </c>
      <c r="F83" s="550">
        <v>8</v>
      </c>
      <c r="G83" s="550">
        <v>1368</v>
      </c>
      <c r="H83" s="550">
        <v>2</v>
      </c>
      <c r="I83" s="550">
        <v>171</v>
      </c>
      <c r="J83" s="550">
        <v>4</v>
      </c>
      <c r="K83" s="550">
        <v>684</v>
      </c>
      <c r="L83" s="550">
        <v>1</v>
      </c>
      <c r="M83" s="550">
        <v>171</v>
      </c>
      <c r="N83" s="550">
        <v>14</v>
      </c>
      <c r="O83" s="550">
        <v>2394</v>
      </c>
      <c r="P83" s="592">
        <v>3.5</v>
      </c>
      <c r="Q83" s="551">
        <v>171</v>
      </c>
    </row>
    <row r="84" spans="1:17" ht="14.45" customHeight="1" x14ac:dyDescent="0.2">
      <c r="A84" s="546" t="s">
        <v>1528</v>
      </c>
      <c r="B84" s="547" t="s">
        <v>1338</v>
      </c>
      <c r="C84" s="547" t="s">
        <v>1339</v>
      </c>
      <c r="D84" s="547" t="s">
        <v>1421</v>
      </c>
      <c r="E84" s="547" t="s">
        <v>1422</v>
      </c>
      <c r="F84" s="550">
        <v>2</v>
      </c>
      <c r="G84" s="550">
        <v>654</v>
      </c>
      <c r="H84" s="550">
        <v>2</v>
      </c>
      <c r="I84" s="550">
        <v>327</v>
      </c>
      <c r="J84" s="550">
        <v>1</v>
      </c>
      <c r="K84" s="550">
        <v>327</v>
      </c>
      <c r="L84" s="550">
        <v>1</v>
      </c>
      <c r="M84" s="550">
        <v>327</v>
      </c>
      <c r="N84" s="550">
        <v>5</v>
      </c>
      <c r="O84" s="550">
        <v>1640</v>
      </c>
      <c r="P84" s="592">
        <v>5.0152905198776763</v>
      </c>
      <c r="Q84" s="551">
        <v>328</v>
      </c>
    </row>
    <row r="85" spans="1:17" ht="14.45" customHeight="1" x14ac:dyDescent="0.2">
      <c r="A85" s="546" t="s">
        <v>1528</v>
      </c>
      <c r="B85" s="547" t="s">
        <v>1338</v>
      </c>
      <c r="C85" s="547" t="s">
        <v>1339</v>
      </c>
      <c r="D85" s="547" t="s">
        <v>1423</v>
      </c>
      <c r="E85" s="547" t="s">
        <v>1424</v>
      </c>
      <c r="F85" s="550">
        <v>1</v>
      </c>
      <c r="G85" s="550">
        <v>690</v>
      </c>
      <c r="H85" s="550">
        <v>0.9985528219971056</v>
      </c>
      <c r="I85" s="550">
        <v>690</v>
      </c>
      <c r="J85" s="550">
        <v>1</v>
      </c>
      <c r="K85" s="550">
        <v>691</v>
      </c>
      <c r="L85" s="550">
        <v>1</v>
      </c>
      <c r="M85" s="550">
        <v>691</v>
      </c>
      <c r="N85" s="550"/>
      <c r="O85" s="550"/>
      <c r="P85" s="592"/>
      <c r="Q85" s="551"/>
    </row>
    <row r="86" spans="1:17" ht="14.45" customHeight="1" x14ac:dyDescent="0.2">
      <c r="A86" s="546" t="s">
        <v>1528</v>
      </c>
      <c r="B86" s="547" t="s">
        <v>1338</v>
      </c>
      <c r="C86" s="547" t="s">
        <v>1339</v>
      </c>
      <c r="D86" s="547" t="s">
        <v>1425</v>
      </c>
      <c r="E86" s="547" t="s">
        <v>1426</v>
      </c>
      <c r="F86" s="550">
        <v>4</v>
      </c>
      <c r="G86" s="550">
        <v>1400</v>
      </c>
      <c r="H86" s="550">
        <v>1</v>
      </c>
      <c r="I86" s="550">
        <v>350</v>
      </c>
      <c r="J86" s="550">
        <v>4</v>
      </c>
      <c r="K86" s="550">
        <v>1400</v>
      </c>
      <c r="L86" s="550">
        <v>1</v>
      </c>
      <c r="M86" s="550">
        <v>350</v>
      </c>
      <c r="N86" s="550">
        <v>4</v>
      </c>
      <c r="O86" s="550">
        <v>1404</v>
      </c>
      <c r="P86" s="592">
        <v>1.0028571428571429</v>
      </c>
      <c r="Q86" s="551">
        <v>351</v>
      </c>
    </row>
    <row r="87" spans="1:17" ht="14.45" customHeight="1" x14ac:dyDescent="0.2">
      <c r="A87" s="546" t="s">
        <v>1528</v>
      </c>
      <c r="B87" s="547" t="s">
        <v>1338</v>
      </c>
      <c r="C87" s="547" t="s">
        <v>1339</v>
      </c>
      <c r="D87" s="547" t="s">
        <v>1427</v>
      </c>
      <c r="E87" s="547" t="s">
        <v>1428</v>
      </c>
      <c r="F87" s="550">
        <v>4</v>
      </c>
      <c r="G87" s="550">
        <v>696</v>
      </c>
      <c r="H87" s="550">
        <v>1</v>
      </c>
      <c r="I87" s="550">
        <v>174</v>
      </c>
      <c r="J87" s="550">
        <v>4</v>
      </c>
      <c r="K87" s="550">
        <v>696</v>
      </c>
      <c r="L87" s="550">
        <v>1</v>
      </c>
      <c r="M87" s="550">
        <v>174</v>
      </c>
      <c r="N87" s="550">
        <v>4</v>
      </c>
      <c r="O87" s="550">
        <v>696</v>
      </c>
      <c r="P87" s="592">
        <v>1</v>
      </c>
      <c r="Q87" s="551">
        <v>174</v>
      </c>
    </row>
    <row r="88" spans="1:17" ht="14.45" customHeight="1" x14ac:dyDescent="0.2">
      <c r="A88" s="546" t="s">
        <v>1528</v>
      </c>
      <c r="B88" s="547" t="s">
        <v>1338</v>
      </c>
      <c r="C88" s="547" t="s">
        <v>1339</v>
      </c>
      <c r="D88" s="547" t="s">
        <v>1429</v>
      </c>
      <c r="E88" s="547" t="s">
        <v>1430</v>
      </c>
      <c r="F88" s="550">
        <v>92</v>
      </c>
      <c r="G88" s="550">
        <v>36892</v>
      </c>
      <c r="H88" s="550">
        <v>1.3529411764705883</v>
      </c>
      <c r="I88" s="550">
        <v>401</v>
      </c>
      <c r="J88" s="550">
        <v>68</v>
      </c>
      <c r="K88" s="550">
        <v>27268</v>
      </c>
      <c r="L88" s="550">
        <v>1</v>
      </c>
      <c r="M88" s="550">
        <v>401</v>
      </c>
      <c r="N88" s="550">
        <v>180</v>
      </c>
      <c r="O88" s="550">
        <v>72180</v>
      </c>
      <c r="P88" s="592">
        <v>2.6470588235294117</v>
      </c>
      <c r="Q88" s="551">
        <v>401</v>
      </c>
    </row>
    <row r="89" spans="1:17" ht="14.45" customHeight="1" x14ac:dyDescent="0.2">
      <c r="A89" s="546" t="s">
        <v>1528</v>
      </c>
      <c r="B89" s="547" t="s">
        <v>1338</v>
      </c>
      <c r="C89" s="547" t="s">
        <v>1339</v>
      </c>
      <c r="D89" s="547" t="s">
        <v>1431</v>
      </c>
      <c r="E89" s="547" t="s">
        <v>1432</v>
      </c>
      <c r="F89" s="550">
        <v>1</v>
      </c>
      <c r="G89" s="550">
        <v>654</v>
      </c>
      <c r="H89" s="550">
        <v>0.49923664122137407</v>
      </c>
      <c r="I89" s="550">
        <v>654</v>
      </c>
      <c r="J89" s="550">
        <v>2</v>
      </c>
      <c r="K89" s="550">
        <v>1310</v>
      </c>
      <c r="L89" s="550">
        <v>1</v>
      </c>
      <c r="M89" s="550">
        <v>655</v>
      </c>
      <c r="N89" s="550">
        <v>1</v>
      </c>
      <c r="O89" s="550">
        <v>656</v>
      </c>
      <c r="P89" s="592">
        <v>0.50076335877862599</v>
      </c>
      <c r="Q89" s="551">
        <v>656</v>
      </c>
    </row>
    <row r="90" spans="1:17" ht="14.45" customHeight="1" x14ac:dyDescent="0.2">
      <c r="A90" s="546" t="s">
        <v>1528</v>
      </c>
      <c r="B90" s="547" t="s">
        <v>1338</v>
      </c>
      <c r="C90" s="547" t="s">
        <v>1339</v>
      </c>
      <c r="D90" s="547" t="s">
        <v>1433</v>
      </c>
      <c r="E90" s="547" t="s">
        <v>1434</v>
      </c>
      <c r="F90" s="550">
        <v>1</v>
      </c>
      <c r="G90" s="550">
        <v>654</v>
      </c>
      <c r="H90" s="550">
        <v>0.49923664122137407</v>
      </c>
      <c r="I90" s="550">
        <v>654</v>
      </c>
      <c r="J90" s="550">
        <v>2</v>
      </c>
      <c r="K90" s="550">
        <v>1310</v>
      </c>
      <c r="L90" s="550">
        <v>1</v>
      </c>
      <c r="M90" s="550">
        <v>655</v>
      </c>
      <c r="N90" s="550">
        <v>1</v>
      </c>
      <c r="O90" s="550">
        <v>656</v>
      </c>
      <c r="P90" s="592">
        <v>0.50076335877862599</v>
      </c>
      <c r="Q90" s="551">
        <v>656</v>
      </c>
    </row>
    <row r="91" spans="1:17" ht="14.45" customHeight="1" x14ac:dyDescent="0.2">
      <c r="A91" s="546" t="s">
        <v>1528</v>
      </c>
      <c r="B91" s="547" t="s">
        <v>1338</v>
      </c>
      <c r="C91" s="547" t="s">
        <v>1339</v>
      </c>
      <c r="D91" s="547" t="s">
        <v>1437</v>
      </c>
      <c r="E91" s="547" t="s">
        <v>1438</v>
      </c>
      <c r="F91" s="550">
        <v>2</v>
      </c>
      <c r="G91" s="550">
        <v>1388</v>
      </c>
      <c r="H91" s="550">
        <v>0.99856115107913668</v>
      </c>
      <c r="I91" s="550">
        <v>694</v>
      </c>
      <c r="J91" s="550">
        <v>2</v>
      </c>
      <c r="K91" s="550">
        <v>1390</v>
      </c>
      <c r="L91" s="550">
        <v>1</v>
      </c>
      <c r="M91" s="550">
        <v>695</v>
      </c>
      <c r="N91" s="550"/>
      <c r="O91" s="550"/>
      <c r="P91" s="592"/>
      <c r="Q91" s="551"/>
    </row>
    <row r="92" spans="1:17" ht="14.45" customHeight="1" x14ac:dyDescent="0.2">
      <c r="A92" s="546" t="s">
        <v>1528</v>
      </c>
      <c r="B92" s="547" t="s">
        <v>1338</v>
      </c>
      <c r="C92" s="547" t="s">
        <v>1339</v>
      </c>
      <c r="D92" s="547" t="s">
        <v>1439</v>
      </c>
      <c r="E92" s="547" t="s">
        <v>1440</v>
      </c>
      <c r="F92" s="550">
        <v>1</v>
      </c>
      <c r="G92" s="550">
        <v>678</v>
      </c>
      <c r="H92" s="550">
        <v>0.49926362297496318</v>
      </c>
      <c r="I92" s="550">
        <v>678</v>
      </c>
      <c r="J92" s="550">
        <v>2</v>
      </c>
      <c r="K92" s="550">
        <v>1358</v>
      </c>
      <c r="L92" s="550">
        <v>1</v>
      </c>
      <c r="M92" s="550">
        <v>679</v>
      </c>
      <c r="N92" s="550">
        <v>1</v>
      </c>
      <c r="O92" s="550">
        <v>679</v>
      </c>
      <c r="P92" s="592">
        <v>0.5</v>
      </c>
      <c r="Q92" s="551">
        <v>679</v>
      </c>
    </row>
    <row r="93" spans="1:17" ht="14.45" customHeight="1" x14ac:dyDescent="0.2">
      <c r="A93" s="546" t="s">
        <v>1528</v>
      </c>
      <c r="B93" s="547" t="s">
        <v>1338</v>
      </c>
      <c r="C93" s="547" t="s">
        <v>1339</v>
      </c>
      <c r="D93" s="547" t="s">
        <v>1441</v>
      </c>
      <c r="E93" s="547" t="s">
        <v>1442</v>
      </c>
      <c r="F93" s="550">
        <v>5</v>
      </c>
      <c r="G93" s="550">
        <v>2385</v>
      </c>
      <c r="H93" s="550">
        <v>0.4989539748953975</v>
      </c>
      <c r="I93" s="550">
        <v>477</v>
      </c>
      <c r="J93" s="550">
        <v>10</v>
      </c>
      <c r="K93" s="550">
        <v>4780</v>
      </c>
      <c r="L93" s="550">
        <v>1</v>
      </c>
      <c r="M93" s="550">
        <v>478</v>
      </c>
      <c r="N93" s="550">
        <v>8</v>
      </c>
      <c r="O93" s="550">
        <v>3824</v>
      </c>
      <c r="P93" s="592">
        <v>0.8</v>
      </c>
      <c r="Q93" s="551">
        <v>478</v>
      </c>
    </row>
    <row r="94" spans="1:17" ht="14.45" customHeight="1" x14ac:dyDescent="0.2">
      <c r="A94" s="546" t="s">
        <v>1528</v>
      </c>
      <c r="B94" s="547" t="s">
        <v>1338</v>
      </c>
      <c r="C94" s="547" t="s">
        <v>1339</v>
      </c>
      <c r="D94" s="547" t="s">
        <v>1443</v>
      </c>
      <c r="E94" s="547" t="s">
        <v>1444</v>
      </c>
      <c r="F94" s="550">
        <v>1</v>
      </c>
      <c r="G94" s="550">
        <v>291</v>
      </c>
      <c r="H94" s="550">
        <v>0.1660958904109589</v>
      </c>
      <c r="I94" s="550">
        <v>291</v>
      </c>
      <c r="J94" s="550">
        <v>6</v>
      </c>
      <c r="K94" s="550">
        <v>1752</v>
      </c>
      <c r="L94" s="550">
        <v>1</v>
      </c>
      <c r="M94" s="550">
        <v>292</v>
      </c>
      <c r="N94" s="550">
        <v>7</v>
      </c>
      <c r="O94" s="550">
        <v>2051</v>
      </c>
      <c r="P94" s="592">
        <v>1.1706621004566211</v>
      </c>
      <c r="Q94" s="551">
        <v>293</v>
      </c>
    </row>
    <row r="95" spans="1:17" ht="14.45" customHeight="1" x14ac:dyDescent="0.2">
      <c r="A95" s="546" t="s">
        <v>1528</v>
      </c>
      <c r="B95" s="547" t="s">
        <v>1338</v>
      </c>
      <c r="C95" s="547" t="s">
        <v>1339</v>
      </c>
      <c r="D95" s="547" t="s">
        <v>1445</v>
      </c>
      <c r="E95" s="547" t="s">
        <v>1446</v>
      </c>
      <c r="F95" s="550">
        <v>6</v>
      </c>
      <c r="G95" s="550">
        <v>4884</v>
      </c>
      <c r="H95" s="550">
        <v>3</v>
      </c>
      <c r="I95" s="550">
        <v>814</v>
      </c>
      <c r="J95" s="550">
        <v>2</v>
      </c>
      <c r="K95" s="550">
        <v>1628</v>
      </c>
      <c r="L95" s="550">
        <v>1</v>
      </c>
      <c r="M95" s="550">
        <v>814</v>
      </c>
      <c r="N95" s="550">
        <v>11</v>
      </c>
      <c r="O95" s="550">
        <v>8866</v>
      </c>
      <c r="P95" s="592">
        <v>5.4459459459459456</v>
      </c>
      <c r="Q95" s="551">
        <v>806</v>
      </c>
    </row>
    <row r="96" spans="1:17" ht="14.45" customHeight="1" x14ac:dyDescent="0.2">
      <c r="A96" s="546" t="s">
        <v>1528</v>
      </c>
      <c r="B96" s="547" t="s">
        <v>1338</v>
      </c>
      <c r="C96" s="547" t="s">
        <v>1339</v>
      </c>
      <c r="D96" s="547" t="s">
        <v>1448</v>
      </c>
      <c r="E96" s="547" t="s">
        <v>1449</v>
      </c>
      <c r="F96" s="550">
        <v>2</v>
      </c>
      <c r="G96" s="550">
        <v>336</v>
      </c>
      <c r="H96" s="550">
        <v>0.66666666666666663</v>
      </c>
      <c r="I96" s="550">
        <v>168</v>
      </c>
      <c r="J96" s="550">
        <v>3</v>
      </c>
      <c r="K96" s="550">
        <v>504</v>
      </c>
      <c r="L96" s="550">
        <v>1</v>
      </c>
      <c r="M96" s="550">
        <v>168</v>
      </c>
      <c r="N96" s="550">
        <v>2</v>
      </c>
      <c r="O96" s="550">
        <v>336</v>
      </c>
      <c r="P96" s="592">
        <v>0.66666666666666663</v>
      </c>
      <c r="Q96" s="551">
        <v>168</v>
      </c>
    </row>
    <row r="97" spans="1:17" ht="14.45" customHeight="1" x14ac:dyDescent="0.2">
      <c r="A97" s="546" t="s">
        <v>1528</v>
      </c>
      <c r="B97" s="547" t="s">
        <v>1338</v>
      </c>
      <c r="C97" s="547" t="s">
        <v>1339</v>
      </c>
      <c r="D97" s="547" t="s">
        <v>1452</v>
      </c>
      <c r="E97" s="547" t="s">
        <v>1453</v>
      </c>
      <c r="F97" s="550">
        <v>23</v>
      </c>
      <c r="G97" s="550">
        <v>13202</v>
      </c>
      <c r="H97" s="550">
        <v>1.3529411764705883</v>
      </c>
      <c r="I97" s="550">
        <v>574</v>
      </c>
      <c r="J97" s="550">
        <v>17</v>
      </c>
      <c r="K97" s="550">
        <v>9758</v>
      </c>
      <c r="L97" s="550">
        <v>1</v>
      </c>
      <c r="M97" s="550">
        <v>574</v>
      </c>
      <c r="N97" s="550">
        <v>30</v>
      </c>
      <c r="O97" s="550">
        <v>17220</v>
      </c>
      <c r="P97" s="592">
        <v>1.7647058823529411</v>
      </c>
      <c r="Q97" s="551">
        <v>574</v>
      </c>
    </row>
    <row r="98" spans="1:17" ht="14.45" customHeight="1" x14ac:dyDescent="0.2">
      <c r="A98" s="546" t="s">
        <v>1528</v>
      </c>
      <c r="B98" s="547" t="s">
        <v>1338</v>
      </c>
      <c r="C98" s="547" t="s">
        <v>1339</v>
      </c>
      <c r="D98" s="547" t="s">
        <v>1455</v>
      </c>
      <c r="E98" s="547" t="s">
        <v>1456</v>
      </c>
      <c r="F98" s="550">
        <v>4</v>
      </c>
      <c r="G98" s="550">
        <v>748</v>
      </c>
      <c r="H98" s="550">
        <v>1</v>
      </c>
      <c r="I98" s="550">
        <v>187</v>
      </c>
      <c r="J98" s="550">
        <v>4</v>
      </c>
      <c r="K98" s="550">
        <v>748</v>
      </c>
      <c r="L98" s="550">
        <v>1</v>
      </c>
      <c r="M98" s="550">
        <v>187</v>
      </c>
      <c r="N98" s="550">
        <v>9</v>
      </c>
      <c r="O98" s="550">
        <v>1692</v>
      </c>
      <c r="P98" s="592">
        <v>2.2620320855614975</v>
      </c>
      <c r="Q98" s="551">
        <v>188</v>
      </c>
    </row>
    <row r="99" spans="1:17" ht="14.45" customHeight="1" x14ac:dyDescent="0.2">
      <c r="A99" s="546" t="s">
        <v>1528</v>
      </c>
      <c r="B99" s="547" t="s">
        <v>1338</v>
      </c>
      <c r="C99" s="547" t="s">
        <v>1339</v>
      </c>
      <c r="D99" s="547" t="s">
        <v>1461</v>
      </c>
      <c r="E99" s="547" t="s">
        <v>1462</v>
      </c>
      <c r="F99" s="550">
        <v>1</v>
      </c>
      <c r="G99" s="550">
        <v>1399</v>
      </c>
      <c r="H99" s="550">
        <v>0.49964285714285717</v>
      </c>
      <c r="I99" s="550">
        <v>1399</v>
      </c>
      <c r="J99" s="550">
        <v>2</v>
      </c>
      <c r="K99" s="550">
        <v>2800</v>
      </c>
      <c r="L99" s="550">
        <v>1</v>
      </c>
      <c r="M99" s="550">
        <v>1400</v>
      </c>
      <c r="N99" s="550">
        <v>1</v>
      </c>
      <c r="O99" s="550">
        <v>1400</v>
      </c>
      <c r="P99" s="592">
        <v>0.5</v>
      </c>
      <c r="Q99" s="551">
        <v>1400</v>
      </c>
    </row>
    <row r="100" spans="1:17" ht="14.45" customHeight="1" x14ac:dyDescent="0.2">
      <c r="A100" s="546" t="s">
        <v>1528</v>
      </c>
      <c r="B100" s="547" t="s">
        <v>1338</v>
      </c>
      <c r="C100" s="547" t="s">
        <v>1339</v>
      </c>
      <c r="D100" s="547" t="s">
        <v>1463</v>
      </c>
      <c r="E100" s="547" t="s">
        <v>1464</v>
      </c>
      <c r="F100" s="550">
        <v>1</v>
      </c>
      <c r="G100" s="550">
        <v>1022</v>
      </c>
      <c r="H100" s="550"/>
      <c r="I100" s="550">
        <v>1022</v>
      </c>
      <c r="J100" s="550"/>
      <c r="K100" s="550"/>
      <c r="L100" s="550"/>
      <c r="M100" s="550"/>
      <c r="N100" s="550"/>
      <c r="O100" s="550"/>
      <c r="P100" s="592"/>
      <c r="Q100" s="551"/>
    </row>
    <row r="101" spans="1:17" ht="14.45" customHeight="1" x14ac:dyDescent="0.2">
      <c r="A101" s="546" t="s">
        <v>1528</v>
      </c>
      <c r="B101" s="547" t="s">
        <v>1338</v>
      </c>
      <c r="C101" s="547" t="s">
        <v>1339</v>
      </c>
      <c r="D101" s="547" t="s">
        <v>1465</v>
      </c>
      <c r="E101" s="547" t="s">
        <v>1466</v>
      </c>
      <c r="F101" s="550">
        <v>1</v>
      </c>
      <c r="G101" s="550">
        <v>190</v>
      </c>
      <c r="H101" s="550"/>
      <c r="I101" s="550">
        <v>190</v>
      </c>
      <c r="J101" s="550"/>
      <c r="K101" s="550"/>
      <c r="L101" s="550"/>
      <c r="M101" s="550"/>
      <c r="N101" s="550">
        <v>1</v>
      </c>
      <c r="O101" s="550">
        <v>190</v>
      </c>
      <c r="P101" s="592"/>
      <c r="Q101" s="551">
        <v>190</v>
      </c>
    </row>
    <row r="102" spans="1:17" ht="14.45" customHeight="1" x14ac:dyDescent="0.2">
      <c r="A102" s="546" t="s">
        <v>1528</v>
      </c>
      <c r="B102" s="547" t="s">
        <v>1338</v>
      </c>
      <c r="C102" s="547" t="s">
        <v>1339</v>
      </c>
      <c r="D102" s="547" t="s">
        <v>1467</v>
      </c>
      <c r="E102" s="547" t="s">
        <v>1468</v>
      </c>
      <c r="F102" s="550">
        <v>6</v>
      </c>
      <c r="G102" s="550">
        <v>4884</v>
      </c>
      <c r="H102" s="550">
        <v>3</v>
      </c>
      <c r="I102" s="550">
        <v>814</v>
      </c>
      <c r="J102" s="550">
        <v>2</v>
      </c>
      <c r="K102" s="550">
        <v>1628</v>
      </c>
      <c r="L102" s="550">
        <v>1</v>
      </c>
      <c r="M102" s="550">
        <v>814</v>
      </c>
      <c r="N102" s="550">
        <v>11</v>
      </c>
      <c r="O102" s="550">
        <v>8866</v>
      </c>
      <c r="P102" s="592">
        <v>5.4459459459459456</v>
      </c>
      <c r="Q102" s="551">
        <v>806</v>
      </c>
    </row>
    <row r="103" spans="1:17" ht="14.45" customHeight="1" x14ac:dyDescent="0.2">
      <c r="A103" s="546" t="s">
        <v>1528</v>
      </c>
      <c r="B103" s="547" t="s">
        <v>1338</v>
      </c>
      <c r="C103" s="547" t="s">
        <v>1339</v>
      </c>
      <c r="D103" s="547" t="s">
        <v>1471</v>
      </c>
      <c r="E103" s="547" t="s">
        <v>1472</v>
      </c>
      <c r="F103" s="550">
        <v>1</v>
      </c>
      <c r="G103" s="550">
        <v>260</v>
      </c>
      <c r="H103" s="550">
        <v>0.99616858237547889</v>
      </c>
      <c r="I103" s="550">
        <v>260</v>
      </c>
      <c r="J103" s="550">
        <v>1</v>
      </c>
      <c r="K103" s="550">
        <v>261</v>
      </c>
      <c r="L103" s="550">
        <v>1</v>
      </c>
      <c r="M103" s="550">
        <v>261</v>
      </c>
      <c r="N103" s="550"/>
      <c r="O103" s="550"/>
      <c r="P103" s="592"/>
      <c r="Q103" s="551"/>
    </row>
    <row r="104" spans="1:17" ht="14.45" customHeight="1" x14ac:dyDescent="0.2">
      <c r="A104" s="546" t="s">
        <v>1528</v>
      </c>
      <c r="B104" s="547" t="s">
        <v>1338</v>
      </c>
      <c r="C104" s="547" t="s">
        <v>1339</v>
      </c>
      <c r="D104" s="547" t="s">
        <v>1478</v>
      </c>
      <c r="E104" s="547" t="s">
        <v>1479</v>
      </c>
      <c r="F104" s="550"/>
      <c r="G104" s="550"/>
      <c r="H104" s="550"/>
      <c r="I104" s="550"/>
      <c r="J104" s="550"/>
      <c r="K104" s="550"/>
      <c r="L104" s="550"/>
      <c r="M104" s="550"/>
      <c r="N104" s="550">
        <v>1</v>
      </c>
      <c r="O104" s="550">
        <v>246</v>
      </c>
      <c r="P104" s="592"/>
      <c r="Q104" s="551">
        <v>246</v>
      </c>
    </row>
    <row r="105" spans="1:17" ht="14.45" customHeight="1" x14ac:dyDescent="0.2">
      <c r="A105" s="546" t="s">
        <v>1528</v>
      </c>
      <c r="B105" s="547" t="s">
        <v>1338</v>
      </c>
      <c r="C105" s="547" t="s">
        <v>1339</v>
      </c>
      <c r="D105" s="547" t="s">
        <v>1480</v>
      </c>
      <c r="E105" s="547" t="s">
        <v>1481</v>
      </c>
      <c r="F105" s="550"/>
      <c r="G105" s="550"/>
      <c r="H105" s="550"/>
      <c r="I105" s="550"/>
      <c r="J105" s="550"/>
      <c r="K105" s="550"/>
      <c r="L105" s="550"/>
      <c r="M105" s="550"/>
      <c r="N105" s="550">
        <v>1</v>
      </c>
      <c r="O105" s="550">
        <v>421</v>
      </c>
      <c r="P105" s="592"/>
      <c r="Q105" s="551">
        <v>421</v>
      </c>
    </row>
    <row r="106" spans="1:17" ht="14.45" customHeight="1" x14ac:dyDescent="0.2">
      <c r="A106" s="546" t="s">
        <v>1529</v>
      </c>
      <c r="B106" s="547" t="s">
        <v>1338</v>
      </c>
      <c r="C106" s="547" t="s">
        <v>1339</v>
      </c>
      <c r="D106" s="547" t="s">
        <v>1340</v>
      </c>
      <c r="E106" s="547" t="s">
        <v>1341</v>
      </c>
      <c r="F106" s="550">
        <v>27</v>
      </c>
      <c r="G106" s="550">
        <v>40041</v>
      </c>
      <c r="H106" s="550">
        <v>0.72972972972972971</v>
      </c>
      <c r="I106" s="550">
        <v>1483</v>
      </c>
      <c r="J106" s="550">
        <v>37</v>
      </c>
      <c r="K106" s="550">
        <v>54871</v>
      </c>
      <c r="L106" s="550">
        <v>1</v>
      </c>
      <c r="M106" s="550">
        <v>1483</v>
      </c>
      <c r="N106" s="550">
        <v>25</v>
      </c>
      <c r="O106" s="550">
        <v>37150</v>
      </c>
      <c r="P106" s="592">
        <v>0.67704251790563319</v>
      </c>
      <c r="Q106" s="551">
        <v>1486</v>
      </c>
    </row>
    <row r="107" spans="1:17" ht="14.45" customHeight="1" x14ac:dyDescent="0.2">
      <c r="A107" s="546" t="s">
        <v>1529</v>
      </c>
      <c r="B107" s="547" t="s">
        <v>1338</v>
      </c>
      <c r="C107" s="547" t="s">
        <v>1339</v>
      </c>
      <c r="D107" s="547" t="s">
        <v>1342</v>
      </c>
      <c r="E107" s="547" t="s">
        <v>1343</v>
      </c>
      <c r="F107" s="550">
        <v>1</v>
      </c>
      <c r="G107" s="550">
        <v>3914</v>
      </c>
      <c r="H107" s="550">
        <v>0.19989785495403473</v>
      </c>
      <c r="I107" s="550">
        <v>3914</v>
      </c>
      <c r="J107" s="550">
        <v>5</v>
      </c>
      <c r="K107" s="550">
        <v>19580</v>
      </c>
      <c r="L107" s="550">
        <v>1</v>
      </c>
      <c r="M107" s="550">
        <v>3916</v>
      </c>
      <c r="N107" s="550">
        <v>1</v>
      </c>
      <c r="O107" s="550">
        <v>3927</v>
      </c>
      <c r="P107" s="592">
        <v>0.200561797752809</v>
      </c>
      <c r="Q107" s="551">
        <v>3927</v>
      </c>
    </row>
    <row r="108" spans="1:17" ht="14.45" customHeight="1" x14ac:dyDescent="0.2">
      <c r="A108" s="546" t="s">
        <v>1529</v>
      </c>
      <c r="B108" s="547" t="s">
        <v>1338</v>
      </c>
      <c r="C108" s="547" t="s">
        <v>1339</v>
      </c>
      <c r="D108" s="547" t="s">
        <v>1344</v>
      </c>
      <c r="E108" s="547" t="s">
        <v>1345</v>
      </c>
      <c r="F108" s="550">
        <v>34</v>
      </c>
      <c r="G108" s="550">
        <v>22372</v>
      </c>
      <c r="H108" s="550">
        <v>0.80952380952380953</v>
      </c>
      <c r="I108" s="550">
        <v>658</v>
      </c>
      <c r="J108" s="550">
        <v>42</v>
      </c>
      <c r="K108" s="550">
        <v>27636</v>
      </c>
      <c r="L108" s="550">
        <v>1</v>
      </c>
      <c r="M108" s="550">
        <v>658</v>
      </c>
      <c r="N108" s="550">
        <v>43</v>
      </c>
      <c r="O108" s="550">
        <v>28423</v>
      </c>
      <c r="P108" s="592">
        <v>1.0284773483861629</v>
      </c>
      <c r="Q108" s="551">
        <v>661</v>
      </c>
    </row>
    <row r="109" spans="1:17" ht="14.45" customHeight="1" x14ac:dyDescent="0.2">
      <c r="A109" s="546" t="s">
        <v>1529</v>
      </c>
      <c r="B109" s="547" t="s">
        <v>1338</v>
      </c>
      <c r="C109" s="547" t="s">
        <v>1339</v>
      </c>
      <c r="D109" s="547" t="s">
        <v>1346</v>
      </c>
      <c r="E109" s="547" t="s">
        <v>1347</v>
      </c>
      <c r="F109" s="550">
        <v>1</v>
      </c>
      <c r="G109" s="550">
        <v>1030</v>
      </c>
      <c r="H109" s="550">
        <v>0.33204384268214054</v>
      </c>
      <c r="I109" s="550">
        <v>1030</v>
      </c>
      <c r="J109" s="550">
        <v>3</v>
      </c>
      <c r="K109" s="550">
        <v>3102</v>
      </c>
      <c r="L109" s="550">
        <v>1</v>
      </c>
      <c r="M109" s="550">
        <v>1034</v>
      </c>
      <c r="N109" s="550">
        <v>1</v>
      </c>
      <c r="O109" s="550">
        <v>1050</v>
      </c>
      <c r="P109" s="592">
        <v>0.33849129593810445</v>
      </c>
      <c r="Q109" s="551">
        <v>1050</v>
      </c>
    </row>
    <row r="110" spans="1:17" ht="14.45" customHeight="1" x14ac:dyDescent="0.2">
      <c r="A110" s="546" t="s">
        <v>1529</v>
      </c>
      <c r="B110" s="547" t="s">
        <v>1338</v>
      </c>
      <c r="C110" s="547" t="s">
        <v>1339</v>
      </c>
      <c r="D110" s="547" t="s">
        <v>1348</v>
      </c>
      <c r="E110" s="547" t="s">
        <v>1349</v>
      </c>
      <c r="F110" s="550">
        <v>27</v>
      </c>
      <c r="G110" s="550">
        <v>29295</v>
      </c>
      <c r="H110" s="550">
        <v>1.0346471710108074</v>
      </c>
      <c r="I110" s="550">
        <v>1085</v>
      </c>
      <c r="J110" s="550">
        <v>26</v>
      </c>
      <c r="K110" s="550">
        <v>28314</v>
      </c>
      <c r="L110" s="550">
        <v>1</v>
      </c>
      <c r="M110" s="550">
        <v>1089</v>
      </c>
      <c r="N110" s="550">
        <v>15</v>
      </c>
      <c r="O110" s="550">
        <v>16530</v>
      </c>
      <c r="P110" s="592">
        <v>0.58381012926467468</v>
      </c>
      <c r="Q110" s="551">
        <v>1102</v>
      </c>
    </row>
    <row r="111" spans="1:17" ht="14.45" customHeight="1" x14ac:dyDescent="0.2">
      <c r="A111" s="546" t="s">
        <v>1529</v>
      </c>
      <c r="B111" s="547" t="s">
        <v>1338</v>
      </c>
      <c r="C111" s="547" t="s">
        <v>1339</v>
      </c>
      <c r="D111" s="547" t="s">
        <v>1350</v>
      </c>
      <c r="E111" s="547" t="s">
        <v>1351</v>
      </c>
      <c r="F111" s="550">
        <v>4</v>
      </c>
      <c r="G111" s="550">
        <v>3372</v>
      </c>
      <c r="H111" s="550">
        <v>0.5</v>
      </c>
      <c r="I111" s="550">
        <v>843</v>
      </c>
      <c r="J111" s="550">
        <v>8</v>
      </c>
      <c r="K111" s="550">
        <v>6744</v>
      </c>
      <c r="L111" s="550">
        <v>1</v>
      </c>
      <c r="M111" s="550">
        <v>843</v>
      </c>
      <c r="N111" s="550">
        <v>5</v>
      </c>
      <c r="O111" s="550">
        <v>4230</v>
      </c>
      <c r="P111" s="592">
        <v>0.62722419928825623</v>
      </c>
      <c r="Q111" s="551">
        <v>846</v>
      </c>
    </row>
    <row r="112" spans="1:17" ht="14.45" customHeight="1" x14ac:dyDescent="0.2">
      <c r="A112" s="546" t="s">
        <v>1529</v>
      </c>
      <c r="B112" s="547" t="s">
        <v>1338</v>
      </c>
      <c r="C112" s="547" t="s">
        <v>1339</v>
      </c>
      <c r="D112" s="547" t="s">
        <v>1352</v>
      </c>
      <c r="E112" s="547" t="s">
        <v>1353</v>
      </c>
      <c r="F112" s="550">
        <v>24</v>
      </c>
      <c r="G112" s="550">
        <v>4968</v>
      </c>
      <c r="H112" s="550">
        <v>0.92307692307692313</v>
      </c>
      <c r="I112" s="550">
        <v>207</v>
      </c>
      <c r="J112" s="550">
        <v>26</v>
      </c>
      <c r="K112" s="550">
        <v>5382</v>
      </c>
      <c r="L112" s="550">
        <v>1</v>
      </c>
      <c r="M112" s="550">
        <v>207</v>
      </c>
      <c r="N112" s="550">
        <v>15</v>
      </c>
      <c r="O112" s="550">
        <v>3150</v>
      </c>
      <c r="P112" s="592">
        <v>0.5852842809364549</v>
      </c>
      <c r="Q112" s="551">
        <v>210</v>
      </c>
    </row>
    <row r="113" spans="1:17" ht="14.45" customHeight="1" x14ac:dyDescent="0.2">
      <c r="A113" s="546" t="s">
        <v>1529</v>
      </c>
      <c r="B113" s="547" t="s">
        <v>1338</v>
      </c>
      <c r="C113" s="547" t="s">
        <v>1339</v>
      </c>
      <c r="D113" s="547" t="s">
        <v>1354</v>
      </c>
      <c r="E113" s="547" t="s">
        <v>1355</v>
      </c>
      <c r="F113" s="550">
        <v>11</v>
      </c>
      <c r="G113" s="550">
        <v>8954</v>
      </c>
      <c r="H113" s="550">
        <v>1</v>
      </c>
      <c r="I113" s="550">
        <v>814</v>
      </c>
      <c r="J113" s="550">
        <v>11</v>
      </c>
      <c r="K113" s="550">
        <v>8954</v>
      </c>
      <c r="L113" s="550">
        <v>1</v>
      </c>
      <c r="M113" s="550">
        <v>814</v>
      </c>
      <c r="N113" s="550">
        <v>10</v>
      </c>
      <c r="O113" s="550">
        <v>8060</v>
      </c>
      <c r="P113" s="592">
        <v>0.90015635470180921</v>
      </c>
      <c r="Q113" s="551">
        <v>806</v>
      </c>
    </row>
    <row r="114" spans="1:17" ht="14.45" customHeight="1" x14ac:dyDescent="0.2">
      <c r="A114" s="546" t="s">
        <v>1529</v>
      </c>
      <c r="B114" s="547" t="s">
        <v>1338</v>
      </c>
      <c r="C114" s="547" t="s">
        <v>1339</v>
      </c>
      <c r="D114" s="547" t="s">
        <v>1356</v>
      </c>
      <c r="E114" s="547" t="s">
        <v>1357</v>
      </c>
      <c r="F114" s="550">
        <v>11</v>
      </c>
      <c r="G114" s="550">
        <v>8954</v>
      </c>
      <c r="H114" s="550">
        <v>1</v>
      </c>
      <c r="I114" s="550">
        <v>814</v>
      </c>
      <c r="J114" s="550">
        <v>11</v>
      </c>
      <c r="K114" s="550">
        <v>8954</v>
      </c>
      <c r="L114" s="550">
        <v>1</v>
      </c>
      <c r="M114" s="550">
        <v>814</v>
      </c>
      <c r="N114" s="550">
        <v>10</v>
      </c>
      <c r="O114" s="550">
        <v>8060</v>
      </c>
      <c r="P114" s="592">
        <v>0.90015635470180921</v>
      </c>
      <c r="Q114" s="551">
        <v>806</v>
      </c>
    </row>
    <row r="115" spans="1:17" ht="14.45" customHeight="1" x14ac:dyDescent="0.2">
      <c r="A115" s="546" t="s">
        <v>1529</v>
      </c>
      <c r="B115" s="547" t="s">
        <v>1338</v>
      </c>
      <c r="C115" s="547" t="s">
        <v>1339</v>
      </c>
      <c r="D115" s="547" t="s">
        <v>1358</v>
      </c>
      <c r="E115" s="547" t="s">
        <v>1359</v>
      </c>
      <c r="F115" s="550">
        <v>66</v>
      </c>
      <c r="G115" s="550">
        <v>11088</v>
      </c>
      <c r="H115" s="550">
        <v>1.1000000000000001</v>
      </c>
      <c r="I115" s="550">
        <v>168</v>
      </c>
      <c r="J115" s="550">
        <v>60</v>
      </c>
      <c r="K115" s="550">
        <v>10080</v>
      </c>
      <c r="L115" s="550">
        <v>1</v>
      </c>
      <c r="M115" s="550">
        <v>168</v>
      </c>
      <c r="N115" s="550">
        <v>53</v>
      </c>
      <c r="O115" s="550">
        <v>8904</v>
      </c>
      <c r="P115" s="592">
        <v>0.8833333333333333</v>
      </c>
      <c r="Q115" s="551">
        <v>168</v>
      </c>
    </row>
    <row r="116" spans="1:17" ht="14.45" customHeight="1" x14ac:dyDescent="0.2">
      <c r="A116" s="546" t="s">
        <v>1529</v>
      </c>
      <c r="B116" s="547" t="s">
        <v>1338</v>
      </c>
      <c r="C116" s="547" t="s">
        <v>1339</v>
      </c>
      <c r="D116" s="547" t="s">
        <v>1360</v>
      </c>
      <c r="E116" s="547" t="s">
        <v>1361</v>
      </c>
      <c r="F116" s="550">
        <v>164</v>
      </c>
      <c r="G116" s="550">
        <v>28536</v>
      </c>
      <c r="H116" s="550">
        <v>1.0186335403726707</v>
      </c>
      <c r="I116" s="550">
        <v>174</v>
      </c>
      <c r="J116" s="550">
        <v>161</v>
      </c>
      <c r="K116" s="550">
        <v>28014</v>
      </c>
      <c r="L116" s="550">
        <v>1</v>
      </c>
      <c r="M116" s="550">
        <v>174</v>
      </c>
      <c r="N116" s="550">
        <v>186</v>
      </c>
      <c r="O116" s="550">
        <v>32550</v>
      </c>
      <c r="P116" s="592">
        <v>1.1619190404797601</v>
      </c>
      <c r="Q116" s="551">
        <v>175</v>
      </c>
    </row>
    <row r="117" spans="1:17" ht="14.45" customHeight="1" x14ac:dyDescent="0.2">
      <c r="A117" s="546" t="s">
        <v>1529</v>
      </c>
      <c r="B117" s="547" t="s">
        <v>1338</v>
      </c>
      <c r="C117" s="547" t="s">
        <v>1339</v>
      </c>
      <c r="D117" s="547" t="s">
        <v>1362</v>
      </c>
      <c r="E117" s="547" t="s">
        <v>1363</v>
      </c>
      <c r="F117" s="550">
        <v>163</v>
      </c>
      <c r="G117" s="550">
        <v>57376</v>
      </c>
      <c r="H117" s="550">
        <v>1.0124223602484472</v>
      </c>
      <c r="I117" s="550">
        <v>352</v>
      </c>
      <c r="J117" s="550">
        <v>161</v>
      </c>
      <c r="K117" s="550">
        <v>56672</v>
      </c>
      <c r="L117" s="550">
        <v>1</v>
      </c>
      <c r="M117" s="550">
        <v>352</v>
      </c>
      <c r="N117" s="550">
        <v>176</v>
      </c>
      <c r="O117" s="550">
        <v>62128</v>
      </c>
      <c r="P117" s="592">
        <v>1.0962732919254659</v>
      </c>
      <c r="Q117" s="551">
        <v>353</v>
      </c>
    </row>
    <row r="118" spans="1:17" ht="14.45" customHeight="1" x14ac:dyDescent="0.2">
      <c r="A118" s="546" t="s">
        <v>1529</v>
      </c>
      <c r="B118" s="547" t="s">
        <v>1338</v>
      </c>
      <c r="C118" s="547" t="s">
        <v>1339</v>
      </c>
      <c r="D118" s="547" t="s">
        <v>1492</v>
      </c>
      <c r="E118" s="547" t="s">
        <v>1493</v>
      </c>
      <c r="F118" s="550">
        <v>28</v>
      </c>
      <c r="G118" s="550">
        <v>29064</v>
      </c>
      <c r="H118" s="550">
        <v>2.8</v>
      </c>
      <c r="I118" s="550">
        <v>1038</v>
      </c>
      <c r="J118" s="550">
        <v>10</v>
      </c>
      <c r="K118" s="550">
        <v>10380</v>
      </c>
      <c r="L118" s="550">
        <v>1</v>
      </c>
      <c r="M118" s="550">
        <v>1038</v>
      </c>
      <c r="N118" s="550">
        <v>18</v>
      </c>
      <c r="O118" s="550">
        <v>18702</v>
      </c>
      <c r="P118" s="592">
        <v>1.8017341040462427</v>
      </c>
      <c r="Q118" s="551">
        <v>1039</v>
      </c>
    </row>
    <row r="119" spans="1:17" ht="14.45" customHeight="1" x14ac:dyDescent="0.2">
      <c r="A119" s="546" t="s">
        <v>1529</v>
      </c>
      <c r="B119" s="547" t="s">
        <v>1338</v>
      </c>
      <c r="C119" s="547" t="s">
        <v>1339</v>
      </c>
      <c r="D119" s="547" t="s">
        <v>1364</v>
      </c>
      <c r="E119" s="547" t="s">
        <v>1365</v>
      </c>
      <c r="F119" s="550">
        <v>35</v>
      </c>
      <c r="G119" s="550">
        <v>6650</v>
      </c>
      <c r="H119" s="550">
        <v>1.4583333333333333</v>
      </c>
      <c r="I119" s="550">
        <v>190</v>
      </c>
      <c r="J119" s="550">
        <v>24</v>
      </c>
      <c r="K119" s="550">
        <v>4560</v>
      </c>
      <c r="L119" s="550">
        <v>1</v>
      </c>
      <c r="M119" s="550">
        <v>190</v>
      </c>
      <c r="N119" s="550">
        <v>40</v>
      </c>
      <c r="O119" s="550">
        <v>7640</v>
      </c>
      <c r="P119" s="592">
        <v>1.6754385964912282</v>
      </c>
      <c r="Q119" s="551">
        <v>191</v>
      </c>
    </row>
    <row r="120" spans="1:17" ht="14.45" customHeight="1" x14ac:dyDescent="0.2">
      <c r="A120" s="546" t="s">
        <v>1529</v>
      </c>
      <c r="B120" s="547" t="s">
        <v>1338</v>
      </c>
      <c r="C120" s="547" t="s">
        <v>1339</v>
      </c>
      <c r="D120" s="547" t="s">
        <v>1366</v>
      </c>
      <c r="E120" s="547" t="s">
        <v>1367</v>
      </c>
      <c r="F120" s="550">
        <v>1</v>
      </c>
      <c r="G120" s="550">
        <v>823</v>
      </c>
      <c r="H120" s="550"/>
      <c r="I120" s="550">
        <v>823</v>
      </c>
      <c r="J120" s="550"/>
      <c r="K120" s="550"/>
      <c r="L120" s="550"/>
      <c r="M120" s="550"/>
      <c r="N120" s="550">
        <v>1</v>
      </c>
      <c r="O120" s="550">
        <v>823</v>
      </c>
      <c r="P120" s="592"/>
      <c r="Q120" s="551">
        <v>823</v>
      </c>
    </row>
    <row r="121" spans="1:17" ht="14.45" customHeight="1" x14ac:dyDescent="0.2">
      <c r="A121" s="546" t="s">
        <v>1529</v>
      </c>
      <c r="B121" s="547" t="s">
        <v>1338</v>
      </c>
      <c r="C121" s="547" t="s">
        <v>1339</v>
      </c>
      <c r="D121" s="547" t="s">
        <v>1370</v>
      </c>
      <c r="E121" s="547" t="s">
        <v>1371</v>
      </c>
      <c r="F121" s="550">
        <v>153</v>
      </c>
      <c r="G121" s="550">
        <v>83997</v>
      </c>
      <c r="H121" s="550">
        <v>0.96659378596087453</v>
      </c>
      <c r="I121" s="550">
        <v>549</v>
      </c>
      <c r="J121" s="550">
        <v>158</v>
      </c>
      <c r="K121" s="550">
        <v>86900</v>
      </c>
      <c r="L121" s="550">
        <v>1</v>
      </c>
      <c r="M121" s="550">
        <v>550</v>
      </c>
      <c r="N121" s="550">
        <v>175</v>
      </c>
      <c r="O121" s="550">
        <v>96425</v>
      </c>
      <c r="P121" s="592">
        <v>1.109608745684695</v>
      </c>
      <c r="Q121" s="551">
        <v>551</v>
      </c>
    </row>
    <row r="122" spans="1:17" ht="14.45" customHeight="1" x14ac:dyDescent="0.2">
      <c r="A122" s="546" t="s">
        <v>1529</v>
      </c>
      <c r="B122" s="547" t="s">
        <v>1338</v>
      </c>
      <c r="C122" s="547" t="s">
        <v>1339</v>
      </c>
      <c r="D122" s="547" t="s">
        <v>1372</v>
      </c>
      <c r="E122" s="547" t="s">
        <v>1373</v>
      </c>
      <c r="F122" s="550">
        <v>52</v>
      </c>
      <c r="G122" s="550">
        <v>34008</v>
      </c>
      <c r="H122" s="550">
        <v>0.79877862595419846</v>
      </c>
      <c r="I122" s="550">
        <v>654</v>
      </c>
      <c r="J122" s="550">
        <v>65</v>
      </c>
      <c r="K122" s="550">
        <v>42575</v>
      </c>
      <c r="L122" s="550">
        <v>1</v>
      </c>
      <c r="M122" s="550">
        <v>655</v>
      </c>
      <c r="N122" s="550">
        <v>62</v>
      </c>
      <c r="O122" s="550">
        <v>40672</v>
      </c>
      <c r="P122" s="592">
        <v>0.95530240751614792</v>
      </c>
      <c r="Q122" s="551">
        <v>656</v>
      </c>
    </row>
    <row r="123" spans="1:17" ht="14.45" customHeight="1" x14ac:dyDescent="0.2">
      <c r="A123" s="546" t="s">
        <v>1529</v>
      </c>
      <c r="B123" s="547" t="s">
        <v>1338</v>
      </c>
      <c r="C123" s="547" t="s">
        <v>1339</v>
      </c>
      <c r="D123" s="547" t="s">
        <v>1374</v>
      </c>
      <c r="E123" s="547" t="s">
        <v>1375</v>
      </c>
      <c r="F123" s="550">
        <v>52</v>
      </c>
      <c r="G123" s="550">
        <v>34008</v>
      </c>
      <c r="H123" s="550">
        <v>0.79877862595419846</v>
      </c>
      <c r="I123" s="550">
        <v>654</v>
      </c>
      <c r="J123" s="550">
        <v>65</v>
      </c>
      <c r="K123" s="550">
        <v>42575</v>
      </c>
      <c r="L123" s="550">
        <v>1</v>
      </c>
      <c r="M123" s="550">
        <v>655</v>
      </c>
      <c r="N123" s="550">
        <v>62</v>
      </c>
      <c r="O123" s="550">
        <v>40672</v>
      </c>
      <c r="P123" s="592">
        <v>0.95530240751614792</v>
      </c>
      <c r="Q123" s="551">
        <v>656</v>
      </c>
    </row>
    <row r="124" spans="1:17" ht="14.45" customHeight="1" x14ac:dyDescent="0.2">
      <c r="A124" s="546" t="s">
        <v>1529</v>
      </c>
      <c r="B124" s="547" t="s">
        <v>1338</v>
      </c>
      <c r="C124" s="547" t="s">
        <v>1339</v>
      </c>
      <c r="D124" s="547" t="s">
        <v>1376</v>
      </c>
      <c r="E124" s="547" t="s">
        <v>1377</v>
      </c>
      <c r="F124" s="550">
        <v>54</v>
      </c>
      <c r="G124" s="550">
        <v>36612</v>
      </c>
      <c r="H124" s="550">
        <v>0.89867452135493375</v>
      </c>
      <c r="I124" s="550">
        <v>678</v>
      </c>
      <c r="J124" s="550">
        <v>60</v>
      </c>
      <c r="K124" s="550">
        <v>40740</v>
      </c>
      <c r="L124" s="550">
        <v>1</v>
      </c>
      <c r="M124" s="550">
        <v>679</v>
      </c>
      <c r="N124" s="550">
        <v>78</v>
      </c>
      <c r="O124" s="550">
        <v>52962</v>
      </c>
      <c r="P124" s="592">
        <v>1.3</v>
      </c>
      <c r="Q124" s="551">
        <v>679</v>
      </c>
    </row>
    <row r="125" spans="1:17" ht="14.45" customHeight="1" x14ac:dyDescent="0.2">
      <c r="A125" s="546" t="s">
        <v>1529</v>
      </c>
      <c r="B125" s="547" t="s">
        <v>1338</v>
      </c>
      <c r="C125" s="547" t="s">
        <v>1339</v>
      </c>
      <c r="D125" s="547" t="s">
        <v>1378</v>
      </c>
      <c r="E125" s="547" t="s">
        <v>1379</v>
      </c>
      <c r="F125" s="550">
        <v>16</v>
      </c>
      <c r="G125" s="550">
        <v>8208</v>
      </c>
      <c r="H125" s="550">
        <v>0.51512489017195928</v>
      </c>
      <c r="I125" s="550">
        <v>513</v>
      </c>
      <c r="J125" s="550">
        <v>31</v>
      </c>
      <c r="K125" s="550">
        <v>15934</v>
      </c>
      <c r="L125" s="550">
        <v>1</v>
      </c>
      <c r="M125" s="550">
        <v>514</v>
      </c>
      <c r="N125" s="550">
        <v>14</v>
      </c>
      <c r="O125" s="550">
        <v>7210</v>
      </c>
      <c r="P125" s="592">
        <v>0.45249152755114846</v>
      </c>
      <c r="Q125" s="551">
        <v>515</v>
      </c>
    </row>
    <row r="126" spans="1:17" ht="14.45" customHeight="1" x14ac:dyDescent="0.2">
      <c r="A126" s="546" t="s">
        <v>1529</v>
      </c>
      <c r="B126" s="547" t="s">
        <v>1338</v>
      </c>
      <c r="C126" s="547" t="s">
        <v>1339</v>
      </c>
      <c r="D126" s="547" t="s">
        <v>1380</v>
      </c>
      <c r="E126" s="547" t="s">
        <v>1381</v>
      </c>
      <c r="F126" s="550">
        <v>16</v>
      </c>
      <c r="G126" s="550">
        <v>6768</v>
      </c>
      <c r="H126" s="550">
        <v>0.5149117468046257</v>
      </c>
      <c r="I126" s="550">
        <v>423</v>
      </c>
      <c r="J126" s="550">
        <v>31</v>
      </c>
      <c r="K126" s="550">
        <v>13144</v>
      </c>
      <c r="L126" s="550">
        <v>1</v>
      </c>
      <c r="M126" s="550">
        <v>424</v>
      </c>
      <c r="N126" s="550">
        <v>14</v>
      </c>
      <c r="O126" s="550">
        <v>5950</v>
      </c>
      <c r="P126" s="592">
        <v>0.4526780279975654</v>
      </c>
      <c r="Q126" s="551">
        <v>425</v>
      </c>
    </row>
    <row r="127" spans="1:17" ht="14.45" customHeight="1" x14ac:dyDescent="0.2">
      <c r="A127" s="546" t="s">
        <v>1529</v>
      </c>
      <c r="B127" s="547" t="s">
        <v>1338</v>
      </c>
      <c r="C127" s="547" t="s">
        <v>1339</v>
      </c>
      <c r="D127" s="547" t="s">
        <v>1382</v>
      </c>
      <c r="E127" s="547" t="s">
        <v>1383</v>
      </c>
      <c r="F127" s="550">
        <v>163</v>
      </c>
      <c r="G127" s="550">
        <v>56887</v>
      </c>
      <c r="H127" s="550">
        <v>0.99714285714285711</v>
      </c>
      <c r="I127" s="550">
        <v>349</v>
      </c>
      <c r="J127" s="550">
        <v>163</v>
      </c>
      <c r="K127" s="550">
        <v>57050</v>
      </c>
      <c r="L127" s="550">
        <v>1</v>
      </c>
      <c r="M127" s="550">
        <v>350</v>
      </c>
      <c r="N127" s="550">
        <v>179</v>
      </c>
      <c r="O127" s="550">
        <v>62829</v>
      </c>
      <c r="P127" s="592">
        <v>1.1012971078001752</v>
      </c>
      <c r="Q127" s="551">
        <v>351</v>
      </c>
    </row>
    <row r="128" spans="1:17" ht="14.45" customHeight="1" x14ac:dyDescent="0.2">
      <c r="A128" s="546" t="s">
        <v>1529</v>
      </c>
      <c r="B128" s="547" t="s">
        <v>1338</v>
      </c>
      <c r="C128" s="547" t="s">
        <v>1339</v>
      </c>
      <c r="D128" s="547" t="s">
        <v>1384</v>
      </c>
      <c r="E128" s="547" t="s">
        <v>1385</v>
      </c>
      <c r="F128" s="550">
        <v>49</v>
      </c>
      <c r="G128" s="550">
        <v>10829</v>
      </c>
      <c r="H128" s="550">
        <v>0.92036375998640152</v>
      </c>
      <c r="I128" s="550">
        <v>221</v>
      </c>
      <c r="J128" s="550">
        <v>53</v>
      </c>
      <c r="K128" s="550">
        <v>11766</v>
      </c>
      <c r="L128" s="550">
        <v>1</v>
      </c>
      <c r="M128" s="550">
        <v>222</v>
      </c>
      <c r="N128" s="550">
        <v>56</v>
      </c>
      <c r="O128" s="550">
        <v>12488</v>
      </c>
      <c r="P128" s="592">
        <v>1.0613632500424954</v>
      </c>
      <c r="Q128" s="551">
        <v>223</v>
      </c>
    </row>
    <row r="129" spans="1:17" ht="14.45" customHeight="1" x14ac:dyDescent="0.2">
      <c r="A129" s="546" t="s">
        <v>1529</v>
      </c>
      <c r="B129" s="547" t="s">
        <v>1338</v>
      </c>
      <c r="C129" s="547" t="s">
        <v>1339</v>
      </c>
      <c r="D129" s="547" t="s">
        <v>1386</v>
      </c>
      <c r="E129" s="547" t="s">
        <v>1387</v>
      </c>
      <c r="F129" s="550">
        <v>2</v>
      </c>
      <c r="G129" s="550">
        <v>1016</v>
      </c>
      <c r="H129" s="550">
        <v>0.33267845448592009</v>
      </c>
      <c r="I129" s="550">
        <v>508</v>
      </c>
      <c r="J129" s="550">
        <v>6</v>
      </c>
      <c r="K129" s="550">
        <v>3054</v>
      </c>
      <c r="L129" s="550">
        <v>1</v>
      </c>
      <c r="M129" s="550">
        <v>509</v>
      </c>
      <c r="N129" s="550">
        <v>10</v>
      </c>
      <c r="O129" s="550">
        <v>5130</v>
      </c>
      <c r="P129" s="592">
        <v>1.6797642436149312</v>
      </c>
      <c r="Q129" s="551">
        <v>513</v>
      </c>
    </row>
    <row r="130" spans="1:17" ht="14.45" customHeight="1" x14ac:dyDescent="0.2">
      <c r="A130" s="546" t="s">
        <v>1529</v>
      </c>
      <c r="B130" s="547" t="s">
        <v>1338</v>
      </c>
      <c r="C130" s="547" t="s">
        <v>1339</v>
      </c>
      <c r="D130" s="547" t="s">
        <v>1390</v>
      </c>
      <c r="E130" s="547" t="s">
        <v>1391</v>
      </c>
      <c r="F130" s="550">
        <v>26</v>
      </c>
      <c r="G130" s="550">
        <v>6214</v>
      </c>
      <c r="H130" s="550">
        <v>1.625</v>
      </c>
      <c r="I130" s="550">
        <v>239</v>
      </c>
      <c r="J130" s="550">
        <v>16</v>
      </c>
      <c r="K130" s="550">
        <v>3824</v>
      </c>
      <c r="L130" s="550">
        <v>1</v>
      </c>
      <c r="M130" s="550">
        <v>239</v>
      </c>
      <c r="N130" s="550">
        <v>27</v>
      </c>
      <c r="O130" s="550">
        <v>6480</v>
      </c>
      <c r="P130" s="592">
        <v>1.6945606694560669</v>
      </c>
      <c r="Q130" s="551">
        <v>240</v>
      </c>
    </row>
    <row r="131" spans="1:17" ht="14.45" customHeight="1" x14ac:dyDescent="0.2">
      <c r="A131" s="546" t="s">
        <v>1529</v>
      </c>
      <c r="B131" s="547" t="s">
        <v>1338</v>
      </c>
      <c r="C131" s="547" t="s">
        <v>1339</v>
      </c>
      <c r="D131" s="547" t="s">
        <v>1392</v>
      </c>
      <c r="E131" s="547" t="s">
        <v>1393</v>
      </c>
      <c r="F131" s="550">
        <v>141</v>
      </c>
      <c r="G131" s="550">
        <v>15651</v>
      </c>
      <c r="H131" s="550">
        <v>1.0217391304347827</v>
      </c>
      <c r="I131" s="550">
        <v>111</v>
      </c>
      <c r="J131" s="550">
        <v>138</v>
      </c>
      <c r="K131" s="550">
        <v>15318</v>
      </c>
      <c r="L131" s="550">
        <v>1</v>
      </c>
      <c r="M131" s="550">
        <v>111</v>
      </c>
      <c r="N131" s="550">
        <v>153</v>
      </c>
      <c r="O131" s="550">
        <v>16983</v>
      </c>
      <c r="P131" s="592">
        <v>1.1086956521739131</v>
      </c>
      <c r="Q131" s="551">
        <v>111</v>
      </c>
    </row>
    <row r="132" spans="1:17" ht="14.45" customHeight="1" x14ac:dyDescent="0.2">
      <c r="A132" s="546" t="s">
        <v>1529</v>
      </c>
      <c r="B132" s="547" t="s">
        <v>1338</v>
      </c>
      <c r="C132" s="547" t="s">
        <v>1339</v>
      </c>
      <c r="D132" s="547" t="s">
        <v>1394</v>
      </c>
      <c r="E132" s="547" t="s">
        <v>1395</v>
      </c>
      <c r="F132" s="550">
        <v>25</v>
      </c>
      <c r="G132" s="550">
        <v>8275</v>
      </c>
      <c r="H132" s="550"/>
      <c r="I132" s="550">
        <v>331</v>
      </c>
      <c r="J132" s="550"/>
      <c r="K132" s="550"/>
      <c r="L132" s="550"/>
      <c r="M132" s="550"/>
      <c r="N132" s="550"/>
      <c r="O132" s="550"/>
      <c r="P132" s="592"/>
      <c r="Q132" s="551"/>
    </row>
    <row r="133" spans="1:17" ht="14.45" customHeight="1" x14ac:dyDescent="0.2">
      <c r="A133" s="546" t="s">
        <v>1529</v>
      </c>
      <c r="B133" s="547" t="s">
        <v>1338</v>
      </c>
      <c r="C133" s="547" t="s">
        <v>1339</v>
      </c>
      <c r="D133" s="547" t="s">
        <v>1396</v>
      </c>
      <c r="E133" s="547" t="s">
        <v>1397</v>
      </c>
      <c r="F133" s="550">
        <v>142</v>
      </c>
      <c r="G133" s="550">
        <v>44304</v>
      </c>
      <c r="H133" s="550">
        <v>0.51449275362318836</v>
      </c>
      <c r="I133" s="550">
        <v>312</v>
      </c>
      <c r="J133" s="550">
        <v>276</v>
      </c>
      <c r="K133" s="550">
        <v>86112</v>
      </c>
      <c r="L133" s="550">
        <v>1</v>
      </c>
      <c r="M133" s="550">
        <v>312</v>
      </c>
      <c r="N133" s="550">
        <v>199</v>
      </c>
      <c r="O133" s="550">
        <v>62088</v>
      </c>
      <c r="P133" s="592">
        <v>0.72101449275362317</v>
      </c>
      <c r="Q133" s="551">
        <v>312</v>
      </c>
    </row>
    <row r="134" spans="1:17" ht="14.45" customHeight="1" x14ac:dyDescent="0.2">
      <c r="A134" s="546" t="s">
        <v>1529</v>
      </c>
      <c r="B134" s="547" t="s">
        <v>1338</v>
      </c>
      <c r="C134" s="547" t="s">
        <v>1339</v>
      </c>
      <c r="D134" s="547" t="s">
        <v>1398</v>
      </c>
      <c r="E134" s="547" t="s">
        <v>1399</v>
      </c>
      <c r="F134" s="550"/>
      <c r="G134" s="550"/>
      <c r="H134" s="550"/>
      <c r="I134" s="550"/>
      <c r="J134" s="550">
        <v>7</v>
      </c>
      <c r="K134" s="550">
        <v>84</v>
      </c>
      <c r="L134" s="550">
        <v>1</v>
      </c>
      <c r="M134" s="550">
        <v>12</v>
      </c>
      <c r="N134" s="550"/>
      <c r="O134" s="550"/>
      <c r="P134" s="592"/>
      <c r="Q134" s="551"/>
    </row>
    <row r="135" spans="1:17" ht="14.45" customHeight="1" x14ac:dyDescent="0.2">
      <c r="A135" s="546" t="s">
        <v>1529</v>
      </c>
      <c r="B135" s="547" t="s">
        <v>1338</v>
      </c>
      <c r="C135" s="547" t="s">
        <v>1339</v>
      </c>
      <c r="D135" s="547" t="s">
        <v>1400</v>
      </c>
      <c r="E135" s="547" t="s">
        <v>1401</v>
      </c>
      <c r="F135" s="550">
        <v>16</v>
      </c>
      <c r="G135" s="550">
        <v>272</v>
      </c>
      <c r="H135" s="550">
        <v>1.6</v>
      </c>
      <c r="I135" s="550">
        <v>17</v>
      </c>
      <c r="J135" s="550">
        <v>10</v>
      </c>
      <c r="K135" s="550">
        <v>170</v>
      </c>
      <c r="L135" s="550">
        <v>1</v>
      </c>
      <c r="M135" s="550">
        <v>17</v>
      </c>
      <c r="N135" s="550">
        <v>11</v>
      </c>
      <c r="O135" s="550">
        <v>187</v>
      </c>
      <c r="P135" s="592">
        <v>1.1000000000000001</v>
      </c>
      <c r="Q135" s="551">
        <v>17</v>
      </c>
    </row>
    <row r="136" spans="1:17" ht="14.45" customHeight="1" x14ac:dyDescent="0.2">
      <c r="A136" s="546" t="s">
        <v>1529</v>
      </c>
      <c r="B136" s="547" t="s">
        <v>1338</v>
      </c>
      <c r="C136" s="547" t="s">
        <v>1339</v>
      </c>
      <c r="D136" s="547" t="s">
        <v>1404</v>
      </c>
      <c r="E136" s="547" t="s">
        <v>1405</v>
      </c>
      <c r="F136" s="550">
        <v>14</v>
      </c>
      <c r="G136" s="550">
        <v>4900</v>
      </c>
      <c r="H136" s="550">
        <v>1.75</v>
      </c>
      <c r="I136" s="550">
        <v>350</v>
      </c>
      <c r="J136" s="550">
        <v>8</v>
      </c>
      <c r="K136" s="550">
        <v>2800</v>
      </c>
      <c r="L136" s="550">
        <v>1</v>
      </c>
      <c r="M136" s="550">
        <v>350</v>
      </c>
      <c r="N136" s="550">
        <v>20</v>
      </c>
      <c r="O136" s="550">
        <v>7020</v>
      </c>
      <c r="P136" s="592">
        <v>2.5071428571428571</v>
      </c>
      <c r="Q136" s="551">
        <v>351</v>
      </c>
    </row>
    <row r="137" spans="1:17" ht="14.45" customHeight="1" x14ac:dyDescent="0.2">
      <c r="A137" s="546" t="s">
        <v>1529</v>
      </c>
      <c r="B137" s="547" t="s">
        <v>1338</v>
      </c>
      <c r="C137" s="547" t="s">
        <v>1339</v>
      </c>
      <c r="D137" s="547" t="s">
        <v>1407</v>
      </c>
      <c r="E137" s="547" t="s">
        <v>1408</v>
      </c>
      <c r="F137" s="550"/>
      <c r="G137" s="550"/>
      <c r="H137" s="550"/>
      <c r="I137" s="550"/>
      <c r="J137" s="550"/>
      <c r="K137" s="550"/>
      <c r="L137" s="550"/>
      <c r="M137" s="550"/>
      <c r="N137" s="550">
        <v>1</v>
      </c>
      <c r="O137" s="550">
        <v>150</v>
      </c>
      <c r="P137" s="592"/>
      <c r="Q137" s="551">
        <v>150</v>
      </c>
    </row>
    <row r="138" spans="1:17" ht="14.45" customHeight="1" x14ac:dyDescent="0.2">
      <c r="A138" s="546" t="s">
        <v>1529</v>
      </c>
      <c r="B138" s="547" t="s">
        <v>1338</v>
      </c>
      <c r="C138" s="547" t="s">
        <v>1339</v>
      </c>
      <c r="D138" s="547" t="s">
        <v>1411</v>
      </c>
      <c r="E138" s="547" t="s">
        <v>1412</v>
      </c>
      <c r="F138" s="550">
        <v>26</v>
      </c>
      <c r="G138" s="550">
        <v>7670</v>
      </c>
      <c r="H138" s="550">
        <v>1.625</v>
      </c>
      <c r="I138" s="550">
        <v>295</v>
      </c>
      <c r="J138" s="550">
        <v>16</v>
      </c>
      <c r="K138" s="550">
        <v>4720</v>
      </c>
      <c r="L138" s="550">
        <v>1</v>
      </c>
      <c r="M138" s="550">
        <v>295</v>
      </c>
      <c r="N138" s="550">
        <v>27</v>
      </c>
      <c r="O138" s="550">
        <v>7992</v>
      </c>
      <c r="P138" s="592">
        <v>1.6932203389830509</v>
      </c>
      <c r="Q138" s="551">
        <v>296</v>
      </c>
    </row>
    <row r="139" spans="1:17" ht="14.45" customHeight="1" x14ac:dyDescent="0.2">
      <c r="A139" s="546" t="s">
        <v>1529</v>
      </c>
      <c r="B139" s="547" t="s">
        <v>1338</v>
      </c>
      <c r="C139" s="547" t="s">
        <v>1339</v>
      </c>
      <c r="D139" s="547" t="s">
        <v>1413</v>
      </c>
      <c r="E139" s="547" t="s">
        <v>1414</v>
      </c>
      <c r="F139" s="550">
        <v>113</v>
      </c>
      <c r="G139" s="550">
        <v>23617</v>
      </c>
      <c r="H139" s="550">
        <v>0.90695084485407063</v>
      </c>
      <c r="I139" s="550">
        <v>209</v>
      </c>
      <c r="J139" s="550">
        <v>124</v>
      </c>
      <c r="K139" s="550">
        <v>26040</v>
      </c>
      <c r="L139" s="550">
        <v>1</v>
      </c>
      <c r="M139" s="550">
        <v>210</v>
      </c>
      <c r="N139" s="550">
        <v>131</v>
      </c>
      <c r="O139" s="550">
        <v>27641</v>
      </c>
      <c r="P139" s="592">
        <v>1.0614823348694316</v>
      </c>
      <c r="Q139" s="551">
        <v>211</v>
      </c>
    </row>
    <row r="140" spans="1:17" ht="14.45" customHeight="1" x14ac:dyDescent="0.2">
      <c r="A140" s="546" t="s">
        <v>1529</v>
      </c>
      <c r="B140" s="547" t="s">
        <v>1338</v>
      </c>
      <c r="C140" s="547" t="s">
        <v>1339</v>
      </c>
      <c r="D140" s="547" t="s">
        <v>1415</v>
      </c>
      <c r="E140" s="547" t="s">
        <v>1416</v>
      </c>
      <c r="F140" s="550">
        <v>175</v>
      </c>
      <c r="G140" s="550">
        <v>7000</v>
      </c>
      <c r="H140" s="550">
        <v>0.99431818181818177</v>
      </c>
      <c r="I140" s="550">
        <v>40</v>
      </c>
      <c r="J140" s="550">
        <v>176</v>
      </c>
      <c r="K140" s="550">
        <v>7040</v>
      </c>
      <c r="L140" s="550">
        <v>1</v>
      </c>
      <c r="M140" s="550">
        <v>40</v>
      </c>
      <c r="N140" s="550">
        <v>191</v>
      </c>
      <c r="O140" s="550">
        <v>7640</v>
      </c>
      <c r="P140" s="592">
        <v>1.0852272727272727</v>
      </c>
      <c r="Q140" s="551">
        <v>40</v>
      </c>
    </row>
    <row r="141" spans="1:17" ht="14.45" customHeight="1" x14ac:dyDescent="0.2">
      <c r="A141" s="546" t="s">
        <v>1529</v>
      </c>
      <c r="B141" s="547" t="s">
        <v>1338</v>
      </c>
      <c r="C141" s="547" t="s">
        <v>1339</v>
      </c>
      <c r="D141" s="547" t="s">
        <v>1417</v>
      </c>
      <c r="E141" s="547" t="s">
        <v>1418</v>
      </c>
      <c r="F141" s="550">
        <v>10</v>
      </c>
      <c r="G141" s="550">
        <v>50230</v>
      </c>
      <c r="H141" s="550">
        <v>1.4282870791628755</v>
      </c>
      <c r="I141" s="550">
        <v>5023</v>
      </c>
      <c r="J141" s="550">
        <v>7</v>
      </c>
      <c r="K141" s="550">
        <v>35168</v>
      </c>
      <c r="L141" s="550">
        <v>1</v>
      </c>
      <c r="M141" s="550">
        <v>5024</v>
      </c>
      <c r="N141" s="550">
        <v>15</v>
      </c>
      <c r="O141" s="550">
        <v>75450</v>
      </c>
      <c r="P141" s="592">
        <v>2.1454162875341218</v>
      </c>
      <c r="Q141" s="551">
        <v>5030</v>
      </c>
    </row>
    <row r="142" spans="1:17" ht="14.45" customHeight="1" x14ac:dyDescent="0.2">
      <c r="A142" s="546" t="s">
        <v>1529</v>
      </c>
      <c r="B142" s="547" t="s">
        <v>1338</v>
      </c>
      <c r="C142" s="547" t="s">
        <v>1339</v>
      </c>
      <c r="D142" s="547" t="s">
        <v>1419</v>
      </c>
      <c r="E142" s="547" t="s">
        <v>1420</v>
      </c>
      <c r="F142" s="550">
        <v>65</v>
      </c>
      <c r="G142" s="550">
        <v>11115</v>
      </c>
      <c r="H142" s="550">
        <v>1.0483870967741935</v>
      </c>
      <c r="I142" s="550">
        <v>171</v>
      </c>
      <c r="J142" s="550">
        <v>62</v>
      </c>
      <c r="K142" s="550">
        <v>10602</v>
      </c>
      <c r="L142" s="550">
        <v>1</v>
      </c>
      <c r="M142" s="550">
        <v>171</v>
      </c>
      <c r="N142" s="550">
        <v>57</v>
      </c>
      <c r="O142" s="550">
        <v>9747</v>
      </c>
      <c r="P142" s="592">
        <v>0.91935483870967738</v>
      </c>
      <c r="Q142" s="551">
        <v>171</v>
      </c>
    </row>
    <row r="143" spans="1:17" ht="14.45" customHeight="1" x14ac:dyDescent="0.2">
      <c r="A143" s="546" t="s">
        <v>1529</v>
      </c>
      <c r="B143" s="547" t="s">
        <v>1338</v>
      </c>
      <c r="C143" s="547" t="s">
        <v>1339</v>
      </c>
      <c r="D143" s="547" t="s">
        <v>1421</v>
      </c>
      <c r="E143" s="547" t="s">
        <v>1422</v>
      </c>
      <c r="F143" s="550">
        <v>11</v>
      </c>
      <c r="G143" s="550">
        <v>3597</v>
      </c>
      <c r="H143" s="550">
        <v>0.73333333333333328</v>
      </c>
      <c r="I143" s="550">
        <v>327</v>
      </c>
      <c r="J143" s="550">
        <v>15</v>
      </c>
      <c r="K143" s="550">
        <v>4905</v>
      </c>
      <c r="L143" s="550">
        <v>1</v>
      </c>
      <c r="M143" s="550">
        <v>327</v>
      </c>
      <c r="N143" s="550">
        <v>17</v>
      </c>
      <c r="O143" s="550">
        <v>5576</v>
      </c>
      <c r="P143" s="592">
        <v>1.1367991845056065</v>
      </c>
      <c r="Q143" s="551">
        <v>328</v>
      </c>
    </row>
    <row r="144" spans="1:17" ht="14.45" customHeight="1" x14ac:dyDescent="0.2">
      <c r="A144" s="546" t="s">
        <v>1529</v>
      </c>
      <c r="B144" s="547" t="s">
        <v>1338</v>
      </c>
      <c r="C144" s="547" t="s">
        <v>1339</v>
      </c>
      <c r="D144" s="547" t="s">
        <v>1423</v>
      </c>
      <c r="E144" s="547" t="s">
        <v>1424</v>
      </c>
      <c r="F144" s="550">
        <v>168</v>
      </c>
      <c r="G144" s="550">
        <v>115920</v>
      </c>
      <c r="H144" s="550">
        <v>1.4715515271536295</v>
      </c>
      <c r="I144" s="550">
        <v>690</v>
      </c>
      <c r="J144" s="550">
        <v>114</v>
      </c>
      <c r="K144" s="550">
        <v>78774</v>
      </c>
      <c r="L144" s="550">
        <v>1</v>
      </c>
      <c r="M144" s="550">
        <v>691</v>
      </c>
      <c r="N144" s="550">
        <v>135</v>
      </c>
      <c r="O144" s="550">
        <v>93420</v>
      </c>
      <c r="P144" s="592">
        <v>1.1859242897402695</v>
      </c>
      <c r="Q144" s="551">
        <v>692</v>
      </c>
    </row>
    <row r="145" spans="1:17" ht="14.45" customHeight="1" x14ac:dyDescent="0.2">
      <c r="A145" s="546" t="s">
        <v>1529</v>
      </c>
      <c r="B145" s="547" t="s">
        <v>1338</v>
      </c>
      <c r="C145" s="547" t="s">
        <v>1339</v>
      </c>
      <c r="D145" s="547" t="s">
        <v>1425</v>
      </c>
      <c r="E145" s="547" t="s">
        <v>1426</v>
      </c>
      <c r="F145" s="550">
        <v>28</v>
      </c>
      <c r="G145" s="550">
        <v>9800</v>
      </c>
      <c r="H145" s="550">
        <v>0.8</v>
      </c>
      <c r="I145" s="550">
        <v>350</v>
      </c>
      <c r="J145" s="550">
        <v>35</v>
      </c>
      <c r="K145" s="550">
        <v>12250</v>
      </c>
      <c r="L145" s="550">
        <v>1</v>
      </c>
      <c r="M145" s="550">
        <v>350</v>
      </c>
      <c r="N145" s="550">
        <v>19</v>
      </c>
      <c r="O145" s="550">
        <v>6669</v>
      </c>
      <c r="P145" s="592">
        <v>0.54440816326530617</v>
      </c>
      <c r="Q145" s="551">
        <v>351</v>
      </c>
    </row>
    <row r="146" spans="1:17" ht="14.45" customHeight="1" x14ac:dyDescent="0.2">
      <c r="A146" s="546" t="s">
        <v>1529</v>
      </c>
      <c r="B146" s="547" t="s">
        <v>1338</v>
      </c>
      <c r="C146" s="547" t="s">
        <v>1339</v>
      </c>
      <c r="D146" s="547" t="s">
        <v>1427</v>
      </c>
      <c r="E146" s="547" t="s">
        <v>1428</v>
      </c>
      <c r="F146" s="550">
        <v>61</v>
      </c>
      <c r="G146" s="550">
        <v>10614</v>
      </c>
      <c r="H146" s="550">
        <v>0.9838709677419355</v>
      </c>
      <c r="I146" s="550">
        <v>174</v>
      </c>
      <c r="J146" s="550">
        <v>62</v>
      </c>
      <c r="K146" s="550">
        <v>10788</v>
      </c>
      <c r="L146" s="550">
        <v>1</v>
      </c>
      <c r="M146" s="550">
        <v>174</v>
      </c>
      <c r="N146" s="550">
        <v>58</v>
      </c>
      <c r="O146" s="550">
        <v>10092</v>
      </c>
      <c r="P146" s="592">
        <v>0.93548387096774188</v>
      </c>
      <c r="Q146" s="551">
        <v>174</v>
      </c>
    </row>
    <row r="147" spans="1:17" ht="14.45" customHeight="1" x14ac:dyDescent="0.2">
      <c r="A147" s="546" t="s">
        <v>1529</v>
      </c>
      <c r="B147" s="547" t="s">
        <v>1338</v>
      </c>
      <c r="C147" s="547" t="s">
        <v>1339</v>
      </c>
      <c r="D147" s="547" t="s">
        <v>1429</v>
      </c>
      <c r="E147" s="547" t="s">
        <v>1430</v>
      </c>
      <c r="F147" s="550">
        <v>24</v>
      </c>
      <c r="G147" s="550">
        <v>9624</v>
      </c>
      <c r="H147" s="550">
        <v>1</v>
      </c>
      <c r="I147" s="550">
        <v>401</v>
      </c>
      <c r="J147" s="550">
        <v>24</v>
      </c>
      <c r="K147" s="550">
        <v>9624</v>
      </c>
      <c r="L147" s="550">
        <v>1</v>
      </c>
      <c r="M147" s="550">
        <v>401</v>
      </c>
      <c r="N147" s="550">
        <v>30</v>
      </c>
      <c r="O147" s="550">
        <v>12030</v>
      </c>
      <c r="P147" s="592">
        <v>1.25</v>
      </c>
      <c r="Q147" s="551">
        <v>401</v>
      </c>
    </row>
    <row r="148" spans="1:17" ht="14.45" customHeight="1" x14ac:dyDescent="0.2">
      <c r="A148" s="546" t="s">
        <v>1529</v>
      </c>
      <c r="B148" s="547" t="s">
        <v>1338</v>
      </c>
      <c r="C148" s="547" t="s">
        <v>1339</v>
      </c>
      <c r="D148" s="547" t="s">
        <v>1431</v>
      </c>
      <c r="E148" s="547" t="s">
        <v>1432</v>
      </c>
      <c r="F148" s="550">
        <v>52</v>
      </c>
      <c r="G148" s="550">
        <v>34008</v>
      </c>
      <c r="H148" s="550">
        <v>0.79877862595419846</v>
      </c>
      <c r="I148" s="550">
        <v>654</v>
      </c>
      <c r="J148" s="550">
        <v>65</v>
      </c>
      <c r="K148" s="550">
        <v>42575</v>
      </c>
      <c r="L148" s="550">
        <v>1</v>
      </c>
      <c r="M148" s="550">
        <v>655</v>
      </c>
      <c r="N148" s="550">
        <v>62</v>
      </c>
      <c r="O148" s="550">
        <v>40672</v>
      </c>
      <c r="P148" s="592">
        <v>0.95530240751614792</v>
      </c>
      <c r="Q148" s="551">
        <v>656</v>
      </c>
    </row>
    <row r="149" spans="1:17" ht="14.45" customHeight="1" x14ac:dyDescent="0.2">
      <c r="A149" s="546" t="s">
        <v>1529</v>
      </c>
      <c r="B149" s="547" t="s">
        <v>1338</v>
      </c>
      <c r="C149" s="547" t="s">
        <v>1339</v>
      </c>
      <c r="D149" s="547" t="s">
        <v>1433</v>
      </c>
      <c r="E149" s="547" t="s">
        <v>1434</v>
      </c>
      <c r="F149" s="550">
        <v>52</v>
      </c>
      <c r="G149" s="550">
        <v>34008</v>
      </c>
      <c r="H149" s="550">
        <v>0.79877862595419846</v>
      </c>
      <c r="I149" s="550">
        <v>654</v>
      </c>
      <c r="J149" s="550">
        <v>65</v>
      </c>
      <c r="K149" s="550">
        <v>42575</v>
      </c>
      <c r="L149" s="550">
        <v>1</v>
      </c>
      <c r="M149" s="550">
        <v>655</v>
      </c>
      <c r="N149" s="550">
        <v>62</v>
      </c>
      <c r="O149" s="550">
        <v>40672</v>
      </c>
      <c r="P149" s="592">
        <v>0.95530240751614792</v>
      </c>
      <c r="Q149" s="551">
        <v>656</v>
      </c>
    </row>
    <row r="150" spans="1:17" ht="14.45" customHeight="1" x14ac:dyDescent="0.2">
      <c r="A150" s="546" t="s">
        <v>1529</v>
      </c>
      <c r="B150" s="547" t="s">
        <v>1338</v>
      </c>
      <c r="C150" s="547" t="s">
        <v>1339</v>
      </c>
      <c r="D150" s="547" t="s">
        <v>1437</v>
      </c>
      <c r="E150" s="547" t="s">
        <v>1438</v>
      </c>
      <c r="F150" s="550">
        <v>2</v>
      </c>
      <c r="G150" s="550">
        <v>1388</v>
      </c>
      <c r="H150" s="550">
        <v>0.66570743405275778</v>
      </c>
      <c r="I150" s="550">
        <v>694</v>
      </c>
      <c r="J150" s="550">
        <v>3</v>
      </c>
      <c r="K150" s="550">
        <v>2085</v>
      </c>
      <c r="L150" s="550">
        <v>1</v>
      </c>
      <c r="M150" s="550">
        <v>695</v>
      </c>
      <c r="N150" s="550">
        <v>1</v>
      </c>
      <c r="O150" s="550">
        <v>696</v>
      </c>
      <c r="P150" s="592">
        <v>0.33381294964028779</v>
      </c>
      <c r="Q150" s="551">
        <v>696</v>
      </c>
    </row>
    <row r="151" spans="1:17" ht="14.45" customHeight="1" x14ac:dyDescent="0.2">
      <c r="A151" s="546" t="s">
        <v>1529</v>
      </c>
      <c r="B151" s="547" t="s">
        <v>1338</v>
      </c>
      <c r="C151" s="547" t="s">
        <v>1339</v>
      </c>
      <c r="D151" s="547" t="s">
        <v>1439</v>
      </c>
      <c r="E151" s="547" t="s">
        <v>1440</v>
      </c>
      <c r="F151" s="550">
        <v>54</v>
      </c>
      <c r="G151" s="550">
        <v>36612</v>
      </c>
      <c r="H151" s="550">
        <v>0.89867452135493375</v>
      </c>
      <c r="I151" s="550">
        <v>678</v>
      </c>
      <c r="J151" s="550">
        <v>60</v>
      </c>
      <c r="K151" s="550">
        <v>40740</v>
      </c>
      <c r="L151" s="550">
        <v>1</v>
      </c>
      <c r="M151" s="550">
        <v>679</v>
      </c>
      <c r="N151" s="550">
        <v>78</v>
      </c>
      <c r="O151" s="550">
        <v>52962</v>
      </c>
      <c r="P151" s="592">
        <v>1.3</v>
      </c>
      <c r="Q151" s="551">
        <v>679</v>
      </c>
    </row>
    <row r="152" spans="1:17" ht="14.45" customHeight="1" x14ac:dyDescent="0.2">
      <c r="A152" s="546" t="s">
        <v>1529</v>
      </c>
      <c r="B152" s="547" t="s">
        <v>1338</v>
      </c>
      <c r="C152" s="547" t="s">
        <v>1339</v>
      </c>
      <c r="D152" s="547" t="s">
        <v>1441</v>
      </c>
      <c r="E152" s="547" t="s">
        <v>1442</v>
      </c>
      <c r="F152" s="550">
        <v>146</v>
      </c>
      <c r="G152" s="550">
        <v>69642</v>
      </c>
      <c r="H152" s="550">
        <v>0.99111946033643583</v>
      </c>
      <c r="I152" s="550">
        <v>477</v>
      </c>
      <c r="J152" s="550">
        <v>147</v>
      </c>
      <c r="K152" s="550">
        <v>70266</v>
      </c>
      <c r="L152" s="550">
        <v>1</v>
      </c>
      <c r="M152" s="550">
        <v>478</v>
      </c>
      <c r="N152" s="550">
        <v>163</v>
      </c>
      <c r="O152" s="550">
        <v>77914</v>
      </c>
      <c r="P152" s="592">
        <v>1.1088435374149659</v>
      </c>
      <c r="Q152" s="551">
        <v>478</v>
      </c>
    </row>
    <row r="153" spans="1:17" ht="14.45" customHeight="1" x14ac:dyDescent="0.2">
      <c r="A153" s="546" t="s">
        <v>1529</v>
      </c>
      <c r="B153" s="547" t="s">
        <v>1338</v>
      </c>
      <c r="C153" s="547" t="s">
        <v>1339</v>
      </c>
      <c r="D153" s="547" t="s">
        <v>1443</v>
      </c>
      <c r="E153" s="547" t="s">
        <v>1444</v>
      </c>
      <c r="F153" s="550">
        <v>16</v>
      </c>
      <c r="G153" s="550">
        <v>4656</v>
      </c>
      <c r="H153" s="550">
        <v>0.51436146707909858</v>
      </c>
      <c r="I153" s="550">
        <v>291</v>
      </c>
      <c r="J153" s="550">
        <v>31</v>
      </c>
      <c r="K153" s="550">
        <v>9052</v>
      </c>
      <c r="L153" s="550">
        <v>1</v>
      </c>
      <c r="M153" s="550">
        <v>292</v>
      </c>
      <c r="N153" s="550">
        <v>14</v>
      </c>
      <c r="O153" s="550">
        <v>4102</v>
      </c>
      <c r="P153" s="592">
        <v>0.45315952275740168</v>
      </c>
      <c r="Q153" s="551">
        <v>293</v>
      </c>
    </row>
    <row r="154" spans="1:17" ht="14.45" customHeight="1" x14ac:dyDescent="0.2">
      <c r="A154" s="546" t="s">
        <v>1529</v>
      </c>
      <c r="B154" s="547" t="s">
        <v>1338</v>
      </c>
      <c r="C154" s="547" t="s">
        <v>1339</v>
      </c>
      <c r="D154" s="547" t="s">
        <v>1445</v>
      </c>
      <c r="E154" s="547" t="s">
        <v>1446</v>
      </c>
      <c r="F154" s="550">
        <v>11</v>
      </c>
      <c r="G154" s="550">
        <v>8954</v>
      </c>
      <c r="H154" s="550">
        <v>1</v>
      </c>
      <c r="I154" s="550">
        <v>814</v>
      </c>
      <c r="J154" s="550">
        <v>11</v>
      </c>
      <c r="K154" s="550">
        <v>8954</v>
      </c>
      <c r="L154" s="550">
        <v>1</v>
      </c>
      <c r="M154" s="550">
        <v>814</v>
      </c>
      <c r="N154" s="550">
        <v>10</v>
      </c>
      <c r="O154" s="550">
        <v>8060</v>
      </c>
      <c r="P154" s="592">
        <v>0.90015635470180921</v>
      </c>
      <c r="Q154" s="551">
        <v>806</v>
      </c>
    </row>
    <row r="155" spans="1:17" ht="14.45" customHeight="1" x14ac:dyDescent="0.2">
      <c r="A155" s="546" t="s">
        <v>1529</v>
      </c>
      <c r="B155" s="547" t="s">
        <v>1338</v>
      </c>
      <c r="C155" s="547" t="s">
        <v>1339</v>
      </c>
      <c r="D155" s="547" t="s">
        <v>1448</v>
      </c>
      <c r="E155" s="547" t="s">
        <v>1449</v>
      </c>
      <c r="F155" s="550">
        <v>165</v>
      </c>
      <c r="G155" s="550">
        <v>27720</v>
      </c>
      <c r="H155" s="550">
        <v>1.0248447204968945</v>
      </c>
      <c r="I155" s="550">
        <v>168</v>
      </c>
      <c r="J155" s="550">
        <v>161</v>
      </c>
      <c r="K155" s="550">
        <v>27048</v>
      </c>
      <c r="L155" s="550">
        <v>1</v>
      </c>
      <c r="M155" s="550">
        <v>168</v>
      </c>
      <c r="N155" s="550">
        <v>186</v>
      </c>
      <c r="O155" s="550">
        <v>31248</v>
      </c>
      <c r="P155" s="592">
        <v>1.15527950310559</v>
      </c>
      <c r="Q155" s="551">
        <v>168</v>
      </c>
    </row>
    <row r="156" spans="1:17" ht="14.45" customHeight="1" x14ac:dyDescent="0.2">
      <c r="A156" s="546" t="s">
        <v>1529</v>
      </c>
      <c r="B156" s="547" t="s">
        <v>1338</v>
      </c>
      <c r="C156" s="547" t="s">
        <v>1339</v>
      </c>
      <c r="D156" s="547" t="s">
        <v>1450</v>
      </c>
      <c r="E156" s="547" t="s">
        <v>1451</v>
      </c>
      <c r="F156" s="550">
        <v>1</v>
      </c>
      <c r="G156" s="550">
        <v>854</v>
      </c>
      <c r="H156" s="550"/>
      <c r="I156" s="550">
        <v>854</v>
      </c>
      <c r="J156" s="550"/>
      <c r="K156" s="550"/>
      <c r="L156" s="550"/>
      <c r="M156" s="550"/>
      <c r="N156" s="550"/>
      <c r="O156" s="550"/>
      <c r="P156" s="592"/>
      <c r="Q156" s="551"/>
    </row>
    <row r="157" spans="1:17" ht="14.45" customHeight="1" x14ac:dyDescent="0.2">
      <c r="A157" s="546" t="s">
        <v>1529</v>
      </c>
      <c r="B157" s="547" t="s">
        <v>1338</v>
      </c>
      <c r="C157" s="547" t="s">
        <v>1339</v>
      </c>
      <c r="D157" s="547" t="s">
        <v>1452</v>
      </c>
      <c r="E157" s="547" t="s">
        <v>1453</v>
      </c>
      <c r="F157" s="550">
        <v>7</v>
      </c>
      <c r="G157" s="550">
        <v>4018</v>
      </c>
      <c r="H157" s="550">
        <v>1.1666666666666667</v>
      </c>
      <c r="I157" s="550">
        <v>574</v>
      </c>
      <c r="J157" s="550">
        <v>6</v>
      </c>
      <c r="K157" s="550">
        <v>3444</v>
      </c>
      <c r="L157" s="550">
        <v>1</v>
      </c>
      <c r="M157" s="550">
        <v>574</v>
      </c>
      <c r="N157" s="550">
        <v>5</v>
      </c>
      <c r="O157" s="550">
        <v>2870</v>
      </c>
      <c r="P157" s="592">
        <v>0.83333333333333337</v>
      </c>
      <c r="Q157" s="551">
        <v>574</v>
      </c>
    </row>
    <row r="158" spans="1:17" ht="14.45" customHeight="1" x14ac:dyDescent="0.2">
      <c r="A158" s="546" t="s">
        <v>1529</v>
      </c>
      <c r="B158" s="547" t="s">
        <v>1338</v>
      </c>
      <c r="C158" s="547" t="s">
        <v>1339</v>
      </c>
      <c r="D158" s="547" t="s">
        <v>1455</v>
      </c>
      <c r="E158" s="547" t="s">
        <v>1456</v>
      </c>
      <c r="F158" s="550">
        <v>35</v>
      </c>
      <c r="G158" s="550">
        <v>6545</v>
      </c>
      <c r="H158" s="550">
        <v>1.4583333333333333</v>
      </c>
      <c r="I158" s="550">
        <v>187</v>
      </c>
      <c r="J158" s="550">
        <v>24</v>
      </c>
      <c r="K158" s="550">
        <v>4488</v>
      </c>
      <c r="L158" s="550">
        <v>1</v>
      </c>
      <c r="M158" s="550">
        <v>187</v>
      </c>
      <c r="N158" s="550">
        <v>40</v>
      </c>
      <c r="O158" s="550">
        <v>7520</v>
      </c>
      <c r="P158" s="592">
        <v>1.6755793226381461</v>
      </c>
      <c r="Q158" s="551">
        <v>188</v>
      </c>
    </row>
    <row r="159" spans="1:17" ht="14.45" customHeight="1" x14ac:dyDescent="0.2">
      <c r="A159" s="546" t="s">
        <v>1529</v>
      </c>
      <c r="B159" s="547" t="s">
        <v>1338</v>
      </c>
      <c r="C159" s="547" t="s">
        <v>1339</v>
      </c>
      <c r="D159" s="547" t="s">
        <v>1457</v>
      </c>
      <c r="E159" s="547" t="s">
        <v>1458</v>
      </c>
      <c r="F159" s="550"/>
      <c r="G159" s="550"/>
      <c r="H159" s="550"/>
      <c r="I159" s="550"/>
      <c r="J159" s="550">
        <v>3</v>
      </c>
      <c r="K159" s="550">
        <v>1728</v>
      </c>
      <c r="L159" s="550">
        <v>1</v>
      </c>
      <c r="M159" s="550">
        <v>576</v>
      </c>
      <c r="N159" s="550">
        <v>14</v>
      </c>
      <c r="O159" s="550">
        <v>8064</v>
      </c>
      <c r="P159" s="592">
        <v>4.666666666666667</v>
      </c>
      <c r="Q159" s="551">
        <v>576</v>
      </c>
    </row>
    <row r="160" spans="1:17" ht="14.45" customHeight="1" x14ac:dyDescent="0.2">
      <c r="A160" s="546" t="s">
        <v>1529</v>
      </c>
      <c r="B160" s="547" t="s">
        <v>1338</v>
      </c>
      <c r="C160" s="547" t="s">
        <v>1339</v>
      </c>
      <c r="D160" s="547" t="s">
        <v>1461</v>
      </c>
      <c r="E160" s="547" t="s">
        <v>1462</v>
      </c>
      <c r="F160" s="550">
        <v>52</v>
      </c>
      <c r="G160" s="550">
        <v>72748</v>
      </c>
      <c r="H160" s="550">
        <v>0.79942857142857138</v>
      </c>
      <c r="I160" s="550">
        <v>1399</v>
      </c>
      <c r="J160" s="550">
        <v>65</v>
      </c>
      <c r="K160" s="550">
        <v>91000</v>
      </c>
      <c r="L160" s="550">
        <v>1</v>
      </c>
      <c r="M160" s="550">
        <v>1400</v>
      </c>
      <c r="N160" s="550">
        <v>62</v>
      </c>
      <c r="O160" s="550">
        <v>86800</v>
      </c>
      <c r="P160" s="592">
        <v>0.9538461538461539</v>
      </c>
      <c r="Q160" s="551">
        <v>1400</v>
      </c>
    </row>
    <row r="161" spans="1:17" ht="14.45" customHeight="1" x14ac:dyDescent="0.2">
      <c r="A161" s="546" t="s">
        <v>1529</v>
      </c>
      <c r="B161" s="547" t="s">
        <v>1338</v>
      </c>
      <c r="C161" s="547" t="s">
        <v>1339</v>
      </c>
      <c r="D161" s="547" t="s">
        <v>1463</v>
      </c>
      <c r="E161" s="547" t="s">
        <v>1464</v>
      </c>
      <c r="F161" s="550">
        <v>1</v>
      </c>
      <c r="G161" s="550">
        <v>1022</v>
      </c>
      <c r="H161" s="550">
        <v>0.49951124144672532</v>
      </c>
      <c r="I161" s="550">
        <v>1022</v>
      </c>
      <c r="J161" s="550">
        <v>2</v>
      </c>
      <c r="K161" s="550">
        <v>2046</v>
      </c>
      <c r="L161" s="550">
        <v>1</v>
      </c>
      <c r="M161" s="550">
        <v>1023</v>
      </c>
      <c r="N161" s="550">
        <v>3</v>
      </c>
      <c r="O161" s="550">
        <v>3069</v>
      </c>
      <c r="P161" s="592">
        <v>1.5</v>
      </c>
      <c r="Q161" s="551">
        <v>1023</v>
      </c>
    </row>
    <row r="162" spans="1:17" ht="14.45" customHeight="1" x14ac:dyDescent="0.2">
      <c r="A162" s="546" t="s">
        <v>1529</v>
      </c>
      <c r="B162" s="547" t="s">
        <v>1338</v>
      </c>
      <c r="C162" s="547" t="s">
        <v>1339</v>
      </c>
      <c r="D162" s="547" t="s">
        <v>1465</v>
      </c>
      <c r="E162" s="547" t="s">
        <v>1466</v>
      </c>
      <c r="F162" s="550">
        <v>1</v>
      </c>
      <c r="G162" s="550">
        <v>190</v>
      </c>
      <c r="H162" s="550"/>
      <c r="I162" s="550">
        <v>190</v>
      </c>
      <c r="J162" s="550"/>
      <c r="K162" s="550"/>
      <c r="L162" s="550"/>
      <c r="M162" s="550"/>
      <c r="N162" s="550"/>
      <c r="O162" s="550"/>
      <c r="P162" s="592"/>
      <c r="Q162" s="551"/>
    </row>
    <row r="163" spans="1:17" ht="14.45" customHeight="1" x14ac:dyDescent="0.2">
      <c r="A163" s="546" t="s">
        <v>1529</v>
      </c>
      <c r="B163" s="547" t="s">
        <v>1338</v>
      </c>
      <c r="C163" s="547" t="s">
        <v>1339</v>
      </c>
      <c r="D163" s="547" t="s">
        <v>1467</v>
      </c>
      <c r="E163" s="547" t="s">
        <v>1468</v>
      </c>
      <c r="F163" s="550">
        <v>11</v>
      </c>
      <c r="G163" s="550">
        <v>8954</v>
      </c>
      <c r="H163" s="550">
        <v>1</v>
      </c>
      <c r="I163" s="550">
        <v>814</v>
      </c>
      <c r="J163" s="550">
        <v>11</v>
      </c>
      <c r="K163" s="550">
        <v>8954</v>
      </c>
      <c r="L163" s="550">
        <v>1</v>
      </c>
      <c r="M163" s="550">
        <v>814</v>
      </c>
      <c r="N163" s="550">
        <v>10</v>
      </c>
      <c r="O163" s="550">
        <v>8060</v>
      </c>
      <c r="P163" s="592">
        <v>0.90015635470180921</v>
      </c>
      <c r="Q163" s="551">
        <v>806</v>
      </c>
    </row>
    <row r="164" spans="1:17" ht="14.45" customHeight="1" x14ac:dyDescent="0.2">
      <c r="A164" s="546" t="s">
        <v>1529</v>
      </c>
      <c r="B164" s="547" t="s">
        <v>1338</v>
      </c>
      <c r="C164" s="547" t="s">
        <v>1339</v>
      </c>
      <c r="D164" s="547" t="s">
        <v>1469</v>
      </c>
      <c r="E164" s="547" t="s">
        <v>1470</v>
      </c>
      <c r="F164" s="550">
        <v>3</v>
      </c>
      <c r="G164" s="550">
        <v>1014</v>
      </c>
      <c r="H164" s="550"/>
      <c r="I164" s="550">
        <v>338</v>
      </c>
      <c r="J164" s="550"/>
      <c r="K164" s="550"/>
      <c r="L164" s="550"/>
      <c r="M164" s="550"/>
      <c r="N164" s="550"/>
      <c r="O164" s="550"/>
      <c r="P164" s="592"/>
      <c r="Q164" s="551"/>
    </row>
    <row r="165" spans="1:17" ht="14.45" customHeight="1" x14ac:dyDescent="0.2">
      <c r="A165" s="546" t="s">
        <v>1529</v>
      </c>
      <c r="B165" s="547" t="s">
        <v>1338</v>
      </c>
      <c r="C165" s="547" t="s">
        <v>1339</v>
      </c>
      <c r="D165" s="547" t="s">
        <v>1471</v>
      </c>
      <c r="E165" s="547" t="s">
        <v>1472</v>
      </c>
      <c r="F165" s="550">
        <v>18</v>
      </c>
      <c r="G165" s="550">
        <v>4680</v>
      </c>
      <c r="H165" s="550">
        <v>0.89655172413793105</v>
      </c>
      <c r="I165" s="550">
        <v>260</v>
      </c>
      <c r="J165" s="550">
        <v>20</v>
      </c>
      <c r="K165" s="550">
        <v>5220</v>
      </c>
      <c r="L165" s="550">
        <v>1</v>
      </c>
      <c r="M165" s="550">
        <v>261</v>
      </c>
      <c r="N165" s="550">
        <v>15</v>
      </c>
      <c r="O165" s="550">
        <v>3930</v>
      </c>
      <c r="P165" s="592">
        <v>0.75287356321839083</v>
      </c>
      <c r="Q165" s="551">
        <v>262</v>
      </c>
    </row>
    <row r="166" spans="1:17" ht="14.45" customHeight="1" x14ac:dyDescent="0.2">
      <c r="A166" s="546" t="s">
        <v>1529</v>
      </c>
      <c r="B166" s="547" t="s">
        <v>1338</v>
      </c>
      <c r="C166" s="547" t="s">
        <v>1339</v>
      </c>
      <c r="D166" s="547" t="s">
        <v>1473</v>
      </c>
      <c r="E166" s="547" t="s">
        <v>1395</v>
      </c>
      <c r="F166" s="550">
        <v>12</v>
      </c>
      <c r="G166" s="550">
        <v>29124</v>
      </c>
      <c r="H166" s="550"/>
      <c r="I166" s="550">
        <v>2427</v>
      </c>
      <c r="J166" s="550"/>
      <c r="K166" s="550"/>
      <c r="L166" s="550"/>
      <c r="M166" s="550"/>
      <c r="N166" s="550"/>
      <c r="O166" s="550"/>
      <c r="P166" s="592"/>
      <c r="Q166" s="551"/>
    </row>
    <row r="167" spans="1:17" ht="14.45" customHeight="1" x14ac:dyDescent="0.2">
      <c r="A167" s="546" t="s">
        <v>1529</v>
      </c>
      <c r="B167" s="547" t="s">
        <v>1338</v>
      </c>
      <c r="C167" s="547" t="s">
        <v>1339</v>
      </c>
      <c r="D167" s="547" t="s">
        <v>1474</v>
      </c>
      <c r="E167" s="547" t="s">
        <v>1475</v>
      </c>
      <c r="F167" s="550"/>
      <c r="G167" s="550"/>
      <c r="H167" s="550"/>
      <c r="I167" s="550"/>
      <c r="J167" s="550">
        <v>4</v>
      </c>
      <c r="K167" s="550">
        <v>16348</v>
      </c>
      <c r="L167" s="550">
        <v>1</v>
      </c>
      <c r="M167" s="550">
        <v>4087</v>
      </c>
      <c r="N167" s="550">
        <v>2</v>
      </c>
      <c r="O167" s="550">
        <v>8204</v>
      </c>
      <c r="P167" s="592">
        <v>0.50183508686077805</v>
      </c>
      <c r="Q167" s="551">
        <v>4102</v>
      </c>
    </row>
    <row r="168" spans="1:17" ht="14.45" customHeight="1" x14ac:dyDescent="0.2">
      <c r="A168" s="546" t="s">
        <v>1529</v>
      </c>
      <c r="B168" s="547" t="s">
        <v>1338</v>
      </c>
      <c r="C168" s="547" t="s">
        <v>1339</v>
      </c>
      <c r="D168" s="547" t="s">
        <v>1476</v>
      </c>
      <c r="E168" s="547" t="s">
        <v>1477</v>
      </c>
      <c r="F168" s="550"/>
      <c r="G168" s="550"/>
      <c r="H168" s="550"/>
      <c r="I168" s="550"/>
      <c r="J168" s="550">
        <v>1</v>
      </c>
      <c r="K168" s="550">
        <v>3464</v>
      </c>
      <c r="L168" s="550">
        <v>1</v>
      </c>
      <c r="M168" s="550">
        <v>3464</v>
      </c>
      <c r="N168" s="550"/>
      <c r="O168" s="550"/>
      <c r="P168" s="592"/>
      <c r="Q168" s="551"/>
    </row>
    <row r="169" spans="1:17" ht="14.45" customHeight="1" x14ac:dyDescent="0.2">
      <c r="A169" s="546" t="s">
        <v>1529</v>
      </c>
      <c r="B169" s="547" t="s">
        <v>1338</v>
      </c>
      <c r="C169" s="547" t="s">
        <v>1339</v>
      </c>
      <c r="D169" s="547" t="s">
        <v>1478</v>
      </c>
      <c r="E169" s="547" t="s">
        <v>1479</v>
      </c>
      <c r="F169" s="550">
        <v>3</v>
      </c>
      <c r="G169" s="550">
        <v>759</v>
      </c>
      <c r="H169" s="550">
        <v>0.75</v>
      </c>
      <c r="I169" s="550">
        <v>253</v>
      </c>
      <c r="J169" s="550">
        <v>4</v>
      </c>
      <c r="K169" s="550">
        <v>1012</v>
      </c>
      <c r="L169" s="550">
        <v>1</v>
      </c>
      <c r="M169" s="550">
        <v>253</v>
      </c>
      <c r="N169" s="550">
        <v>2</v>
      </c>
      <c r="O169" s="550">
        <v>492</v>
      </c>
      <c r="P169" s="592">
        <v>0.48616600790513836</v>
      </c>
      <c r="Q169" s="551">
        <v>246</v>
      </c>
    </row>
    <row r="170" spans="1:17" ht="14.45" customHeight="1" x14ac:dyDescent="0.2">
      <c r="A170" s="546" t="s">
        <v>1529</v>
      </c>
      <c r="B170" s="547" t="s">
        <v>1338</v>
      </c>
      <c r="C170" s="547" t="s">
        <v>1339</v>
      </c>
      <c r="D170" s="547" t="s">
        <v>1480</v>
      </c>
      <c r="E170" s="547" t="s">
        <v>1481</v>
      </c>
      <c r="F170" s="550">
        <v>3</v>
      </c>
      <c r="G170" s="550">
        <v>1272</v>
      </c>
      <c r="H170" s="550">
        <v>0.75</v>
      </c>
      <c r="I170" s="550">
        <v>424</v>
      </c>
      <c r="J170" s="550">
        <v>4</v>
      </c>
      <c r="K170" s="550">
        <v>1696</v>
      </c>
      <c r="L170" s="550">
        <v>1</v>
      </c>
      <c r="M170" s="550">
        <v>424</v>
      </c>
      <c r="N170" s="550">
        <v>2</v>
      </c>
      <c r="O170" s="550">
        <v>842</v>
      </c>
      <c r="P170" s="592">
        <v>0.49646226415094341</v>
      </c>
      <c r="Q170" s="551">
        <v>421</v>
      </c>
    </row>
    <row r="171" spans="1:17" ht="14.45" customHeight="1" x14ac:dyDescent="0.2">
      <c r="A171" s="546" t="s">
        <v>1529</v>
      </c>
      <c r="B171" s="547" t="s">
        <v>1338</v>
      </c>
      <c r="C171" s="547" t="s">
        <v>1339</v>
      </c>
      <c r="D171" s="547" t="s">
        <v>1482</v>
      </c>
      <c r="E171" s="547" t="s">
        <v>1483</v>
      </c>
      <c r="F171" s="550"/>
      <c r="G171" s="550"/>
      <c r="H171" s="550"/>
      <c r="I171" s="550"/>
      <c r="J171" s="550">
        <v>9</v>
      </c>
      <c r="K171" s="550">
        <v>69066</v>
      </c>
      <c r="L171" s="550">
        <v>1</v>
      </c>
      <c r="M171" s="550">
        <v>7674</v>
      </c>
      <c r="N171" s="550"/>
      <c r="O171" s="550"/>
      <c r="P171" s="592"/>
      <c r="Q171" s="551"/>
    </row>
    <row r="172" spans="1:17" ht="14.45" customHeight="1" x14ac:dyDescent="0.2">
      <c r="A172" s="546" t="s">
        <v>1529</v>
      </c>
      <c r="B172" s="547" t="s">
        <v>1338</v>
      </c>
      <c r="C172" s="547" t="s">
        <v>1339</v>
      </c>
      <c r="D172" s="547" t="s">
        <v>1486</v>
      </c>
      <c r="E172" s="547" t="s">
        <v>1487</v>
      </c>
      <c r="F172" s="550"/>
      <c r="G172" s="550"/>
      <c r="H172" s="550"/>
      <c r="I172" s="550"/>
      <c r="J172" s="550">
        <v>24</v>
      </c>
      <c r="K172" s="550">
        <v>56640</v>
      </c>
      <c r="L172" s="550">
        <v>1</v>
      </c>
      <c r="M172" s="550">
        <v>2360</v>
      </c>
      <c r="N172" s="550">
        <v>27</v>
      </c>
      <c r="O172" s="550">
        <v>64125</v>
      </c>
      <c r="P172" s="592">
        <v>1.1321504237288136</v>
      </c>
      <c r="Q172" s="551">
        <v>2375</v>
      </c>
    </row>
    <row r="173" spans="1:17" ht="14.45" customHeight="1" x14ac:dyDescent="0.2">
      <c r="A173" s="546" t="s">
        <v>1529</v>
      </c>
      <c r="B173" s="547" t="s">
        <v>1338</v>
      </c>
      <c r="C173" s="547" t="s">
        <v>1339</v>
      </c>
      <c r="D173" s="547" t="s">
        <v>1488</v>
      </c>
      <c r="E173" s="547" t="s">
        <v>1489</v>
      </c>
      <c r="F173" s="550"/>
      <c r="G173" s="550"/>
      <c r="H173" s="550"/>
      <c r="I173" s="550"/>
      <c r="J173" s="550">
        <v>17</v>
      </c>
      <c r="K173" s="550">
        <v>104890</v>
      </c>
      <c r="L173" s="550">
        <v>1</v>
      </c>
      <c r="M173" s="550">
        <v>6170</v>
      </c>
      <c r="N173" s="550">
        <v>29</v>
      </c>
      <c r="O173" s="550">
        <v>179365</v>
      </c>
      <c r="P173" s="592">
        <v>1.7100295547716655</v>
      </c>
      <c r="Q173" s="551">
        <v>6185</v>
      </c>
    </row>
    <row r="174" spans="1:17" ht="14.45" customHeight="1" x14ac:dyDescent="0.2">
      <c r="A174" s="546" t="s">
        <v>1529</v>
      </c>
      <c r="B174" s="547" t="s">
        <v>1494</v>
      </c>
      <c r="C174" s="547" t="s">
        <v>1339</v>
      </c>
      <c r="D174" s="547" t="s">
        <v>1495</v>
      </c>
      <c r="E174" s="547" t="s">
        <v>1496</v>
      </c>
      <c r="F174" s="550"/>
      <c r="G174" s="550"/>
      <c r="H174" s="550"/>
      <c r="I174" s="550"/>
      <c r="J174" s="550">
        <v>1</v>
      </c>
      <c r="K174" s="550">
        <v>609</v>
      </c>
      <c r="L174" s="550">
        <v>1</v>
      </c>
      <c r="M174" s="550">
        <v>609</v>
      </c>
      <c r="N174" s="550"/>
      <c r="O174" s="550"/>
      <c r="P174" s="592"/>
      <c r="Q174" s="551"/>
    </row>
    <row r="175" spans="1:17" ht="14.45" customHeight="1" x14ac:dyDescent="0.2">
      <c r="A175" s="546" t="s">
        <v>1529</v>
      </c>
      <c r="B175" s="547" t="s">
        <v>1494</v>
      </c>
      <c r="C175" s="547" t="s">
        <v>1339</v>
      </c>
      <c r="D175" s="547" t="s">
        <v>1497</v>
      </c>
      <c r="E175" s="547" t="s">
        <v>1498</v>
      </c>
      <c r="F175" s="550"/>
      <c r="G175" s="550"/>
      <c r="H175" s="550"/>
      <c r="I175" s="550"/>
      <c r="J175" s="550">
        <v>12</v>
      </c>
      <c r="K175" s="550">
        <v>28740</v>
      </c>
      <c r="L175" s="550">
        <v>1</v>
      </c>
      <c r="M175" s="550">
        <v>2395</v>
      </c>
      <c r="N175" s="550"/>
      <c r="O175" s="550"/>
      <c r="P175" s="592"/>
      <c r="Q175" s="551"/>
    </row>
    <row r="176" spans="1:17" ht="14.45" customHeight="1" x14ac:dyDescent="0.2">
      <c r="A176" s="546" t="s">
        <v>1530</v>
      </c>
      <c r="B176" s="547" t="s">
        <v>1338</v>
      </c>
      <c r="C176" s="547" t="s">
        <v>1339</v>
      </c>
      <c r="D176" s="547" t="s">
        <v>1350</v>
      </c>
      <c r="E176" s="547" t="s">
        <v>1351</v>
      </c>
      <c r="F176" s="550">
        <v>2</v>
      </c>
      <c r="G176" s="550">
        <v>1686</v>
      </c>
      <c r="H176" s="550">
        <v>2</v>
      </c>
      <c r="I176" s="550">
        <v>843</v>
      </c>
      <c r="J176" s="550">
        <v>1</v>
      </c>
      <c r="K176" s="550">
        <v>843</v>
      </c>
      <c r="L176" s="550">
        <v>1</v>
      </c>
      <c r="M176" s="550">
        <v>843</v>
      </c>
      <c r="N176" s="550">
        <v>1</v>
      </c>
      <c r="O176" s="550">
        <v>846</v>
      </c>
      <c r="P176" s="592">
        <v>1.0035587188612101</v>
      </c>
      <c r="Q176" s="551">
        <v>846</v>
      </c>
    </row>
    <row r="177" spans="1:17" ht="14.45" customHeight="1" x14ac:dyDescent="0.2">
      <c r="A177" s="546" t="s">
        <v>1530</v>
      </c>
      <c r="B177" s="547" t="s">
        <v>1338</v>
      </c>
      <c r="C177" s="547" t="s">
        <v>1339</v>
      </c>
      <c r="D177" s="547" t="s">
        <v>1354</v>
      </c>
      <c r="E177" s="547" t="s">
        <v>1355</v>
      </c>
      <c r="F177" s="550">
        <v>1</v>
      </c>
      <c r="G177" s="550">
        <v>814</v>
      </c>
      <c r="H177" s="550"/>
      <c r="I177" s="550">
        <v>814</v>
      </c>
      <c r="J177" s="550"/>
      <c r="K177" s="550"/>
      <c r="L177" s="550"/>
      <c r="M177" s="550"/>
      <c r="N177" s="550"/>
      <c r="O177" s="550"/>
      <c r="P177" s="592"/>
      <c r="Q177" s="551"/>
    </row>
    <row r="178" spans="1:17" ht="14.45" customHeight="1" x14ac:dyDescent="0.2">
      <c r="A178" s="546" t="s">
        <v>1530</v>
      </c>
      <c r="B178" s="547" t="s">
        <v>1338</v>
      </c>
      <c r="C178" s="547" t="s">
        <v>1339</v>
      </c>
      <c r="D178" s="547" t="s">
        <v>1356</v>
      </c>
      <c r="E178" s="547" t="s">
        <v>1357</v>
      </c>
      <c r="F178" s="550">
        <v>1</v>
      </c>
      <c r="G178" s="550">
        <v>814</v>
      </c>
      <c r="H178" s="550"/>
      <c r="I178" s="550">
        <v>814</v>
      </c>
      <c r="J178" s="550"/>
      <c r="K178" s="550"/>
      <c r="L178" s="550"/>
      <c r="M178" s="550"/>
      <c r="N178" s="550"/>
      <c r="O178" s="550"/>
      <c r="P178" s="592"/>
      <c r="Q178" s="551"/>
    </row>
    <row r="179" spans="1:17" ht="14.45" customHeight="1" x14ac:dyDescent="0.2">
      <c r="A179" s="546" t="s">
        <v>1530</v>
      </c>
      <c r="B179" s="547" t="s">
        <v>1338</v>
      </c>
      <c r="C179" s="547" t="s">
        <v>1339</v>
      </c>
      <c r="D179" s="547" t="s">
        <v>1358</v>
      </c>
      <c r="E179" s="547" t="s">
        <v>1359</v>
      </c>
      <c r="F179" s="550"/>
      <c r="G179" s="550"/>
      <c r="H179" s="550"/>
      <c r="I179" s="550"/>
      <c r="J179" s="550">
        <v>1</v>
      </c>
      <c r="K179" s="550">
        <v>168</v>
      </c>
      <c r="L179" s="550">
        <v>1</v>
      </c>
      <c r="M179" s="550">
        <v>168</v>
      </c>
      <c r="N179" s="550">
        <v>1</v>
      </c>
      <c r="O179" s="550">
        <v>168</v>
      </c>
      <c r="P179" s="592">
        <v>1</v>
      </c>
      <c r="Q179" s="551">
        <v>168</v>
      </c>
    </row>
    <row r="180" spans="1:17" ht="14.45" customHeight="1" x14ac:dyDescent="0.2">
      <c r="A180" s="546" t="s">
        <v>1530</v>
      </c>
      <c r="B180" s="547" t="s">
        <v>1338</v>
      </c>
      <c r="C180" s="547" t="s">
        <v>1339</v>
      </c>
      <c r="D180" s="547" t="s">
        <v>1360</v>
      </c>
      <c r="E180" s="547" t="s">
        <v>1361</v>
      </c>
      <c r="F180" s="550"/>
      <c r="G180" s="550"/>
      <c r="H180" s="550"/>
      <c r="I180" s="550"/>
      <c r="J180" s="550">
        <v>1</v>
      </c>
      <c r="K180" s="550">
        <v>174</v>
      </c>
      <c r="L180" s="550">
        <v>1</v>
      </c>
      <c r="M180" s="550">
        <v>174</v>
      </c>
      <c r="N180" s="550">
        <v>1</v>
      </c>
      <c r="O180" s="550">
        <v>175</v>
      </c>
      <c r="P180" s="592">
        <v>1.0057471264367817</v>
      </c>
      <c r="Q180" s="551">
        <v>175</v>
      </c>
    </row>
    <row r="181" spans="1:17" ht="14.45" customHeight="1" x14ac:dyDescent="0.2">
      <c r="A181" s="546" t="s">
        <v>1530</v>
      </c>
      <c r="B181" s="547" t="s">
        <v>1338</v>
      </c>
      <c r="C181" s="547" t="s">
        <v>1339</v>
      </c>
      <c r="D181" s="547" t="s">
        <v>1386</v>
      </c>
      <c r="E181" s="547" t="s">
        <v>1387</v>
      </c>
      <c r="F181" s="550"/>
      <c r="G181" s="550"/>
      <c r="H181" s="550"/>
      <c r="I181" s="550"/>
      <c r="J181" s="550"/>
      <c r="K181" s="550"/>
      <c r="L181" s="550"/>
      <c r="M181" s="550"/>
      <c r="N181" s="550">
        <v>2</v>
      </c>
      <c r="O181" s="550">
        <v>1026</v>
      </c>
      <c r="P181" s="592"/>
      <c r="Q181" s="551">
        <v>513</v>
      </c>
    </row>
    <row r="182" spans="1:17" ht="14.45" customHeight="1" x14ac:dyDescent="0.2">
      <c r="A182" s="546" t="s">
        <v>1530</v>
      </c>
      <c r="B182" s="547" t="s">
        <v>1338</v>
      </c>
      <c r="C182" s="547" t="s">
        <v>1339</v>
      </c>
      <c r="D182" s="547" t="s">
        <v>1396</v>
      </c>
      <c r="E182" s="547" t="s">
        <v>1397</v>
      </c>
      <c r="F182" s="550">
        <v>2</v>
      </c>
      <c r="G182" s="550">
        <v>624</v>
      </c>
      <c r="H182" s="550"/>
      <c r="I182" s="550">
        <v>312</v>
      </c>
      <c r="J182" s="550"/>
      <c r="K182" s="550"/>
      <c r="L182" s="550"/>
      <c r="M182" s="550"/>
      <c r="N182" s="550"/>
      <c r="O182" s="550"/>
      <c r="P182" s="592"/>
      <c r="Q182" s="551"/>
    </row>
    <row r="183" spans="1:17" ht="14.45" customHeight="1" x14ac:dyDescent="0.2">
      <c r="A183" s="546" t="s">
        <v>1530</v>
      </c>
      <c r="B183" s="547" t="s">
        <v>1338</v>
      </c>
      <c r="C183" s="547" t="s">
        <v>1339</v>
      </c>
      <c r="D183" s="547" t="s">
        <v>1404</v>
      </c>
      <c r="E183" s="547" t="s">
        <v>1405</v>
      </c>
      <c r="F183" s="550"/>
      <c r="G183" s="550"/>
      <c r="H183" s="550"/>
      <c r="I183" s="550"/>
      <c r="J183" s="550">
        <v>3</v>
      </c>
      <c r="K183" s="550">
        <v>1050</v>
      </c>
      <c r="L183" s="550">
        <v>1</v>
      </c>
      <c r="M183" s="550">
        <v>350</v>
      </c>
      <c r="N183" s="550">
        <v>9</v>
      </c>
      <c r="O183" s="550">
        <v>3159</v>
      </c>
      <c r="P183" s="592">
        <v>3.0085714285714285</v>
      </c>
      <c r="Q183" s="551">
        <v>351</v>
      </c>
    </row>
    <row r="184" spans="1:17" ht="14.45" customHeight="1" x14ac:dyDescent="0.2">
      <c r="A184" s="546" t="s">
        <v>1530</v>
      </c>
      <c r="B184" s="547" t="s">
        <v>1338</v>
      </c>
      <c r="C184" s="547" t="s">
        <v>1339</v>
      </c>
      <c r="D184" s="547" t="s">
        <v>1415</v>
      </c>
      <c r="E184" s="547" t="s">
        <v>1416</v>
      </c>
      <c r="F184" s="550"/>
      <c r="G184" s="550"/>
      <c r="H184" s="550"/>
      <c r="I184" s="550"/>
      <c r="J184" s="550">
        <v>1</v>
      </c>
      <c r="K184" s="550">
        <v>40</v>
      </c>
      <c r="L184" s="550">
        <v>1</v>
      </c>
      <c r="M184" s="550">
        <v>40</v>
      </c>
      <c r="N184" s="550"/>
      <c r="O184" s="550"/>
      <c r="P184" s="592"/>
      <c r="Q184" s="551"/>
    </row>
    <row r="185" spans="1:17" ht="14.45" customHeight="1" x14ac:dyDescent="0.2">
      <c r="A185" s="546" t="s">
        <v>1530</v>
      </c>
      <c r="B185" s="547" t="s">
        <v>1338</v>
      </c>
      <c r="C185" s="547" t="s">
        <v>1339</v>
      </c>
      <c r="D185" s="547" t="s">
        <v>1417</v>
      </c>
      <c r="E185" s="547" t="s">
        <v>1418</v>
      </c>
      <c r="F185" s="550"/>
      <c r="G185" s="550"/>
      <c r="H185" s="550"/>
      <c r="I185" s="550"/>
      <c r="J185" s="550"/>
      <c r="K185" s="550"/>
      <c r="L185" s="550"/>
      <c r="M185" s="550"/>
      <c r="N185" s="550">
        <v>2</v>
      </c>
      <c r="O185" s="550">
        <v>10060</v>
      </c>
      <c r="P185" s="592"/>
      <c r="Q185" s="551">
        <v>5030</v>
      </c>
    </row>
    <row r="186" spans="1:17" ht="14.45" customHeight="1" x14ac:dyDescent="0.2">
      <c r="A186" s="546" t="s">
        <v>1530</v>
      </c>
      <c r="B186" s="547" t="s">
        <v>1338</v>
      </c>
      <c r="C186" s="547" t="s">
        <v>1339</v>
      </c>
      <c r="D186" s="547" t="s">
        <v>1419</v>
      </c>
      <c r="E186" s="547" t="s">
        <v>1420</v>
      </c>
      <c r="F186" s="550">
        <v>1</v>
      </c>
      <c r="G186" s="550">
        <v>171</v>
      </c>
      <c r="H186" s="550">
        <v>1</v>
      </c>
      <c r="I186" s="550">
        <v>171</v>
      </c>
      <c r="J186" s="550">
        <v>1</v>
      </c>
      <c r="K186" s="550">
        <v>171</v>
      </c>
      <c r="L186" s="550">
        <v>1</v>
      </c>
      <c r="M186" s="550">
        <v>171</v>
      </c>
      <c r="N186" s="550">
        <v>1</v>
      </c>
      <c r="O186" s="550">
        <v>171</v>
      </c>
      <c r="P186" s="592">
        <v>1</v>
      </c>
      <c r="Q186" s="551">
        <v>171</v>
      </c>
    </row>
    <row r="187" spans="1:17" ht="14.45" customHeight="1" x14ac:dyDescent="0.2">
      <c r="A187" s="546" t="s">
        <v>1530</v>
      </c>
      <c r="B187" s="547" t="s">
        <v>1338</v>
      </c>
      <c r="C187" s="547" t="s">
        <v>1339</v>
      </c>
      <c r="D187" s="547" t="s">
        <v>1425</v>
      </c>
      <c r="E187" s="547" t="s">
        <v>1426</v>
      </c>
      <c r="F187" s="550">
        <v>1</v>
      </c>
      <c r="G187" s="550">
        <v>350</v>
      </c>
      <c r="H187" s="550"/>
      <c r="I187" s="550">
        <v>350</v>
      </c>
      <c r="J187" s="550"/>
      <c r="K187" s="550"/>
      <c r="L187" s="550"/>
      <c r="M187" s="550"/>
      <c r="N187" s="550">
        <v>1</v>
      </c>
      <c r="O187" s="550">
        <v>351</v>
      </c>
      <c r="P187" s="592"/>
      <c r="Q187" s="551">
        <v>351</v>
      </c>
    </row>
    <row r="188" spans="1:17" ht="14.45" customHeight="1" x14ac:dyDescent="0.2">
      <c r="A188" s="546" t="s">
        <v>1530</v>
      </c>
      <c r="B188" s="547" t="s">
        <v>1338</v>
      </c>
      <c r="C188" s="547" t="s">
        <v>1339</v>
      </c>
      <c r="D188" s="547" t="s">
        <v>1427</v>
      </c>
      <c r="E188" s="547" t="s">
        <v>1428</v>
      </c>
      <c r="F188" s="550"/>
      <c r="G188" s="550"/>
      <c r="H188" s="550"/>
      <c r="I188" s="550"/>
      <c r="J188" s="550">
        <v>1</v>
      </c>
      <c r="K188" s="550">
        <v>174</v>
      </c>
      <c r="L188" s="550">
        <v>1</v>
      </c>
      <c r="M188" s="550">
        <v>174</v>
      </c>
      <c r="N188" s="550">
        <v>1</v>
      </c>
      <c r="O188" s="550">
        <v>174</v>
      </c>
      <c r="P188" s="592">
        <v>1</v>
      </c>
      <c r="Q188" s="551">
        <v>174</v>
      </c>
    </row>
    <row r="189" spans="1:17" ht="14.45" customHeight="1" x14ac:dyDescent="0.2">
      <c r="A189" s="546" t="s">
        <v>1530</v>
      </c>
      <c r="B189" s="547" t="s">
        <v>1338</v>
      </c>
      <c r="C189" s="547" t="s">
        <v>1339</v>
      </c>
      <c r="D189" s="547" t="s">
        <v>1429</v>
      </c>
      <c r="E189" s="547" t="s">
        <v>1430</v>
      </c>
      <c r="F189" s="550">
        <v>4</v>
      </c>
      <c r="G189" s="550">
        <v>1604</v>
      </c>
      <c r="H189" s="550"/>
      <c r="I189" s="550">
        <v>401</v>
      </c>
      <c r="J189" s="550"/>
      <c r="K189" s="550"/>
      <c r="L189" s="550"/>
      <c r="M189" s="550"/>
      <c r="N189" s="550"/>
      <c r="O189" s="550"/>
      <c r="P189" s="592"/>
      <c r="Q189" s="551"/>
    </row>
    <row r="190" spans="1:17" ht="14.45" customHeight="1" x14ac:dyDescent="0.2">
      <c r="A190" s="546" t="s">
        <v>1530</v>
      </c>
      <c r="B190" s="547" t="s">
        <v>1338</v>
      </c>
      <c r="C190" s="547" t="s">
        <v>1339</v>
      </c>
      <c r="D190" s="547" t="s">
        <v>1445</v>
      </c>
      <c r="E190" s="547" t="s">
        <v>1446</v>
      </c>
      <c r="F190" s="550">
        <v>1</v>
      </c>
      <c r="G190" s="550">
        <v>814</v>
      </c>
      <c r="H190" s="550"/>
      <c r="I190" s="550">
        <v>814</v>
      </c>
      <c r="J190" s="550"/>
      <c r="K190" s="550"/>
      <c r="L190" s="550"/>
      <c r="M190" s="550"/>
      <c r="N190" s="550"/>
      <c r="O190" s="550"/>
      <c r="P190" s="592"/>
      <c r="Q190" s="551"/>
    </row>
    <row r="191" spans="1:17" ht="14.45" customHeight="1" x14ac:dyDescent="0.2">
      <c r="A191" s="546" t="s">
        <v>1530</v>
      </c>
      <c r="B191" s="547" t="s">
        <v>1338</v>
      </c>
      <c r="C191" s="547" t="s">
        <v>1339</v>
      </c>
      <c r="D191" s="547" t="s">
        <v>1448</v>
      </c>
      <c r="E191" s="547" t="s">
        <v>1449</v>
      </c>
      <c r="F191" s="550"/>
      <c r="G191" s="550"/>
      <c r="H191" s="550"/>
      <c r="I191" s="550"/>
      <c r="J191" s="550">
        <v>1</v>
      </c>
      <c r="K191" s="550">
        <v>168</v>
      </c>
      <c r="L191" s="550">
        <v>1</v>
      </c>
      <c r="M191" s="550">
        <v>168</v>
      </c>
      <c r="N191" s="550">
        <v>1</v>
      </c>
      <c r="O191" s="550">
        <v>168</v>
      </c>
      <c r="P191" s="592">
        <v>1</v>
      </c>
      <c r="Q191" s="551">
        <v>168</v>
      </c>
    </row>
    <row r="192" spans="1:17" ht="14.45" customHeight="1" x14ac:dyDescent="0.2">
      <c r="A192" s="546" t="s">
        <v>1530</v>
      </c>
      <c r="B192" s="547" t="s">
        <v>1338</v>
      </c>
      <c r="C192" s="547" t="s">
        <v>1339</v>
      </c>
      <c r="D192" s="547" t="s">
        <v>1452</v>
      </c>
      <c r="E192" s="547" t="s">
        <v>1453</v>
      </c>
      <c r="F192" s="550">
        <v>1</v>
      </c>
      <c r="G192" s="550">
        <v>574</v>
      </c>
      <c r="H192" s="550"/>
      <c r="I192" s="550">
        <v>574</v>
      </c>
      <c r="J192" s="550"/>
      <c r="K192" s="550"/>
      <c r="L192" s="550"/>
      <c r="M192" s="550"/>
      <c r="N192" s="550"/>
      <c r="O192" s="550"/>
      <c r="P192" s="592"/>
      <c r="Q192" s="551"/>
    </row>
    <row r="193" spans="1:17" ht="14.45" customHeight="1" x14ac:dyDescent="0.2">
      <c r="A193" s="546" t="s">
        <v>1530</v>
      </c>
      <c r="B193" s="547" t="s">
        <v>1338</v>
      </c>
      <c r="C193" s="547" t="s">
        <v>1339</v>
      </c>
      <c r="D193" s="547" t="s">
        <v>1467</v>
      </c>
      <c r="E193" s="547" t="s">
        <v>1468</v>
      </c>
      <c r="F193" s="550">
        <v>1</v>
      </c>
      <c r="G193" s="550">
        <v>814</v>
      </c>
      <c r="H193" s="550"/>
      <c r="I193" s="550">
        <v>814</v>
      </c>
      <c r="J193" s="550"/>
      <c r="K193" s="550"/>
      <c r="L193" s="550"/>
      <c r="M193" s="550"/>
      <c r="N193" s="550"/>
      <c r="O193" s="550"/>
      <c r="P193" s="592"/>
      <c r="Q193" s="551"/>
    </row>
    <row r="194" spans="1:17" ht="14.45" customHeight="1" x14ac:dyDescent="0.2">
      <c r="A194" s="546" t="s">
        <v>1530</v>
      </c>
      <c r="B194" s="547" t="s">
        <v>1338</v>
      </c>
      <c r="C194" s="547" t="s">
        <v>1339</v>
      </c>
      <c r="D194" s="547" t="s">
        <v>1474</v>
      </c>
      <c r="E194" s="547" t="s">
        <v>1475</v>
      </c>
      <c r="F194" s="550"/>
      <c r="G194" s="550"/>
      <c r="H194" s="550"/>
      <c r="I194" s="550"/>
      <c r="J194" s="550">
        <v>1</v>
      </c>
      <c r="K194" s="550">
        <v>4087</v>
      </c>
      <c r="L194" s="550">
        <v>1</v>
      </c>
      <c r="M194" s="550">
        <v>4087</v>
      </c>
      <c r="N194" s="550">
        <v>1</v>
      </c>
      <c r="O194" s="550">
        <v>4102</v>
      </c>
      <c r="P194" s="592">
        <v>1.0036701737215561</v>
      </c>
      <c r="Q194" s="551">
        <v>4102</v>
      </c>
    </row>
    <row r="195" spans="1:17" ht="14.45" customHeight="1" x14ac:dyDescent="0.2">
      <c r="A195" s="546" t="s">
        <v>1531</v>
      </c>
      <c r="B195" s="547" t="s">
        <v>1338</v>
      </c>
      <c r="C195" s="547" t="s">
        <v>1339</v>
      </c>
      <c r="D195" s="547" t="s">
        <v>1342</v>
      </c>
      <c r="E195" s="547" t="s">
        <v>1343</v>
      </c>
      <c r="F195" s="550"/>
      <c r="G195" s="550"/>
      <c r="H195" s="550"/>
      <c r="I195" s="550"/>
      <c r="J195" s="550">
        <v>1</v>
      </c>
      <c r="K195" s="550">
        <v>3916</v>
      </c>
      <c r="L195" s="550">
        <v>1</v>
      </c>
      <c r="M195" s="550">
        <v>3916</v>
      </c>
      <c r="N195" s="550"/>
      <c r="O195" s="550"/>
      <c r="P195" s="592"/>
      <c r="Q195" s="551"/>
    </row>
    <row r="196" spans="1:17" ht="14.45" customHeight="1" x14ac:dyDescent="0.2">
      <c r="A196" s="546" t="s">
        <v>1531</v>
      </c>
      <c r="B196" s="547" t="s">
        <v>1338</v>
      </c>
      <c r="C196" s="547" t="s">
        <v>1339</v>
      </c>
      <c r="D196" s="547" t="s">
        <v>1346</v>
      </c>
      <c r="E196" s="547" t="s">
        <v>1347</v>
      </c>
      <c r="F196" s="550">
        <v>7</v>
      </c>
      <c r="G196" s="550">
        <v>7210</v>
      </c>
      <c r="H196" s="550">
        <v>0.99613152804642169</v>
      </c>
      <c r="I196" s="550">
        <v>1030</v>
      </c>
      <c r="J196" s="550">
        <v>7</v>
      </c>
      <c r="K196" s="550">
        <v>7238</v>
      </c>
      <c r="L196" s="550">
        <v>1</v>
      </c>
      <c r="M196" s="550">
        <v>1034</v>
      </c>
      <c r="N196" s="550">
        <v>5</v>
      </c>
      <c r="O196" s="550">
        <v>5250</v>
      </c>
      <c r="P196" s="592">
        <v>0.72533849129593808</v>
      </c>
      <c r="Q196" s="551">
        <v>1050</v>
      </c>
    </row>
    <row r="197" spans="1:17" ht="14.45" customHeight="1" x14ac:dyDescent="0.2">
      <c r="A197" s="546" t="s">
        <v>1531</v>
      </c>
      <c r="B197" s="547" t="s">
        <v>1338</v>
      </c>
      <c r="C197" s="547" t="s">
        <v>1339</v>
      </c>
      <c r="D197" s="547" t="s">
        <v>1348</v>
      </c>
      <c r="E197" s="547" t="s">
        <v>1349</v>
      </c>
      <c r="F197" s="550">
        <v>4</v>
      </c>
      <c r="G197" s="550">
        <v>4340</v>
      </c>
      <c r="H197" s="550">
        <v>0.99632690541781455</v>
      </c>
      <c r="I197" s="550">
        <v>1085</v>
      </c>
      <c r="J197" s="550">
        <v>4</v>
      </c>
      <c r="K197" s="550">
        <v>4356</v>
      </c>
      <c r="L197" s="550">
        <v>1</v>
      </c>
      <c r="M197" s="550">
        <v>1089</v>
      </c>
      <c r="N197" s="550">
        <v>4</v>
      </c>
      <c r="O197" s="550">
        <v>4408</v>
      </c>
      <c r="P197" s="592">
        <v>1.0119375573921028</v>
      </c>
      <c r="Q197" s="551">
        <v>1102</v>
      </c>
    </row>
    <row r="198" spans="1:17" ht="14.45" customHeight="1" x14ac:dyDescent="0.2">
      <c r="A198" s="546" t="s">
        <v>1531</v>
      </c>
      <c r="B198" s="547" t="s">
        <v>1338</v>
      </c>
      <c r="C198" s="547" t="s">
        <v>1339</v>
      </c>
      <c r="D198" s="547" t="s">
        <v>1350</v>
      </c>
      <c r="E198" s="547" t="s">
        <v>1351</v>
      </c>
      <c r="F198" s="550"/>
      <c r="G198" s="550"/>
      <c r="H198" s="550"/>
      <c r="I198" s="550"/>
      <c r="J198" s="550">
        <v>2</v>
      </c>
      <c r="K198" s="550">
        <v>1686</v>
      </c>
      <c r="L198" s="550">
        <v>1</v>
      </c>
      <c r="M198" s="550">
        <v>843</v>
      </c>
      <c r="N198" s="550"/>
      <c r="O198" s="550"/>
      <c r="P198" s="592"/>
      <c r="Q198" s="551"/>
    </row>
    <row r="199" spans="1:17" ht="14.45" customHeight="1" x14ac:dyDescent="0.2">
      <c r="A199" s="546" t="s">
        <v>1531</v>
      </c>
      <c r="B199" s="547" t="s">
        <v>1338</v>
      </c>
      <c r="C199" s="547" t="s">
        <v>1339</v>
      </c>
      <c r="D199" s="547" t="s">
        <v>1354</v>
      </c>
      <c r="E199" s="547" t="s">
        <v>1355</v>
      </c>
      <c r="F199" s="550">
        <v>1</v>
      </c>
      <c r="G199" s="550">
        <v>814</v>
      </c>
      <c r="H199" s="550"/>
      <c r="I199" s="550">
        <v>814</v>
      </c>
      <c r="J199" s="550"/>
      <c r="K199" s="550"/>
      <c r="L199" s="550"/>
      <c r="M199" s="550"/>
      <c r="N199" s="550"/>
      <c r="O199" s="550"/>
      <c r="P199" s="592"/>
      <c r="Q199" s="551"/>
    </row>
    <row r="200" spans="1:17" ht="14.45" customHeight="1" x14ac:dyDescent="0.2">
      <c r="A200" s="546" t="s">
        <v>1531</v>
      </c>
      <c r="B200" s="547" t="s">
        <v>1338</v>
      </c>
      <c r="C200" s="547" t="s">
        <v>1339</v>
      </c>
      <c r="D200" s="547" t="s">
        <v>1356</v>
      </c>
      <c r="E200" s="547" t="s">
        <v>1357</v>
      </c>
      <c r="F200" s="550">
        <v>1</v>
      </c>
      <c r="G200" s="550">
        <v>814</v>
      </c>
      <c r="H200" s="550"/>
      <c r="I200" s="550">
        <v>814</v>
      </c>
      <c r="J200" s="550"/>
      <c r="K200" s="550"/>
      <c r="L200" s="550"/>
      <c r="M200" s="550"/>
      <c r="N200" s="550"/>
      <c r="O200" s="550"/>
      <c r="P200" s="592"/>
      <c r="Q200" s="551"/>
    </row>
    <row r="201" spans="1:17" ht="14.45" customHeight="1" x14ac:dyDescent="0.2">
      <c r="A201" s="546" t="s">
        <v>1531</v>
      </c>
      <c r="B201" s="547" t="s">
        <v>1338</v>
      </c>
      <c r="C201" s="547" t="s">
        <v>1339</v>
      </c>
      <c r="D201" s="547" t="s">
        <v>1358</v>
      </c>
      <c r="E201" s="547" t="s">
        <v>1359</v>
      </c>
      <c r="F201" s="550">
        <v>10</v>
      </c>
      <c r="G201" s="550">
        <v>1680</v>
      </c>
      <c r="H201" s="550">
        <v>0.90909090909090906</v>
      </c>
      <c r="I201" s="550">
        <v>168</v>
      </c>
      <c r="J201" s="550">
        <v>11</v>
      </c>
      <c r="K201" s="550">
        <v>1848</v>
      </c>
      <c r="L201" s="550">
        <v>1</v>
      </c>
      <c r="M201" s="550">
        <v>168</v>
      </c>
      <c r="N201" s="550">
        <v>8</v>
      </c>
      <c r="O201" s="550">
        <v>1344</v>
      </c>
      <c r="P201" s="592">
        <v>0.72727272727272729</v>
      </c>
      <c r="Q201" s="551">
        <v>168</v>
      </c>
    </row>
    <row r="202" spans="1:17" ht="14.45" customHeight="1" x14ac:dyDescent="0.2">
      <c r="A202" s="546" t="s">
        <v>1531</v>
      </c>
      <c r="B202" s="547" t="s">
        <v>1338</v>
      </c>
      <c r="C202" s="547" t="s">
        <v>1339</v>
      </c>
      <c r="D202" s="547" t="s">
        <v>1360</v>
      </c>
      <c r="E202" s="547" t="s">
        <v>1361</v>
      </c>
      <c r="F202" s="550">
        <v>9</v>
      </c>
      <c r="G202" s="550">
        <v>1566</v>
      </c>
      <c r="H202" s="550">
        <v>0.81818181818181823</v>
      </c>
      <c r="I202" s="550">
        <v>174</v>
      </c>
      <c r="J202" s="550">
        <v>11</v>
      </c>
      <c r="K202" s="550">
        <v>1914</v>
      </c>
      <c r="L202" s="550">
        <v>1</v>
      </c>
      <c r="M202" s="550">
        <v>174</v>
      </c>
      <c r="N202" s="550">
        <v>8</v>
      </c>
      <c r="O202" s="550">
        <v>1400</v>
      </c>
      <c r="P202" s="592">
        <v>0.73145245559038663</v>
      </c>
      <c r="Q202" s="551">
        <v>175</v>
      </c>
    </row>
    <row r="203" spans="1:17" ht="14.45" customHeight="1" x14ac:dyDescent="0.2">
      <c r="A203" s="546" t="s">
        <v>1531</v>
      </c>
      <c r="B203" s="547" t="s">
        <v>1338</v>
      </c>
      <c r="C203" s="547" t="s">
        <v>1339</v>
      </c>
      <c r="D203" s="547" t="s">
        <v>1362</v>
      </c>
      <c r="E203" s="547" t="s">
        <v>1363</v>
      </c>
      <c r="F203" s="550">
        <v>1</v>
      </c>
      <c r="G203" s="550">
        <v>352</v>
      </c>
      <c r="H203" s="550"/>
      <c r="I203" s="550">
        <v>352</v>
      </c>
      <c r="J203" s="550"/>
      <c r="K203" s="550"/>
      <c r="L203" s="550"/>
      <c r="M203" s="550"/>
      <c r="N203" s="550"/>
      <c r="O203" s="550"/>
      <c r="P203" s="592"/>
      <c r="Q203" s="551"/>
    </row>
    <row r="204" spans="1:17" ht="14.45" customHeight="1" x14ac:dyDescent="0.2">
      <c r="A204" s="546" t="s">
        <v>1531</v>
      </c>
      <c r="B204" s="547" t="s">
        <v>1338</v>
      </c>
      <c r="C204" s="547" t="s">
        <v>1339</v>
      </c>
      <c r="D204" s="547" t="s">
        <v>1364</v>
      </c>
      <c r="E204" s="547" t="s">
        <v>1365</v>
      </c>
      <c r="F204" s="550">
        <v>1</v>
      </c>
      <c r="G204" s="550">
        <v>190</v>
      </c>
      <c r="H204" s="550"/>
      <c r="I204" s="550">
        <v>190</v>
      </c>
      <c r="J204" s="550"/>
      <c r="K204" s="550"/>
      <c r="L204" s="550"/>
      <c r="M204" s="550"/>
      <c r="N204" s="550"/>
      <c r="O204" s="550"/>
      <c r="P204" s="592"/>
      <c r="Q204" s="551"/>
    </row>
    <row r="205" spans="1:17" ht="14.45" customHeight="1" x14ac:dyDescent="0.2">
      <c r="A205" s="546" t="s">
        <v>1531</v>
      </c>
      <c r="B205" s="547" t="s">
        <v>1338</v>
      </c>
      <c r="C205" s="547" t="s">
        <v>1339</v>
      </c>
      <c r="D205" s="547" t="s">
        <v>1384</v>
      </c>
      <c r="E205" s="547" t="s">
        <v>1385</v>
      </c>
      <c r="F205" s="550"/>
      <c r="G205" s="550"/>
      <c r="H205" s="550"/>
      <c r="I205" s="550"/>
      <c r="J205" s="550">
        <v>2</v>
      </c>
      <c r="K205" s="550">
        <v>444</v>
      </c>
      <c r="L205" s="550">
        <v>1</v>
      </c>
      <c r="M205" s="550">
        <v>222</v>
      </c>
      <c r="N205" s="550"/>
      <c r="O205" s="550"/>
      <c r="P205" s="592"/>
      <c r="Q205" s="551"/>
    </row>
    <row r="206" spans="1:17" ht="14.45" customHeight="1" x14ac:dyDescent="0.2">
      <c r="A206" s="546" t="s">
        <v>1531</v>
      </c>
      <c r="B206" s="547" t="s">
        <v>1338</v>
      </c>
      <c r="C206" s="547" t="s">
        <v>1339</v>
      </c>
      <c r="D206" s="547" t="s">
        <v>1390</v>
      </c>
      <c r="E206" s="547" t="s">
        <v>1391</v>
      </c>
      <c r="F206" s="550">
        <v>1</v>
      </c>
      <c r="G206" s="550">
        <v>239</v>
      </c>
      <c r="H206" s="550"/>
      <c r="I206" s="550">
        <v>239</v>
      </c>
      <c r="J206" s="550"/>
      <c r="K206" s="550"/>
      <c r="L206" s="550"/>
      <c r="M206" s="550"/>
      <c r="N206" s="550"/>
      <c r="O206" s="550"/>
      <c r="P206" s="592"/>
      <c r="Q206" s="551"/>
    </row>
    <row r="207" spans="1:17" ht="14.45" customHeight="1" x14ac:dyDescent="0.2">
      <c r="A207" s="546" t="s">
        <v>1531</v>
      </c>
      <c r="B207" s="547" t="s">
        <v>1338</v>
      </c>
      <c r="C207" s="547" t="s">
        <v>1339</v>
      </c>
      <c r="D207" s="547" t="s">
        <v>1394</v>
      </c>
      <c r="E207" s="547" t="s">
        <v>1395</v>
      </c>
      <c r="F207" s="550">
        <v>2</v>
      </c>
      <c r="G207" s="550">
        <v>662</v>
      </c>
      <c r="H207" s="550"/>
      <c r="I207" s="550">
        <v>331</v>
      </c>
      <c r="J207" s="550"/>
      <c r="K207" s="550"/>
      <c r="L207" s="550"/>
      <c r="M207" s="550"/>
      <c r="N207" s="550"/>
      <c r="O207" s="550"/>
      <c r="P207" s="592"/>
      <c r="Q207" s="551"/>
    </row>
    <row r="208" spans="1:17" ht="14.45" customHeight="1" x14ac:dyDescent="0.2">
      <c r="A208" s="546" t="s">
        <v>1531</v>
      </c>
      <c r="B208" s="547" t="s">
        <v>1338</v>
      </c>
      <c r="C208" s="547" t="s">
        <v>1339</v>
      </c>
      <c r="D208" s="547" t="s">
        <v>1398</v>
      </c>
      <c r="E208" s="547" t="s">
        <v>1399</v>
      </c>
      <c r="F208" s="550">
        <v>1</v>
      </c>
      <c r="G208" s="550">
        <v>23</v>
      </c>
      <c r="H208" s="550">
        <v>0.47916666666666669</v>
      </c>
      <c r="I208" s="550">
        <v>23</v>
      </c>
      <c r="J208" s="550">
        <v>4</v>
      </c>
      <c r="K208" s="550">
        <v>48</v>
      </c>
      <c r="L208" s="550">
        <v>1</v>
      </c>
      <c r="M208" s="550">
        <v>12</v>
      </c>
      <c r="N208" s="550"/>
      <c r="O208" s="550"/>
      <c r="P208" s="592"/>
      <c r="Q208" s="551"/>
    </row>
    <row r="209" spans="1:17" ht="14.45" customHeight="1" x14ac:dyDescent="0.2">
      <c r="A209" s="546" t="s">
        <v>1531</v>
      </c>
      <c r="B209" s="547" t="s">
        <v>1338</v>
      </c>
      <c r="C209" s="547" t="s">
        <v>1339</v>
      </c>
      <c r="D209" s="547" t="s">
        <v>1400</v>
      </c>
      <c r="E209" s="547" t="s">
        <v>1401</v>
      </c>
      <c r="F209" s="550">
        <v>3</v>
      </c>
      <c r="G209" s="550">
        <v>51</v>
      </c>
      <c r="H209" s="550">
        <v>0.75</v>
      </c>
      <c r="I209" s="550">
        <v>17</v>
      </c>
      <c r="J209" s="550">
        <v>4</v>
      </c>
      <c r="K209" s="550">
        <v>68</v>
      </c>
      <c r="L209" s="550">
        <v>1</v>
      </c>
      <c r="M209" s="550">
        <v>17</v>
      </c>
      <c r="N209" s="550">
        <v>1</v>
      </c>
      <c r="O209" s="550">
        <v>17</v>
      </c>
      <c r="P209" s="592">
        <v>0.25</v>
      </c>
      <c r="Q209" s="551">
        <v>17</v>
      </c>
    </row>
    <row r="210" spans="1:17" ht="14.45" customHeight="1" x14ac:dyDescent="0.2">
      <c r="A210" s="546" t="s">
        <v>1531</v>
      </c>
      <c r="B210" s="547" t="s">
        <v>1338</v>
      </c>
      <c r="C210" s="547" t="s">
        <v>1339</v>
      </c>
      <c r="D210" s="547" t="s">
        <v>1402</v>
      </c>
      <c r="E210" s="547" t="s">
        <v>1403</v>
      </c>
      <c r="F210" s="550"/>
      <c r="G210" s="550"/>
      <c r="H210" s="550"/>
      <c r="I210" s="550"/>
      <c r="J210" s="550">
        <v>1</v>
      </c>
      <c r="K210" s="550">
        <v>1556</v>
      </c>
      <c r="L210" s="550">
        <v>1</v>
      </c>
      <c r="M210" s="550">
        <v>1556</v>
      </c>
      <c r="N210" s="550">
        <v>1</v>
      </c>
      <c r="O210" s="550">
        <v>1567</v>
      </c>
      <c r="P210" s="592">
        <v>1.00706940874036</v>
      </c>
      <c r="Q210" s="551">
        <v>1567</v>
      </c>
    </row>
    <row r="211" spans="1:17" ht="14.45" customHeight="1" x14ac:dyDescent="0.2">
      <c r="A211" s="546" t="s">
        <v>1531</v>
      </c>
      <c r="B211" s="547" t="s">
        <v>1338</v>
      </c>
      <c r="C211" s="547" t="s">
        <v>1339</v>
      </c>
      <c r="D211" s="547" t="s">
        <v>1406</v>
      </c>
      <c r="E211" s="547"/>
      <c r="F211" s="550">
        <v>1</v>
      </c>
      <c r="G211" s="550">
        <v>1285</v>
      </c>
      <c r="H211" s="550"/>
      <c r="I211" s="550">
        <v>1285</v>
      </c>
      <c r="J211" s="550"/>
      <c r="K211" s="550"/>
      <c r="L211" s="550"/>
      <c r="M211" s="550"/>
      <c r="N211" s="550"/>
      <c r="O211" s="550"/>
      <c r="P211" s="592"/>
      <c r="Q211" s="551"/>
    </row>
    <row r="212" spans="1:17" ht="14.45" customHeight="1" x14ac:dyDescent="0.2">
      <c r="A212" s="546" t="s">
        <v>1531</v>
      </c>
      <c r="B212" s="547" t="s">
        <v>1338</v>
      </c>
      <c r="C212" s="547" t="s">
        <v>1339</v>
      </c>
      <c r="D212" s="547" t="s">
        <v>1407</v>
      </c>
      <c r="E212" s="547" t="s">
        <v>1408</v>
      </c>
      <c r="F212" s="550"/>
      <c r="G212" s="550"/>
      <c r="H212" s="550"/>
      <c r="I212" s="550"/>
      <c r="J212" s="550"/>
      <c r="K212" s="550"/>
      <c r="L212" s="550"/>
      <c r="M212" s="550"/>
      <c r="N212" s="550">
        <v>2</v>
      </c>
      <c r="O212" s="550">
        <v>300</v>
      </c>
      <c r="P212" s="592"/>
      <c r="Q212" s="551">
        <v>150</v>
      </c>
    </row>
    <row r="213" spans="1:17" ht="14.45" customHeight="1" x14ac:dyDescent="0.2">
      <c r="A213" s="546" t="s">
        <v>1531</v>
      </c>
      <c r="B213" s="547" t="s">
        <v>1338</v>
      </c>
      <c r="C213" s="547" t="s">
        <v>1339</v>
      </c>
      <c r="D213" s="547" t="s">
        <v>1411</v>
      </c>
      <c r="E213" s="547" t="s">
        <v>1412</v>
      </c>
      <c r="F213" s="550">
        <v>1</v>
      </c>
      <c r="G213" s="550">
        <v>295</v>
      </c>
      <c r="H213" s="550"/>
      <c r="I213" s="550">
        <v>295</v>
      </c>
      <c r="J213" s="550"/>
      <c r="K213" s="550"/>
      <c r="L213" s="550"/>
      <c r="M213" s="550"/>
      <c r="N213" s="550"/>
      <c r="O213" s="550"/>
      <c r="P213" s="592"/>
      <c r="Q213" s="551"/>
    </row>
    <row r="214" spans="1:17" ht="14.45" customHeight="1" x14ac:dyDescent="0.2">
      <c r="A214" s="546" t="s">
        <v>1531</v>
      </c>
      <c r="B214" s="547" t="s">
        <v>1338</v>
      </c>
      <c r="C214" s="547" t="s">
        <v>1339</v>
      </c>
      <c r="D214" s="547" t="s">
        <v>1415</v>
      </c>
      <c r="E214" s="547" t="s">
        <v>1416</v>
      </c>
      <c r="F214" s="550">
        <v>10</v>
      </c>
      <c r="G214" s="550">
        <v>400</v>
      </c>
      <c r="H214" s="550">
        <v>0.90909090909090906</v>
      </c>
      <c r="I214" s="550">
        <v>40</v>
      </c>
      <c r="J214" s="550">
        <v>11</v>
      </c>
      <c r="K214" s="550">
        <v>440</v>
      </c>
      <c r="L214" s="550">
        <v>1</v>
      </c>
      <c r="M214" s="550">
        <v>40</v>
      </c>
      <c r="N214" s="550">
        <v>8</v>
      </c>
      <c r="O214" s="550">
        <v>320</v>
      </c>
      <c r="P214" s="592">
        <v>0.72727272727272729</v>
      </c>
      <c r="Q214" s="551">
        <v>40</v>
      </c>
    </row>
    <row r="215" spans="1:17" ht="14.45" customHeight="1" x14ac:dyDescent="0.2">
      <c r="A215" s="546" t="s">
        <v>1531</v>
      </c>
      <c r="B215" s="547" t="s">
        <v>1338</v>
      </c>
      <c r="C215" s="547" t="s">
        <v>1339</v>
      </c>
      <c r="D215" s="547" t="s">
        <v>1419</v>
      </c>
      <c r="E215" s="547" t="s">
        <v>1420</v>
      </c>
      <c r="F215" s="550">
        <v>10</v>
      </c>
      <c r="G215" s="550">
        <v>1710</v>
      </c>
      <c r="H215" s="550">
        <v>0.90909090909090906</v>
      </c>
      <c r="I215" s="550">
        <v>171</v>
      </c>
      <c r="J215" s="550">
        <v>11</v>
      </c>
      <c r="K215" s="550">
        <v>1881</v>
      </c>
      <c r="L215" s="550">
        <v>1</v>
      </c>
      <c r="M215" s="550">
        <v>171</v>
      </c>
      <c r="N215" s="550">
        <v>8</v>
      </c>
      <c r="O215" s="550">
        <v>1368</v>
      </c>
      <c r="P215" s="592">
        <v>0.72727272727272729</v>
      </c>
      <c r="Q215" s="551">
        <v>171</v>
      </c>
    </row>
    <row r="216" spans="1:17" ht="14.45" customHeight="1" x14ac:dyDescent="0.2">
      <c r="A216" s="546" t="s">
        <v>1531</v>
      </c>
      <c r="B216" s="547" t="s">
        <v>1338</v>
      </c>
      <c r="C216" s="547" t="s">
        <v>1339</v>
      </c>
      <c r="D216" s="547" t="s">
        <v>1425</v>
      </c>
      <c r="E216" s="547" t="s">
        <v>1426</v>
      </c>
      <c r="F216" s="550">
        <v>10</v>
      </c>
      <c r="G216" s="550">
        <v>3500</v>
      </c>
      <c r="H216" s="550">
        <v>0.90909090909090906</v>
      </c>
      <c r="I216" s="550">
        <v>350</v>
      </c>
      <c r="J216" s="550">
        <v>11</v>
      </c>
      <c r="K216" s="550">
        <v>3850</v>
      </c>
      <c r="L216" s="550">
        <v>1</v>
      </c>
      <c r="M216" s="550">
        <v>350</v>
      </c>
      <c r="N216" s="550">
        <v>8</v>
      </c>
      <c r="O216" s="550">
        <v>2808</v>
      </c>
      <c r="P216" s="592">
        <v>0.7293506493506493</v>
      </c>
      <c r="Q216" s="551">
        <v>351</v>
      </c>
    </row>
    <row r="217" spans="1:17" ht="14.45" customHeight="1" x14ac:dyDescent="0.2">
      <c r="A217" s="546" t="s">
        <v>1531</v>
      </c>
      <c r="B217" s="547" t="s">
        <v>1338</v>
      </c>
      <c r="C217" s="547" t="s">
        <v>1339</v>
      </c>
      <c r="D217" s="547" t="s">
        <v>1427</v>
      </c>
      <c r="E217" s="547" t="s">
        <v>1428</v>
      </c>
      <c r="F217" s="550">
        <v>10</v>
      </c>
      <c r="G217" s="550">
        <v>1740</v>
      </c>
      <c r="H217" s="550">
        <v>0.90909090909090906</v>
      </c>
      <c r="I217" s="550">
        <v>174</v>
      </c>
      <c r="J217" s="550">
        <v>11</v>
      </c>
      <c r="K217" s="550">
        <v>1914</v>
      </c>
      <c r="L217" s="550">
        <v>1</v>
      </c>
      <c r="M217" s="550">
        <v>174</v>
      </c>
      <c r="N217" s="550">
        <v>8</v>
      </c>
      <c r="O217" s="550">
        <v>1392</v>
      </c>
      <c r="P217" s="592">
        <v>0.72727272727272729</v>
      </c>
      <c r="Q217" s="551">
        <v>174</v>
      </c>
    </row>
    <row r="218" spans="1:17" ht="14.45" customHeight="1" x14ac:dyDescent="0.2">
      <c r="A218" s="546" t="s">
        <v>1531</v>
      </c>
      <c r="B218" s="547" t="s">
        <v>1338</v>
      </c>
      <c r="C218" s="547" t="s">
        <v>1339</v>
      </c>
      <c r="D218" s="547" t="s">
        <v>1445</v>
      </c>
      <c r="E218" s="547" t="s">
        <v>1446</v>
      </c>
      <c r="F218" s="550">
        <v>1</v>
      </c>
      <c r="G218" s="550">
        <v>814</v>
      </c>
      <c r="H218" s="550"/>
      <c r="I218" s="550">
        <v>814</v>
      </c>
      <c r="J218" s="550"/>
      <c r="K218" s="550"/>
      <c r="L218" s="550"/>
      <c r="M218" s="550"/>
      <c r="N218" s="550"/>
      <c r="O218" s="550"/>
      <c r="P218" s="592"/>
      <c r="Q218" s="551"/>
    </row>
    <row r="219" spans="1:17" ht="14.45" customHeight="1" x14ac:dyDescent="0.2">
      <c r="A219" s="546" t="s">
        <v>1531</v>
      </c>
      <c r="B219" s="547" t="s">
        <v>1338</v>
      </c>
      <c r="C219" s="547" t="s">
        <v>1339</v>
      </c>
      <c r="D219" s="547" t="s">
        <v>1448</v>
      </c>
      <c r="E219" s="547" t="s">
        <v>1449</v>
      </c>
      <c r="F219" s="550">
        <v>9</v>
      </c>
      <c r="G219" s="550">
        <v>1512</v>
      </c>
      <c r="H219" s="550">
        <v>0.81818181818181823</v>
      </c>
      <c r="I219" s="550">
        <v>168</v>
      </c>
      <c r="J219" s="550">
        <v>11</v>
      </c>
      <c r="K219" s="550">
        <v>1848</v>
      </c>
      <c r="L219" s="550">
        <v>1</v>
      </c>
      <c r="M219" s="550">
        <v>168</v>
      </c>
      <c r="N219" s="550">
        <v>8</v>
      </c>
      <c r="O219" s="550">
        <v>1344</v>
      </c>
      <c r="P219" s="592">
        <v>0.72727272727272729</v>
      </c>
      <c r="Q219" s="551">
        <v>168</v>
      </c>
    </row>
    <row r="220" spans="1:17" ht="14.45" customHeight="1" x14ac:dyDescent="0.2">
      <c r="A220" s="546" t="s">
        <v>1531</v>
      </c>
      <c r="B220" s="547" t="s">
        <v>1338</v>
      </c>
      <c r="C220" s="547" t="s">
        <v>1339</v>
      </c>
      <c r="D220" s="547" t="s">
        <v>1454</v>
      </c>
      <c r="E220" s="547"/>
      <c r="F220" s="550">
        <v>12</v>
      </c>
      <c r="G220" s="550">
        <v>27564</v>
      </c>
      <c r="H220" s="550"/>
      <c r="I220" s="550">
        <v>2297</v>
      </c>
      <c r="J220" s="550"/>
      <c r="K220" s="550"/>
      <c r="L220" s="550"/>
      <c r="M220" s="550"/>
      <c r="N220" s="550"/>
      <c r="O220" s="550"/>
      <c r="P220" s="592"/>
      <c r="Q220" s="551"/>
    </row>
    <row r="221" spans="1:17" ht="14.45" customHeight="1" x14ac:dyDescent="0.2">
      <c r="A221" s="546" t="s">
        <v>1531</v>
      </c>
      <c r="B221" s="547" t="s">
        <v>1338</v>
      </c>
      <c r="C221" s="547" t="s">
        <v>1339</v>
      </c>
      <c r="D221" s="547" t="s">
        <v>1455</v>
      </c>
      <c r="E221" s="547" t="s">
        <v>1456</v>
      </c>
      <c r="F221" s="550">
        <v>1</v>
      </c>
      <c r="G221" s="550">
        <v>187</v>
      </c>
      <c r="H221" s="550"/>
      <c r="I221" s="550">
        <v>187</v>
      </c>
      <c r="J221" s="550"/>
      <c r="K221" s="550"/>
      <c r="L221" s="550"/>
      <c r="M221" s="550"/>
      <c r="N221" s="550"/>
      <c r="O221" s="550"/>
      <c r="P221" s="592"/>
      <c r="Q221" s="551"/>
    </row>
    <row r="222" spans="1:17" ht="14.45" customHeight="1" x14ac:dyDescent="0.2">
      <c r="A222" s="546" t="s">
        <v>1531</v>
      </c>
      <c r="B222" s="547" t="s">
        <v>1338</v>
      </c>
      <c r="C222" s="547" t="s">
        <v>1339</v>
      </c>
      <c r="D222" s="547" t="s">
        <v>1467</v>
      </c>
      <c r="E222" s="547" t="s">
        <v>1468</v>
      </c>
      <c r="F222" s="550">
        <v>1</v>
      </c>
      <c r="G222" s="550">
        <v>814</v>
      </c>
      <c r="H222" s="550"/>
      <c r="I222" s="550">
        <v>814</v>
      </c>
      <c r="J222" s="550"/>
      <c r="K222" s="550"/>
      <c r="L222" s="550"/>
      <c r="M222" s="550"/>
      <c r="N222" s="550"/>
      <c r="O222" s="550"/>
      <c r="P222" s="592"/>
      <c r="Q222" s="551"/>
    </row>
    <row r="223" spans="1:17" ht="14.45" customHeight="1" x14ac:dyDescent="0.2">
      <c r="A223" s="546" t="s">
        <v>1531</v>
      </c>
      <c r="B223" s="547" t="s">
        <v>1338</v>
      </c>
      <c r="C223" s="547" t="s">
        <v>1339</v>
      </c>
      <c r="D223" s="547" t="s">
        <v>1469</v>
      </c>
      <c r="E223" s="547" t="s">
        <v>1470</v>
      </c>
      <c r="F223" s="550">
        <v>10</v>
      </c>
      <c r="G223" s="550">
        <v>3380</v>
      </c>
      <c r="H223" s="550">
        <v>0.90640922499329579</v>
      </c>
      <c r="I223" s="550">
        <v>338</v>
      </c>
      <c r="J223" s="550">
        <v>11</v>
      </c>
      <c r="K223" s="550">
        <v>3729</v>
      </c>
      <c r="L223" s="550">
        <v>1</v>
      </c>
      <c r="M223" s="550">
        <v>339</v>
      </c>
      <c r="N223" s="550">
        <v>5</v>
      </c>
      <c r="O223" s="550">
        <v>1725</v>
      </c>
      <c r="P223" s="592">
        <v>0.46259050683829445</v>
      </c>
      <c r="Q223" s="551">
        <v>345</v>
      </c>
    </row>
    <row r="224" spans="1:17" ht="14.45" customHeight="1" x14ac:dyDescent="0.2">
      <c r="A224" s="546" t="s">
        <v>1531</v>
      </c>
      <c r="B224" s="547" t="s">
        <v>1338</v>
      </c>
      <c r="C224" s="547" t="s">
        <v>1339</v>
      </c>
      <c r="D224" s="547" t="s">
        <v>1482</v>
      </c>
      <c r="E224" s="547" t="s">
        <v>1483</v>
      </c>
      <c r="F224" s="550">
        <v>2</v>
      </c>
      <c r="G224" s="550">
        <v>15336</v>
      </c>
      <c r="H224" s="550">
        <v>0.1998436278342455</v>
      </c>
      <c r="I224" s="550">
        <v>7668</v>
      </c>
      <c r="J224" s="550">
        <v>10</v>
      </c>
      <c r="K224" s="550">
        <v>76740</v>
      </c>
      <c r="L224" s="550">
        <v>1</v>
      </c>
      <c r="M224" s="550">
        <v>7674</v>
      </c>
      <c r="N224" s="550">
        <v>4</v>
      </c>
      <c r="O224" s="550">
        <v>30780</v>
      </c>
      <c r="P224" s="592">
        <v>0.40109460516028145</v>
      </c>
      <c r="Q224" s="551">
        <v>7695</v>
      </c>
    </row>
    <row r="225" spans="1:17" ht="14.45" customHeight="1" x14ac:dyDescent="0.2">
      <c r="A225" s="546" t="s">
        <v>1531</v>
      </c>
      <c r="B225" s="547" t="s">
        <v>1338</v>
      </c>
      <c r="C225" s="547" t="s">
        <v>1339</v>
      </c>
      <c r="D225" s="547" t="s">
        <v>1486</v>
      </c>
      <c r="E225" s="547" t="s">
        <v>1487</v>
      </c>
      <c r="F225" s="550"/>
      <c r="G225" s="550"/>
      <c r="H225" s="550"/>
      <c r="I225" s="550"/>
      <c r="J225" s="550">
        <v>1</v>
      </c>
      <c r="K225" s="550">
        <v>2360</v>
      </c>
      <c r="L225" s="550">
        <v>1</v>
      </c>
      <c r="M225" s="550">
        <v>2360</v>
      </c>
      <c r="N225" s="550"/>
      <c r="O225" s="550"/>
      <c r="P225" s="592"/>
      <c r="Q225" s="551"/>
    </row>
    <row r="226" spans="1:17" ht="14.45" customHeight="1" x14ac:dyDescent="0.2">
      <c r="A226" s="546" t="s">
        <v>1531</v>
      </c>
      <c r="B226" s="547" t="s">
        <v>1494</v>
      </c>
      <c r="C226" s="547" t="s">
        <v>1339</v>
      </c>
      <c r="D226" s="547" t="s">
        <v>1398</v>
      </c>
      <c r="E226" s="547" t="s">
        <v>1399</v>
      </c>
      <c r="F226" s="550"/>
      <c r="G226" s="550"/>
      <c r="H226" s="550"/>
      <c r="I226" s="550"/>
      <c r="J226" s="550"/>
      <c r="K226" s="550"/>
      <c r="L226" s="550"/>
      <c r="M226" s="550"/>
      <c r="N226" s="550">
        <v>2</v>
      </c>
      <c r="O226" s="550">
        <v>24</v>
      </c>
      <c r="P226" s="592"/>
      <c r="Q226" s="551">
        <v>12</v>
      </c>
    </row>
    <row r="227" spans="1:17" ht="14.45" customHeight="1" x14ac:dyDescent="0.2">
      <c r="A227" s="546" t="s">
        <v>1532</v>
      </c>
      <c r="B227" s="547" t="s">
        <v>1338</v>
      </c>
      <c r="C227" s="547" t="s">
        <v>1339</v>
      </c>
      <c r="D227" s="547" t="s">
        <v>1429</v>
      </c>
      <c r="E227" s="547" t="s">
        <v>1430</v>
      </c>
      <c r="F227" s="550">
        <v>4</v>
      </c>
      <c r="G227" s="550">
        <v>1604</v>
      </c>
      <c r="H227" s="550"/>
      <c r="I227" s="550">
        <v>401</v>
      </c>
      <c r="J227" s="550"/>
      <c r="K227" s="550"/>
      <c r="L227" s="550"/>
      <c r="M227" s="550"/>
      <c r="N227" s="550"/>
      <c r="O227" s="550"/>
      <c r="P227" s="592"/>
      <c r="Q227" s="551"/>
    </row>
    <row r="228" spans="1:17" ht="14.45" customHeight="1" x14ac:dyDescent="0.2">
      <c r="A228" s="546" t="s">
        <v>1532</v>
      </c>
      <c r="B228" s="547" t="s">
        <v>1338</v>
      </c>
      <c r="C228" s="547" t="s">
        <v>1339</v>
      </c>
      <c r="D228" s="547" t="s">
        <v>1452</v>
      </c>
      <c r="E228" s="547" t="s">
        <v>1453</v>
      </c>
      <c r="F228" s="550">
        <v>1</v>
      </c>
      <c r="G228" s="550">
        <v>574</v>
      </c>
      <c r="H228" s="550"/>
      <c r="I228" s="550">
        <v>574</v>
      </c>
      <c r="J228" s="550"/>
      <c r="K228" s="550"/>
      <c r="L228" s="550"/>
      <c r="M228" s="550"/>
      <c r="N228" s="550"/>
      <c r="O228" s="550"/>
      <c r="P228" s="592"/>
      <c r="Q228" s="551"/>
    </row>
    <row r="229" spans="1:17" ht="14.45" customHeight="1" x14ac:dyDescent="0.2">
      <c r="A229" s="546" t="s">
        <v>1533</v>
      </c>
      <c r="B229" s="547" t="s">
        <v>1338</v>
      </c>
      <c r="C229" s="547" t="s">
        <v>1339</v>
      </c>
      <c r="D229" s="547" t="s">
        <v>1340</v>
      </c>
      <c r="E229" s="547" t="s">
        <v>1341</v>
      </c>
      <c r="F229" s="550">
        <v>1</v>
      </c>
      <c r="G229" s="550">
        <v>1483</v>
      </c>
      <c r="H229" s="550"/>
      <c r="I229" s="550">
        <v>1483</v>
      </c>
      <c r="J229" s="550"/>
      <c r="K229" s="550"/>
      <c r="L229" s="550"/>
      <c r="M229" s="550"/>
      <c r="N229" s="550"/>
      <c r="O229" s="550"/>
      <c r="P229" s="592"/>
      <c r="Q229" s="551"/>
    </row>
    <row r="230" spans="1:17" ht="14.45" customHeight="1" x14ac:dyDescent="0.2">
      <c r="A230" s="546" t="s">
        <v>1533</v>
      </c>
      <c r="B230" s="547" t="s">
        <v>1338</v>
      </c>
      <c r="C230" s="547" t="s">
        <v>1339</v>
      </c>
      <c r="D230" s="547" t="s">
        <v>1342</v>
      </c>
      <c r="E230" s="547" t="s">
        <v>1343</v>
      </c>
      <c r="F230" s="550"/>
      <c r="G230" s="550"/>
      <c r="H230" s="550"/>
      <c r="I230" s="550"/>
      <c r="J230" s="550"/>
      <c r="K230" s="550"/>
      <c r="L230" s="550"/>
      <c r="M230" s="550"/>
      <c r="N230" s="550">
        <v>1</v>
      </c>
      <c r="O230" s="550">
        <v>3927</v>
      </c>
      <c r="P230" s="592"/>
      <c r="Q230" s="551">
        <v>3927</v>
      </c>
    </row>
    <row r="231" spans="1:17" ht="14.45" customHeight="1" x14ac:dyDescent="0.2">
      <c r="A231" s="546" t="s">
        <v>1533</v>
      </c>
      <c r="B231" s="547" t="s">
        <v>1338</v>
      </c>
      <c r="C231" s="547" t="s">
        <v>1339</v>
      </c>
      <c r="D231" s="547" t="s">
        <v>1346</v>
      </c>
      <c r="E231" s="547" t="s">
        <v>1347</v>
      </c>
      <c r="F231" s="550"/>
      <c r="G231" s="550"/>
      <c r="H231" s="550"/>
      <c r="I231" s="550"/>
      <c r="J231" s="550">
        <v>1</v>
      </c>
      <c r="K231" s="550">
        <v>1034</v>
      </c>
      <c r="L231" s="550">
        <v>1</v>
      </c>
      <c r="M231" s="550">
        <v>1034</v>
      </c>
      <c r="N231" s="550"/>
      <c r="O231" s="550"/>
      <c r="P231" s="592"/>
      <c r="Q231" s="551"/>
    </row>
    <row r="232" spans="1:17" ht="14.45" customHeight="1" x14ac:dyDescent="0.2">
      <c r="A232" s="546" t="s">
        <v>1533</v>
      </c>
      <c r="B232" s="547" t="s">
        <v>1338</v>
      </c>
      <c r="C232" s="547" t="s">
        <v>1339</v>
      </c>
      <c r="D232" s="547" t="s">
        <v>1348</v>
      </c>
      <c r="E232" s="547" t="s">
        <v>1349</v>
      </c>
      <c r="F232" s="550"/>
      <c r="G232" s="550"/>
      <c r="H232" s="550"/>
      <c r="I232" s="550"/>
      <c r="J232" s="550">
        <v>1</v>
      </c>
      <c r="K232" s="550">
        <v>1089</v>
      </c>
      <c r="L232" s="550">
        <v>1</v>
      </c>
      <c r="M232" s="550">
        <v>1089</v>
      </c>
      <c r="N232" s="550"/>
      <c r="O232" s="550"/>
      <c r="P232" s="592"/>
      <c r="Q232" s="551"/>
    </row>
    <row r="233" spans="1:17" ht="14.45" customHeight="1" x14ac:dyDescent="0.2">
      <c r="A233" s="546" t="s">
        <v>1533</v>
      </c>
      <c r="B233" s="547" t="s">
        <v>1338</v>
      </c>
      <c r="C233" s="547" t="s">
        <v>1339</v>
      </c>
      <c r="D233" s="547" t="s">
        <v>1350</v>
      </c>
      <c r="E233" s="547" t="s">
        <v>1351</v>
      </c>
      <c r="F233" s="550"/>
      <c r="G233" s="550"/>
      <c r="H233" s="550"/>
      <c r="I233" s="550"/>
      <c r="J233" s="550"/>
      <c r="K233" s="550"/>
      <c r="L233" s="550"/>
      <c r="M233" s="550"/>
      <c r="N233" s="550">
        <v>1</v>
      </c>
      <c r="O233" s="550">
        <v>846</v>
      </c>
      <c r="P233" s="592"/>
      <c r="Q233" s="551">
        <v>846</v>
      </c>
    </row>
    <row r="234" spans="1:17" ht="14.45" customHeight="1" x14ac:dyDescent="0.2">
      <c r="A234" s="546" t="s">
        <v>1533</v>
      </c>
      <c r="B234" s="547" t="s">
        <v>1338</v>
      </c>
      <c r="C234" s="547" t="s">
        <v>1339</v>
      </c>
      <c r="D234" s="547" t="s">
        <v>1354</v>
      </c>
      <c r="E234" s="547" t="s">
        <v>1355</v>
      </c>
      <c r="F234" s="550">
        <v>1</v>
      </c>
      <c r="G234" s="550">
        <v>814</v>
      </c>
      <c r="H234" s="550"/>
      <c r="I234" s="550">
        <v>814</v>
      </c>
      <c r="J234" s="550"/>
      <c r="K234" s="550"/>
      <c r="L234" s="550"/>
      <c r="M234" s="550"/>
      <c r="N234" s="550"/>
      <c r="O234" s="550"/>
      <c r="P234" s="592"/>
      <c r="Q234" s="551"/>
    </row>
    <row r="235" spans="1:17" ht="14.45" customHeight="1" x14ac:dyDescent="0.2">
      <c r="A235" s="546" t="s">
        <v>1533</v>
      </c>
      <c r="B235" s="547" t="s">
        <v>1338</v>
      </c>
      <c r="C235" s="547" t="s">
        <v>1339</v>
      </c>
      <c r="D235" s="547" t="s">
        <v>1356</v>
      </c>
      <c r="E235" s="547" t="s">
        <v>1357</v>
      </c>
      <c r="F235" s="550">
        <v>1</v>
      </c>
      <c r="G235" s="550">
        <v>814</v>
      </c>
      <c r="H235" s="550"/>
      <c r="I235" s="550">
        <v>814</v>
      </c>
      <c r="J235" s="550"/>
      <c r="K235" s="550"/>
      <c r="L235" s="550"/>
      <c r="M235" s="550"/>
      <c r="N235" s="550"/>
      <c r="O235" s="550"/>
      <c r="P235" s="592"/>
      <c r="Q235" s="551"/>
    </row>
    <row r="236" spans="1:17" ht="14.45" customHeight="1" x14ac:dyDescent="0.2">
      <c r="A236" s="546" t="s">
        <v>1533</v>
      </c>
      <c r="B236" s="547" t="s">
        <v>1338</v>
      </c>
      <c r="C236" s="547" t="s">
        <v>1339</v>
      </c>
      <c r="D236" s="547" t="s">
        <v>1358</v>
      </c>
      <c r="E236" s="547" t="s">
        <v>1359</v>
      </c>
      <c r="F236" s="550">
        <v>9</v>
      </c>
      <c r="G236" s="550">
        <v>1512</v>
      </c>
      <c r="H236" s="550">
        <v>1</v>
      </c>
      <c r="I236" s="550">
        <v>168</v>
      </c>
      <c r="J236" s="550">
        <v>9</v>
      </c>
      <c r="K236" s="550">
        <v>1512</v>
      </c>
      <c r="L236" s="550">
        <v>1</v>
      </c>
      <c r="M236" s="550">
        <v>168</v>
      </c>
      <c r="N236" s="550">
        <v>12</v>
      </c>
      <c r="O236" s="550">
        <v>2016</v>
      </c>
      <c r="P236" s="592">
        <v>1.3333333333333333</v>
      </c>
      <c r="Q236" s="551">
        <v>168</v>
      </c>
    </row>
    <row r="237" spans="1:17" ht="14.45" customHeight="1" x14ac:dyDescent="0.2">
      <c r="A237" s="546" t="s">
        <v>1533</v>
      </c>
      <c r="B237" s="547" t="s">
        <v>1338</v>
      </c>
      <c r="C237" s="547" t="s">
        <v>1339</v>
      </c>
      <c r="D237" s="547" t="s">
        <v>1360</v>
      </c>
      <c r="E237" s="547" t="s">
        <v>1361</v>
      </c>
      <c r="F237" s="550">
        <v>8</v>
      </c>
      <c r="G237" s="550">
        <v>1392</v>
      </c>
      <c r="H237" s="550">
        <v>0.72727272727272729</v>
      </c>
      <c r="I237" s="550">
        <v>174</v>
      </c>
      <c r="J237" s="550">
        <v>11</v>
      </c>
      <c r="K237" s="550">
        <v>1914</v>
      </c>
      <c r="L237" s="550">
        <v>1</v>
      </c>
      <c r="M237" s="550">
        <v>174</v>
      </c>
      <c r="N237" s="550">
        <v>10</v>
      </c>
      <c r="O237" s="550">
        <v>1750</v>
      </c>
      <c r="P237" s="592">
        <v>0.91431556948798332</v>
      </c>
      <c r="Q237" s="551">
        <v>175</v>
      </c>
    </row>
    <row r="238" spans="1:17" ht="14.45" customHeight="1" x14ac:dyDescent="0.2">
      <c r="A238" s="546" t="s">
        <v>1533</v>
      </c>
      <c r="B238" s="547" t="s">
        <v>1338</v>
      </c>
      <c r="C238" s="547" t="s">
        <v>1339</v>
      </c>
      <c r="D238" s="547" t="s">
        <v>1370</v>
      </c>
      <c r="E238" s="547" t="s">
        <v>1371</v>
      </c>
      <c r="F238" s="550">
        <v>4</v>
      </c>
      <c r="G238" s="550">
        <v>2196</v>
      </c>
      <c r="H238" s="550">
        <v>3.9927272727272727</v>
      </c>
      <c r="I238" s="550">
        <v>549</v>
      </c>
      <c r="J238" s="550">
        <v>1</v>
      </c>
      <c r="K238" s="550">
        <v>550</v>
      </c>
      <c r="L238" s="550">
        <v>1</v>
      </c>
      <c r="M238" s="550">
        <v>550</v>
      </c>
      <c r="N238" s="550"/>
      <c r="O238" s="550"/>
      <c r="P238" s="592"/>
      <c r="Q238" s="551"/>
    </row>
    <row r="239" spans="1:17" ht="14.45" customHeight="1" x14ac:dyDescent="0.2">
      <c r="A239" s="546" t="s">
        <v>1533</v>
      </c>
      <c r="B239" s="547" t="s">
        <v>1338</v>
      </c>
      <c r="C239" s="547" t="s">
        <v>1339</v>
      </c>
      <c r="D239" s="547" t="s">
        <v>1372</v>
      </c>
      <c r="E239" s="547" t="s">
        <v>1373</v>
      </c>
      <c r="F239" s="550">
        <v>2</v>
      </c>
      <c r="G239" s="550">
        <v>1308</v>
      </c>
      <c r="H239" s="550">
        <v>1.9969465648854963</v>
      </c>
      <c r="I239" s="550">
        <v>654</v>
      </c>
      <c r="J239" s="550">
        <v>1</v>
      </c>
      <c r="K239" s="550">
        <v>655</v>
      </c>
      <c r="L239" s="550">
        <v>1</v>
      </c>
      <c r="M239" s="550">
        <v>655</v>
      </c>
      <c r="N239" s="550"/>
      <c r="O239" s="550"/>
      <c r="P239" s="592"/>
      <c r="Q239" s="551"/>
    </row>
    <row r="240" spans="1:17" ht="14.45" customHeight="1" x14ac:dyDescent="0.2">
      <c r="A240" s="546" t="s">
        <v>1533</v>
      </c>
      <c r="B240" s="547" t="s">
        <v>1338</v>
      </c>
      <c r="C240" s="547" t="s">
        <v>1339</v>
      </c>
      <c r="D240" s="547" t="s">
        <v>1374</v>
      </c>
      <c r="E240" s="547" t="s">
        <v>1375</v>
      </c>
      <c r="F240" s="550">
        <v>2</v>
      </c>
      <c r="G240" s="550">
        <v>1308</v>
      </c>
      <c r="H240" s="550">
        <v>1.9969465648854963</v>
      </c>
      <c r="I240" s="550">
        <v>654</v>
      </c>
      <c r="J240" s="550">
        <v>1</v>
      </c>
      <c r="K240" s="550">
        <v>655</v>
      </c>
      <c r="L240" s="550">
        <v>1</v>
      </c>
      <c r="M240" s="550">
        <v>655</v>
      </c>
      <c r="N240" s="550"/>
      <c r="O240" s="550"/>
      <c r="P240" s="592"/>
      <c r="Q240" s="551"/>
    </row>
    <row r="241" spans="1:17" ht="14.45" customHeight="1" x14ac:dyDescent="0.2">
      <c r="A241" s="546" t="s">
        <v>1533</v>
      </c>
      <c r="B241" s="547" t="s">
        <v>1338</v>
      </c>
      <c r="C241" s="547" t="s">
        <v>1339</v>
      </c>
      <c r="D241" s="547" t="s">
        <v>1376</v>
      </c>
      <c r="E241" s="547" t="s">
        <v>1377</v>
      </c>
      <c r="F241" s="550">
        <v>3</v>
      </c>
      <c r="G241" s="550">
        <v>2034</v>
      </c>
      <c r="H241" s="550"/>
      <c r="I241" s="550">
        <v>678</v>
      </c>
      <c r="J241" s="550"/>
      <c r="K241" s="550"/>
      <c r="L241" s="550"/>
      <c r="M241" s="550"/>
      <c r="N241" s="550"/>
      <c r="O241" s="550"/>
      <c r="P241" s="592"/>
      <c r="Q241" s="551"/>
    </row>
    <row r="242" spans="1:17" ht="14.45" customHeight="1" x14ac:dyDescent="0.2">
      <c r="A242" s="546" t="s">
        <v>1533</v>
      </c>
      <c r="B242" s="547" t="s">
        <v>1338</v>
      </c>
      <c r="C242" s="547" t="s">
        <v>1339</v>
      </c>
      <c r="D242" s="547" t="s">
        <v>1378</v>
      </c>
      <c r="E242" s="547" t="s">
        <v>1379</v>
      </c>
      <c r="F242" s="550">
        <v>1</v>
      </c>
      <c r="G242" s="550">
        <v>513</v>
      </c>
      <c r="H242" s="550"/>
      <c r="I242" s="550">
        <v>513</v>
      </c>
      <c r="J242" s="550"/>
      <c r="K242" s="550"/>
      <c r="L242" s="550"/>
      <c r="M242" s="550"/>
      <c r="N242" s="550">
        <v>1</v>
      </c>
      <c r="O242" s="550">
        <v>515</v>
      </c>
      <c r="P242" s="592"/>
      <c r="Q242" s="551">
        <v>515</v>
      </c>
    </row>
    <row r="243" spans="1:17" ht="14.45" customHeight="1" x14ac:dyDescent="0.2">
      <c r="A243" s="546" t="s">
        <v>1533</v>
      </c>
      <c r="B243" s="547" t="s">
        <v>1338</v>
      </c>
      <c r="C243" s="547" t="s">
        <v>1339</v>
      </c>
      <c r="D243" s="547" t="s">
        <v>1380</v>
      </c>
      <c r="E243" s="547" t="s">
        <v>1381</v>
      </c>
      <c r="F243" s="550">
        <v>1</v>
      </c>
      <c r="G243" s="550">
        <v>423</v>
      </c>
      <c r="H243" s="550"/>
      <c r="I243" s="550">
        <v>423</v>
      </c>
      <c r="J243" s="550"/>
      <c r="K243" s="550"/>
      <c r="L243" s="550"/>
      <c r="M243" s="550"/>
      <c r="N243" s="550">
        <v>1</v>
      </c>
      <c r="O243" s="550">
        <v>425</v>
      </c>
      <c r="P243" s="592"/>
      <c r="Q243" s="551">
        <v>425</v>
      </c>
    </row>
    <row r="244" spans="1:17" ht="14.45" customHeight="1" x14ac:dyDescent="0.2">
      <c r="A244" s="546" t="s">
        <v>1533</v>
      </c>
      <c r="B244" s="547" t="s">
        <v>1338</v>
      </c>
      <c r="C244" s="547" t="s">
        <v>1339</v>
      </c>
      <c r="D244" s="547" t="s">
        <v>1382</v>
      </c>
      <c r="E244" s="547" t="s">
        <v>1383</v>
      </c>
      <c r="F244" s="550">
        <v>3</v>
      </c>
      <c r="G244" s="550">
        <v>1047</v>
      </c>
      <c r="H244" s="550">
        <v>1.4957142857142858</v>
      </c>
      <c r="I244" s="550">
        <v>349</v>
      </c>
      <c r="J244" s="550">
        <v>2</v>
      </c>
      <c r="K244" s="550">
        <v>700</v>
      </c>
      <c r="L244" s="550">
        <v>1</v>
      </c>
      <c r="M244" s="550">
        <v>350</v>
      </c>
      <c r="N244" s="550">
        <v>2</v>
      </c>
      <c r="O244" s="550">
        <v>702</v>
      </c>
      <c r="P244" s="592">
        <v>1.0028571428571429</v>
      </c>
      <c r="Q244" s="551">
        <v>351</v>
      </c>
    </row>
    <row r="245" spans="1:17" ht="14.45" customHeight="1" x14ac:dyDescent="0.2">
      <c r="A245" s="546" t="s">
        <v>1533</v>
      </c>
      <c r="B245" s="547" t="s">
        <v>1338</v>
      </c>
      <c r="C245" s="547" t="s">
        <v>1339</v>
      </c>
      <c r="D245" s="547" t="s">
        <v>1384</v>
      </c>
      <c r="E245" s="547" t="s">
        <v>1385</v>
      </c>
      <c r="F245" s="550"/>
      <c r="G245" s="550"/>
      <c r="H245" s="550"/>
      <c r="I245" s="550"/>
      <c r="J245" s="550"/>
      <c r="K245" s="550"/>
      <c r="L245" s="550"/>
      <c r="M245" s="550"/>
      <c r="N245" s="550">
        <v>1</v>
      </c>
      <c r="O245" s="550">
        <v>223</v>
      </c>
      <c r="P245" s="592"/>
      <c r="Q245" s="551">
        <v>223</v>
      </c>
    </row>
    <row r="246" spans="1:17" ht="14.45" customHeight="1" x14ac:dyDescent="0.2">
      <c r="A246" s="546" t="s">
        <v>1533</v>
      </c>
      <c r="B246" s="547" t="s">
        <v>1338</v>
      </c>
      <c r="C246" s="547" t="s">
        <v>1339</v>
      </c>
      <c r="D246" s="547" t="s">
        <v>1386</v>
      </c>
      <c r="E246" s="547" t="s">
        <v>1387</v>
      </c>
      <c r="F246" s="550"/>
      <c r="G246" s="550"/>
      <c r="H246" s="550"/>
      <c r="I246" s="550"/>
      <c r="J246" s="550">
        <v>2</v>
      </c>
      <c r="K246" s="550">
        <v>1018</v>
      </c>
      <c r="L246" s="550">
        <v>1</v>
      </c>
      <c r="M246" s="550">
        <v>509</v>
      </c>
      <c r="N246" s="550">
        <v>4</v>
      </c>
      <c r="O246" s="550">
        <v>2052</v>
      </c>
      <c r="P246" s="592">
        <v>2.0157170923379173</v>
      </c>
      <c r="Q246" s="551">
        <v>513</v>
      </c>
    </row>
    <row r="247" spans="1:17" ht="14.45" customHeight="1" x14ac:dyDescent="0.2">
      <c r="A247" s="546" t="s">
        <v>1533</v>
      </c>
      <c r="B247" s="547" t="s">
        <v>1338</v>
      </c>
      <c r="C247" s="547" t="s">
        <v>1339</v>
      </c>
      <c r="D247" s="547" t="s">
        <v>1388</v>
      </c>
      <c r="E247" s="547" t="s">
        <v>1389</v>
      </c>
      <c r="F247" s="550"/>
      <c r="G247" s="550"/>
      <c r="H247" s="550"/>
      <c r="I247" s="550"/>
      <c r="J247" s="550">
        <v>2</v>
      </c>
      <c r="K247" s="550">
        <v>302</v>
      </c>
      <c r="L247" s="550">
        <v>1</v>
      </c>
      <c r="M247" s="550">
        <v>151</v>
      </c>
      <c r="N247" s="550">
        <v>2</v>
      </c>
      <c r="O247" s="550">
        <v>304</v>
      </c>
      <c r="P247" s="592">
        <v>1.0066225165562914</v>
      </c>
      <c r="Q247" s="551">
        <v>152</v>
      </c>
    </row>
    <row r="248" spans="1:17" ht="14.45" customHeight="1" x14ac:dyDescent="0.2">
      <c r="A248" s="546" t="s">
        <v>1533</v>
      </c>
      <c r="B248" s="547" t="s">
        <v>1338</v>
      </c>
      <c r="C248" s="547" t="s">
        <v>1339</v>
      </c>
      <c r="D248" s="547" t="s">
        <v>1392</v>
      </c>
      <c r="E248" s="547" t="s">
        <v>1393</v>
      </c>
      <c r="F248" s="550">
        <v>2</v>
      </c>
      <c r="G248" s="550">
        <v>222</v>
      </c>
      <c r="H248" s="550">
        <v>2</v>
      </c>
      <c r="I248" s="550">
        <v>111</v>
      </c>
      <c r="J248" s="550">
        <v>1</v>
      </c>
      <c r="K248" s="550">
        <v>111</v>
      </c>
      <c r="L248" s="550">
        <v>1</v>
      </c>
      <c r="M248" s="550">
        <v>111</v>
      </c>
      <c r="N248" s="550">
        <v>1</v>
      </c>
      <c r="O248" s="550">
        <v>111</v>
      </c>
      <c r="P248" s="592">
        <v>1</v>
      </c>
      <c r="Q248" s="551">
        <v>111</v>
      </c>
    </row>
    <row r="249" spans="1:17" ht="14.45" customHeight="1" x14ac:dyDescent="0.2">
      <c r="A249" s="546" t="s">
        <v>1533</v>
      </c>
      <c r="B249" s="547" t="s">
        <v>1338</v>
      </c>
      <c r="C249" s="547" t="s">
        <v>1339</v>
      </c>
      <c r="D249" s="547" t="s">
        <v>1396</v>
      </c>
      <c r="E249" s="547" t="s">
        <v>1397</v>
      </c>
      <c r="F249" s="550">
        <v>4</v>
      </c>
      <c r="G249" s="550">
        <v>1248</v>
      </c>
      <c r="H249" s="550">
        <v>2</v>
      </c>
      <c r="I249" s="550">
        <v>312</v>
      </c>
      <c r="J249" s="550">
        <v>2</v>
      </c>
      <c r="K249" s="550">
        <v>624</v>
      </c>
      <c r="L249" s="550">
        <v>1</v>
      </c>
      <c r="M249" s="550">
        <v>312</v>
      </c>
      <c r="N249" s="550"/>
      <c r="O249" s="550"/>
      <c r="P249" s="592"/>
      <c r="Q249" s="551"/>
    </row>
    <row r="250" spans="1:17" ht="14.45" customHeight="1" x14ac:dyDescent="0.2">
      <c r="A250" s="546" t="s">
        <v>1533</v>
      </c>
      <c r="B250" s="547" t="s">
        <v>1338</v>
      </c>
      <c r="C250" s="547" t="s">
        <v>1339</v>
      </c>
      <c r="D250" s="547" t="s">
        <v>1398</v>
      </c>
      <c r="E250" s="547" t="s">
        <v>1399</v>
      </c>
      <c r="F250" s="550"/>
      <c r="G250" s="550"/>
      <c r="H250" s="550"/>
      <c r="I250" s="550"/>
      <c r="J250" s="550">
        <v>3</v>
      </c>
      <c r="K250" s="550">
        <v>36</v>
      </c>
      <c r="L250" s="550">
        <v>1</v>
      </c>
      <c r="M250" s="550">
        <v>12</v>
      </c>
      <c r="N250" s="550"/>
      <c r="O250" s="550"/>
      <c r="P250" s="592"/>
      <c r="Q250" s="551"/>
    </row>
    <row r="251" spans="1:17" ht="14.45" customHeight="1" x14ac:dyDescent="0.2">
      <c r="A251" s="546" t="s">
        <v>1533</v>
      </c>
      <c r="B251" s="547" t="s">
        <v>1338</v>
      </c>
      <c r="C251" s="547" t="s">
        <v>1339</v>
      </c>
      <c r="D251" s="547" t="s">
        <v>1400</v>
      </c>
      <c r="E251" s="547" t="s">
        <v>1401</v>
      </c>
      <c r="F251" s="550">
        <v>1</v>
      </c>
      <c r="G251" s="550">
        <v>17</v>
      </c>
      <c r="H251" s="550">
        <v>1</v>
      </c>
      <c r="I251" s="550">
        <v>17</v>
      </c>
      <c r="J251" s="550">
        <v>1</v>
      </c>
      <c r="K251" s="550">
        <v>17</v>
      </c>
      <c r="L251" s="550">
        <v>1</v>
      </c>
      <c r="M251" s="550">
        <v>17</v>
      </c>
      <c r="N251" s="550">
        <v>1</v>
      </c>
      <c r="O251" s="550">
        <v>17</v>
      </c>
      <c r="P251" s="592">
        <v>1</v>
      </c>
      <c r="Q251" s="551">
        <v>17</v>
      </c>
    </row>
    <row r="252" spans="1:17" ht="14.45" customHeight="1" x14ac:dyDescent="0.2">
      <c r="A252" s="546" t="s">
        <v>1533</v>
      </c>
      <c r="B252" s="547" t="s">
        <v>1338</v>
      </c>
      <c r="C252" s="547" t="s">
        <v>1339</v>
      </c>
      <c r="D252" s="547" t="s">
        <v>1404</v>
      </c>
      <c r="E252" s="547" t="s">
        <v>1405</v>
      </c>
      <c r="F252" s="550">
        <v>20</v>
      </c>
      <c r="G252" s="550">
        <v>7000</v>
      </c>
      <c r="H252" s="550">
        <v>0.95238095238095233</v>
      </c>
      <c r="I252" s="550">
        <v>350</v>
      </c>
      <c r="J252" s="550">
        <v>21</v>
      </c>
      <c r="K252" s="550">
        <v>7350</v>
      </c>
      <c r="L252" s="550">
        <v>1</v>
      </c>
      <c r="M252" s="550">
        <v>350</v>
      </c>
      <c r="N252" s="550">
        <v>53</v>
      </c>
      <c r="O252" s="550">
        <v>18603</v>
      </c>
      <c r="P252" s="592">
        <v>2.5310204081632652</v>
      </c>
      <c r="Q252" s="551">
        <v>351</v>
      </c>
    </row>
    <row r="253" spans="1:17" ht="14.45" customHeight="1" x14ac:dyDescent="0.2">
      <c r="A253" s="546" t="s">
        <v>1533</v>
      </c>
      <c r="B253" s="547" t="s">
        <v>1338</v>
      </c>
      <c r="C253" s="547" t="s">
        <v>1339</v>
      </c>
      <c r="D253" s="547" t="s">
        <v>1407</v>
      </c>
      <c r="E253" s="547" t="s">
        <v>1408</v>
      </c>
      <c r="F253" s="550">
        <v>1</v>
      </c>
      <c r="G253" s="550">
        <v>149</v>
      </c>
      <c r="H253" s="550"/>
      <c r="I253" s="550">
        <v>149</v>
      </c>
      <c r="J253" s="550"/>
      <c r="K253" s="550"/>
      <c r="L253" s="550"/>
      <c r="M253" s="550"/>
      <c r="N253" s="550">
        <v>3</v>
      </c>
      <c r="O253" s="550">
        <v>450</v>
      </c>
      <c r="P253" s="592"/>
      <c r="Q253" s="551">
        <v>150</v>
      </c>
    </row>
    <row r="254" spans="1:17" ht="14.45" customHeight="1" x14ac:dyDescent="0.2">
      <c r="A254" s="546" t="s">
        <v>1533</v>
      </c>
      <c r="B254" s="547" t="s">
        <v>1338</v>
      </c>
      <c r="C254" s="547" t="s">
        <v>1339</v>
      </c>
      <c r="D254" s="547" t="s">
        <v>1413</v>
      </c>
      <c r="E254" s="547" t="s">
        <v>1414</v>
      </c>
      <c r="F254" s="550">
        <v>6</v>
      </c>
      <c r="G254" s="550">
        <v>1254</v>
      </c>
      <c r="H254" s="550"/>
      <c r="I254" s="550">
        <v>209</v>
      </c>
      <c r="J254" s="550"/>
      <c r="K254" s="550"/>
      <c r="L254" s="550"/>
      <c r="M254" s="550"/>
      <c r="N254" s="550">
        <v>3</v>
      </c>
      <c r="O254" s="550">
        <v>633</v>
      </c>
      <c r="P254" s="592"/>
      <c r="Q254" s="551">
        <v>211</v>
      </c>
    </row>
    <row r="255" spans="1:17" ht="14.45" customHeight="1" x14ac:dyDescent="0.2">
      <c r="A255" s="546" t="s">
        <v>1533</v>
      </c>
      <c r="B255" s="547" t="s">
        <v>1338</v>
      </c>
      <c r="C255" s="547" t="s">
        <v>1339</v>
      </c>
      <c r="D255" s="547" t="s">
        <v>1415</v>
      </c>
      <c r="E255" s="547" t="s">
        <v>1416</v>
      </c>
      <c r="F255" s="550">
        <v>7</v>
      </c>
      <c r="G255" s="550">
        <v>280</v>
      </c>
      <c r="H255" s="550">
        <v>1</v>
      </c>
      <c r="I255" s="550">
        <v>40</v>
      </c>
      <c r="J255" s="550">
        <v>7</v>
      </c>
      <c r="K255" s="550">
        <v>280</v>
      </c>
      <c r="L255" s="550">
        <v>1</v>
      </c>
      <c r="M255" s="550">
        <v>40</v>
      </c>
      <c r="N255" s="550">
        <v>4</v>
      </c>
      <c r="O255" s="550">
        <v>160</v>
      </c>
      <c r="P255" s="592">
        <v>0.5714285714285714</v>
      </c>
      <c r="Q255" s="551">
        <v>40</v>
      </c>
    </row>
    <row r="256" spans="1:17" ht="14.45" customHeight="1" x14ac:dyDescent="0.2">
      <c r="A256" s="546" t="s">
        <v>1533</v>
      </c>
      <c r="B256" s="547" t="s">
        <v>1338</v>
      </c>
      <c r="C256" s="547" t="s">
        <v>1339</v>
      </c>
      <c r="D256" s="547" t="s">
        <v>1417</v>
      </c>
      <c r="E256" s="547" t="s">
        <v>1418</v>
      </c>
      <c r="F256" s="550"/>
      <c r="G256" s="550"/>
      <c r="H256" s="550"/>
      <c r="I256" s="550"/>
      <c r="J256" s="550"/>
      <c r="K256" s="550"/>
      <c r="L256" s="550"/>
      <c r="M256" s="550"/>
      <c r="N256" s="550">
        <v>1</v>
      </c>
      <c r="O256" s="550">
        <v>5030</v>
      </c>
      <c r="P256" s="592"/>
      <c r="Q256" s="551">
        <v>5030</v>
      </c>
    </row>
    <row r="257" spans="1:17" ht="14.45" customHeight="1" x14ac:dyDescent="0.2">
      <c r="A257" s="546" t="s">
        <v>1533</v>
      </c>
      <c r="B257" s="547" t="s">
        <v>1338</v>
      </c>
      <c r="C257" s="547" t="s">
        <v>1339</v>
      </c>
      <c r="D257" s="547" t="s">
        <v>1419</v>
      </c>
      <c r="E257" s="547" t="s">
        <v>1420</v>
      </c>
      <c r="F257" s="550">
        <v>9</v>
      </c>
      <c r="G257" s="550">
        <v>1539</v>
      </c>
      <c r="H257" s="550">
        <v>1</v>
      </c>
      <c r="I257" s="550">
        <v>171</v>
      </c>
      <c r="J257" s="550">
        <v>9</v>
      </c>
      <c r="K257" s="550">
        <v>1539</v>
      </c>
      <c r="L257" s="550">
        <v>1</v>
      </c>
      <c r="M257" s="550">
        <v>171</v>
      </c>
      <c r="N257" s="550">
        <v>14</v>
      </c>
      <c r="O257" s="550">
        <v>2394</v>
      </c>
      <c r="P257" s="592">
        <v>1.5555555555555556</v>
      </c>
      <c r="Q257" s="551">
        <v>171</v>
      </c>
    </row>
    <row r="258" spans="1:17" ht="14.45" customHeight="1" x14ac:dyDescent="0.2">
      <c r="A258" s="546" t="s">
        <v>1533</v>
      </c>
      <c r="B258" s="547" t="s">
        <v>1338</v>
      </c>
      <c r="C258" s="547" t="s">
        <v>1339</v>
      </c>
      <c r="D258" s="547" t="s">
        <v>1423</v>
      </c>
      <c r="E258" s="547" t="s">
        <v>1424</v>
      </c>
      <c r="F258" s="550">
        <v>5</v>
      </c>
      <c r="G258" s="550">
        <v>3450</v>
      </c>
      <c r="H258" s="550">
        <v>4.9927641099855284</v>
      </c>
      <c r="I258" s="550">
        <v>690</v>
      </c>
      <c r="J258" s="550">
        <v>1</v>
      </c>
      <c r="K258" s="550">
        <v>691</v>
      </c>
      <c r="L258" s="550">
        <v>1</v>
      </c>
      <c r="M258" s="550">
        <v>691</v>
      </c>
      <c r="N258" s="550"/>
      <c r="O258" s="550"/>
      <c r="P258" s="592"/>
      <c r="Q258" s="551"/>
    </row>
    <row r="259" spans="1:17" ht="14.45" customHeight="1" x14ac:dyDescent="0.2">
      <c r="A259" s="546" t="s">
        <v>1533</v>
      </c>
      <c r="B259" s="547" t="s">
        <v>1338</v>
      </c>
      <c r="C259" s="547" t="s">
        <v>1339</v>
      </c>
      <c r="D259" s="547" t="s">
        <v>1425</v>
      </c>
      <c r="E259" s="547" t="s">
        <v>1426</v>
      </c>
      <c r="F259" s="550">
        <v>4</v>
      </c>
      <c r="G259" s="550">
        <v>1400</v>
      </c>
      <c r="H259" s="550">
        <v>0.5</v>
      </c>
      <c r="I259" s="550">
        <v>350</v>
      </c>
      <c r="J259" s="550">
        <v>8</v>
      </c>
      <c r="K259" s="550">
        <v>2800</v>
      </c>
      <c r="L259" s="550">
        <v>1</v>
      </c>
      <c r="M259" s="550">
        <v>350</v>
      </c>
      <c r="N259" s="550">
        <v>5</v>
      </c>
      <c r="O259" s="550">
        <v>1755</v>
      </c>
      <c r="P259" s="592">
        <v>0.62678571428571428</v>
      </c>
      <c r="Q259" s="551">
        <v>351</v>
      </c>
    </row>
    <row r="260" spans="1:17" ht="14.45" customHeight="1" x14ac:dyDescent="0.2">
      <c r="A260" s="546" t="s">
        <v>1533</v>
      </c>
      <c r="B260" s="547" t="s">
        <v>1338</v>
      </c>
      <c r="C260" s="547" t="s">
        <v>1339</v>
      </c>
      <c r="D260" s="547" t="s">
        <v>1427</v>
      </c>
      <c r="E260" s="547" t="s">
        <v>1428</v>
      </c>
      <c r="F260" s="550">
        <v>9</v>
      </c>
      <c r="G260" s="550">
        <v>1566</v>
      </c>
      <c r="H260" s="550">
        <v>1</v>
      </c>
      <c r="I260" s="550">
        <v>174</v>
      </c>
      <c r="J260" s="550">
        <v>9</v>
      </c>
      <c r="K260" s="550">
        <v>1566</v>
      </c>
      <c r="L260" s="550">
        <v>1</v>
      </c>
      <c r="M260" s="550">
        <v>174</v>
      </c>
      <c r="N260" s="550">
        <v>12</v>
      </c>
      <c r="O260" s="550">
        <v>2088</v>
      </c>
      <c r="P260" s="592">
        <v>1.3333333333333333</v>
      </c>
      <c r="Q260" s="551">
        <v>174</v>
      </c>
    </row>
    <row r="261" spans="1:17" ht="14.45" customHeight="1" x14ac:dyDescent="0.2">
      <c r="A261" s="546" t="s">
        <v>1533</v>
      </c>
      <c r="B261" s="547" t="s">
        <v>1338</v>
      </c>
      <c r="C261" s="547" t="s">
        <v>1339</v>
      </c>
      <c r="D261" s="547" t="s">
        <v>1429</v>
      </c>
      <c r="E261" s="547" t="s">
        <v>1430</v>
      </c>
      <c r="F261" s="550">
        <v>4</v>
      </c>
      <c r="G261" s="550">
        <v>1604</v>
      </c>
      <c r="H261" s="550"/>
      <c r="I261" s="550">
        <v>401</v>
      </c>
      <c r="J261" s="550"/>
      <c r="K261" s="550"/>
      <c r="L261" s="550"/>
      <c r="M261" s="550"/>
      <c r="N261" s="550"/>
      <c r="O261" s="550"/>
      <c r="P261" s="592"/>
      <c r="Q261" s="551"/>
    </row>
    <row r="262" spans="1:17" ht="14.45" customHeight="1" x14ac:dyDescent="0.2">
      <c r="A262" s="546" t="s">
        <v>1533</v>
      </c>
      <c r="B262" s="547" t="s">
        <v>1338</v>
      </c>
      <c r="C262" s="547" t="s">
        <v>1339</v>
      </c>
      <c r="D262" s="547" t="s">
        <v>1431</v>
      </c>
      <c r="E262" s="547" t="s">
        <v>1432</v>
      </c>
      <c r="F262" s="550">
        <v>2</v>
      </c>
      <c r="G262" s="550">
        <v>1308</v>
      </c>
      <c r="H262" s="550">
        <v>1.9969465648854963</v>
      </c>
      <c r="I262" s="550">
        <v>654</v>
      </c>
      <c r="J262" s="550">
        <v>1</v>
      </c>
      <c r="K262" s="550">
        <v>655</v>
      </c>
      <c r="L262" s="550">
        <v>1</v>
      </c>
      <c r="M262" s="550">
        <v>655</v>
      </c>
      <c r="N262" s="550"/>
      <c r="O262" s="550"/>
      <c r="P262" s="592"/>
      <c r="Q262" s="551"/>
    </row>
    <row r="263" spans="1:17" ht="14.45" customHeight="1" x14ac:dyDescent="0.2">
      <c r="A263" s="546" t="s">
        <v>1533</v>
      </c>
      <c r="B263" s="547" t="s">
        <v>1338</v>
      </c>
      <c r="C263" s="547" t="s">
        <v>1339</v>
      </c>
      <c r="D263" s="547" t="s">
        <v>1433</v>
      </c>
      <c r="E263" s="547" t="s">
        <v>1434</v>
      </c>
      <c r="F263" s="550">
        <v>2</v>
      </c>
      <c r="G263" s="550">
        <v>1308</v>
      </c>
      <c r="H263" s="550">
        <v>1.9969465648854963</v>
      </c>
      <c r="I263" s="550">
        <v>654</v>
      </c>
      <c r="J263" s="550">
        <v>1</v>
      </c>
      <c r="K263" s="550">
        <v>655</v>
      </c>
      <c r="L263" s="550">
        <v>1</v>
      </c>
      <c r="M263" s="550">
        <v>655</v>
      </c>
      <c r="N263" s="550"/>
      <c r="O263" s="550"/>
      <c r="P263" s="592"/>
      <c r="Q263" s="551"/>
    </row>
    <row r="264" spans="1:17" ht="14.45" customHeight="1" x14ac:dyDescent="0.2">
      <c r="A264" s="546" t="s">
        <v>1533</v>
      </c>
      <c r="B264" s="547" t="s">
        <v>1338</v>
      </c>
      <c r="C264" s="547" t="s">
        <v>1339</v>
      </c>
      <c r="D264" s="547" t="s">
        <v>1437</v>
      </c>
      <c r="E264" s="547" t="s">
        <v>1438</v>
      </c>
      <c r="F264" s="550">
        <v>2</v>
      </c>
      <c r="G264" s="550">
        <v>1388</v>
      </c>
      <c r="H264" s="550"/>
      <c r="I264" s="550">
        <v>694</v>
      </c>
      <c r="J264" s="550"/>
      <c r="K264" s="550"/>
      <c r="L264" s="550"/>
      <c r="M264" s="550"/>
      <c r="N264" s="550"/>
      <c r="O264" s="550"/>
      <c r="P264" s="592"/>
      <c r="Q264" s="551"/>
    </row>
    <row r="265" spans="1:17" ht="14.45" customHeight="1" x14ac:dyDescent="0.2">
      <c r="A265" s="546" t="s">
        <v>1533</v>
      </c>
      <c r="B265" s="547" t="s">
        <v>1338</v>
      </c>
      <c r="C265" s="547" t="s">
        <v>1339</v>
      </c>
      <c r="D265" s="547" t="s">
        <v>1439</v>
      </c>
      <c r="E265" s="547" t="s">
        <v>1440</v>
      </c>
      <c r="F265" s="550">
        <v>3</v>
      </c>
      <c r="G265" s="550">
        <v>2034</v>
      </c>
      <c r="H265" s="550"/>
      <c r="I265" s="550">
        <v>678</v>
      </c>
      <c r="J265" s="550"/>
      <c r="K265" s="550"/>
      <c r="L265" s="550"/>
      <c r="M265" s="550"/>
      <c r="N265" s="550"/>
      <c r="O265" s="550"/>
      <c r="P265" s="592"/>
      <c r="Q265" s="551"/>
    </row>
    <row r="266" spans="1:17" ht="14.45" customHeight="1" x14ac:dyDescent="0.2">
      <c r="A266" s="546" t="s">
        <v>1533</v>
      </c>
      <c r="B266" s="547" t="s">
        <v>1338</v>
      </c>
      <c r="C266" s="547" t="s">
        <v>1339</v>
      </c>
      <c r="D266" s="547" t="s">
        <v>1441</v>
      </c>
      <c r="E266" s="547" t="s">
        <v>1442</v>
      </c>
      <c r="F266" s="550">
        <v>4</v>
      </c>
      <c r="G266" s="550">
        <v>1908</v>
      </c>
      <c r="H266" s="550">
        <v>3.99163179916318</v>
      </c>
      <c r="I266" s="550">
        <v>477</v>
      </c>
      <c r="J266" s="550">
        <v>1</v>
      </c>
      <c r="K266" s="550">
        <v>478</v>
      </c>
      <c r="L266" s="550">
        <v>1</v>
      </c>
      <c r="M266" s="550">
        <v>478</v>
      </c>
      <c r="N266" s="550"/>
      <c r="O266" s="550"/>
      <c r="P266" s="592"/>
      <c r="Q266" s="551"/>
    </row>
    <row r="267" spans="1:17" ht="14.45" customHeight="1" x14ac:dyDescent="0.2">
      <c r="A267" s="546" t="s">
        <v>1533</v>
      </c>
      <c r="B267" s="547" t="s">
        <v>1338</v>
      </c>
      <c r="C267" s="547" t="s">
        <v>1339</v>
      </c>
      <c r="D267" s="547" t="s">
        <v>1443</v>
      </c>
      <c r="E267" s="547" t="s">
        <v>1444</v>
      </c>
      <c r="F267" s="550">
        <v>1</v>
      </c>
      <c r="G267" s="550">
        <v>291</v>
      </c>
      <c r="H267" s="550"/>
      <c r="I267" s="550">
        <v>291</v>
      </c>
      <c r="J267" s="550"/>
      <c r="K267" s="550"/>
      <c r="L267" s="550"/>
      <c r="M267" s="550"/>
      <c r="N267" s="550">
        <v>1</v>
      </c>
      <c r="O267" s="550">
        <v>293</v>
      </c>
      <c r="P267" s="592"/>
      <c r="Q267" s="551">
        <v>293</v>
      </c>
    </row>
    <row r="268" spans="1:17" ht="14.45" customHeight="1" x14ac:dyDescent="0.2">
      <c r="A268" s="546" t="s">
        <v>1533</v>
      </c>
      <c r="B268" s="547" t="s">
        <v>1338</v>
      </c>
      <c r="C268" s="547" t="s">
        <v>1339</v>
      </c>
      <c r="D268" s="547" t="s">
        <v>1445</v>
      </c>
      <c r="E268" s="547" t="s">
        <v>1446</v>
      </c>
      <c r="F268" s="550">
        <v>1</v>
      </c>
      <c r="G268" s="550">
        <v>814</v>
      </c>
      <c r="H268" s="550"/>
      <c r="I268" s="550">
        <v>814</v>
      </c>
      <c r="J268" s="550"/>
      <c r="K268" s="550"/>
      <c r="L268" s="550"/>
      <c r="M268" s="550"/>
      <c r="N268" s="550"/>
      <c r="O268" s="550"/>
      <c r="P268" s="592"/>
      <c r="Q268" s="551"/>
    </row>
    <row r="269" spans="1:17" ht="14.45" customHeight="1" x14ac:dyDescent="0.2">
      <c r="A269" s="546" t="s">
        <v>1533</v>
      </c>
      <c r="B269" s="547" t="s">
        <v>1338</v>
      </c>
      <c r="C269" s="547" t="s">
        <v>1339</v>
      </c>
      <c r="D269" s="547" t="s">
        <v>1448</v>
      </c>
      <c r="E269" s="547" t="s">
        <v>1449</v>
      </c>
      <c r="F269" s="550">
        <v>8</v>
      </c>
      <c r="G269" s="550">
        <v>1344</v>
      </c>
      <c r="H269" s="550">
        <v>0.72727272727272729</v>
      </c>
      <c r="I269" s="550">
        <v>168</v>
      </c>
      <c r="J269" s="550">
        <v>11</v>
      </c>
      <c r="K269" s="550">
        <v>1848</v>
      </c>
      <c r="L269" s="550">
        <v>1</v>
      </c>
      <c r="M269" s="550">
        <v>168</v>
      </c>
      <c r="N269" s="550">
        <v>10</v>
      </c>
      <c r="O269" s="550">
        <v>1680</v>
      </c>
      <c r="P269" s="592">
        <v>0.90909090909090906</v>
      </c>
      <c r="Q269" s="551">
        <v>168</v>
      </c>
    </row>
    <row r="270" spans="1:17" ht="14.45" customHeight="1" x14ac:dyDescent="0.2">
      <c r="A270" s="546" t="s">
        <v>1533</v>
      </c>
      <c r="B270" s="547" t="s">
        <v>1338</v>
      </c>
      <c r="C270" s="547" t="s">
        <v>1339</v>
      </c>
      <c r="D270" s="547" t="s">
        <v>1452</v>
      </c>
      <c r="E270" s="547" t="s">
        <v>1453</v>
      </c>
      <c r="F270" s="550">
        <v>1</v>
      </c>
      <c r="G270" s="550">
        <v>574</v>
      </c>
      <c r="H270" s="550"/>
      <c r="I270" s="550">
        <v>574</v>
      </c>
      <c r="J270" s="550"/>
      <c r="K270" s="550"/>
      <c r="L270" s="550"/>
      <c r="M270" s="550"/>
      <c r="N270" s="550"/>
      <c r="O270" s="550"/>
      <c r="P270" s="592"/>
      <c r="Q270" s="551"/>
    </row>
    <row r="271" spans="1:17" ht="14.45" customHeight="1" x14ac:dyDescent="0.2">
      <c r="A271" s="546" t="s">
        <v>1533</v>
      </c>
      <c r="B271" s="547" t="s">
        <v>1338</v>
      </c>
      <c r="C271" s="547" t="s">
        <v>1339</v>
      </c>
      <c r="D271" s="547" t="s">
        <v>1461</v>
      </c>
      <c r="E271" s="547" t="s">
        <v>1462</v>
      </c>
      <c r="F271" s="550">
        <v>2</v>
      </c>
      <c r="G271" s="550">
        <v>2798</v>
      </c>
      <c r="H271" s="550">
        <v>1.9985714285714287</v>
      </c>
      <c r="I271" s="550">
        <v>1399</v>
      </c>
      <c r="J271" s="550">
        <v>1</v>
      </c>
      <c r="K271" s="550">
        <v>1400</v>
      </c>
      <c r="L271" s="550">
        <v>1</v>
      </c>
      <c r="M271" s="550">
        <v>1400</v>
      </c>
      <c r="N271" s="550"/>
      <c r="O271" s="550"/>
      <c r="P271" s="592"/>
      <c r="Q271" s="551"/>
    </row>
    <row r="272" spans="1:17" ht="14.45" customHeight="1" x14ac:dyDescent="0.2">
      <c r="A272" s="546" t="s">
        <v>1533</v>
      </c>
      <c r="B272" s="547" t="s">
        <v>1338</v>
      </c>
      <c r="C272" s="547" t="s">
        <v>1339</v>
      </c>
      <c r="D272" s="547" t="s">
        <v>1463</v>
      </c>
      <c r="E272" s="547" t="s">
        <v>1464</v>
      </c>
      <c r="F272" s="550">
        <v>1</v>
      </c>
      <c r="G272" s="550">
        <v>1022</v>
      </c>
      <c r="H272" s="550"/>
      <c r="I272" s="550">
        <v>1022</v>
      </c>
      <c r="J272" s="550"/>
      <c r="K272" s="550"/>
      <c r="L272" s="550"/>
      <c r="M272" s="550"/>
      <c r="N272" s="550"/>
      <c r="O272" s="550"/>
      <c r="P272" s="592"/>
      <c r="Q272" s="551"/>
    </row>
    <row r="273" spans="1:17" ht="14.45" customHeight="1" x14ac:dyDescent="0.2">
      <c r="A273" s="546" t="s">
        <v>1533</v>
      </c>
      <c r="B273" s="547" t="s">
        <v>1338</v>
      </c>
      <c r="C273" s="547" t="s">
        <v>1339</v>
      </c>
      <c r="D273" s="547" t="s">
        <v>1465</v>
      </c>
      <c r="E273" s="547" t="s">
        <v>1466</v>
      </c>
      <c r="F273" s="550"/>
      <c r="G273" s="550"/>
      <c r="H273" s="550"/>
      <c r="I273" s="550"/>
      <c r="J273" s="550"/>
      <c r="K273" s="550"/>
      <c r="L273" s="550"/>
      <c r="M273" s="550"/>
      <c r="N273" s="550">
        <v>1</v>
      </c>
      <c r="O273" s="550">
        <v>190</v>
      </c>
      <c r="P273" s="592"/>
      <c r="Q273" s="551">
        <v>190</v>
      </c>
    </row>
    <row r="274" spans="1:17" ht="14.45" customHeight="1" x14ac:dyDescent="0.2">
      <c r="A274" s="546" t="s">
        <v>1533</v>
      </c>
      <c r="B274" s="547" t="s">
        <v>1338</v>
      </c>
      <c r="C274" s="547" t="s">
        <v>1339</v>
      </c>
      <c r="D274" s="547" t="s">
        <v>1467</v>
      </c>
      <c r="E274" s="547" t="s">
        <v>1468</v>
      </c>
      <c r="F274" s="550">
        <v>1</v>
      </c>
      <c r="G274" s="550">
        <v>814</v>
      </c>
      <c r="H274" s="550"/>
      <c r="I274" s="550">
        <v>814</v>
      </c>
      <c r="J274" s="550"/>
      <c r="K274" s="550"/>
      <c r="L274" s="550"/>
      <c r="M274" s="550"/>
      <c r="N274" s="550"/>
      <c r="O274" s="550"/>
      <c r="P274" s="592"/>
      <c r="Q274" s="551"/>
    </row>
    <row r="275" spans="1:17" ht="14.45" customHeight="1" x14ac:dyDescent="0.2">
      <c r="A275" s="546" t="s">
        <v>1533</v>
      </c>
      <c r="B275" s="547" t="s">
        <v>1338</v>
      </c>
      <c r="C275" s="547" t="s">
        <v>1339</v>
      </c>
      <c r="D275" s="547" t="s">
        <v>1469</v>
      </c>
      <c r="E275" s="547" t="s">
        <v>1470</v>
      </c>
      <c r="F275" s="550"/>
      <c r="G275" s="550"/>
      <c r="H275" s="550"/>
      <c r="I275" s="550"/>
      <c r="J275" s="550">
        <v>2</v>
      </c>
      <c r="K275" s="550">
        <v>678</v>
      </c>
      <c r="L275" s="550">
        <v>1</v>
      </c>
      <c r="M275" s="550">
        <v>339</v>
      </c>
      <c r="N275" s="550"/>
      <c r="O275" s="550"/>
      <c r="P275" s="592"/>
      <c r="Q275" s="551"/>
    </row>
    <row r="276" spans="1:17" ht="14.45" customHeight="1" x14ac:dyDescent="0.2">
      <c r="A276" s="546" t="s">
        <v>1533</v>
      </c>
      <c r="B276" s="547" t="s">
        <v>1338</v>
      </c>
      <c r="C276" s="547" t="s">
        <v>1339</v>
      </c>
      <c r="D276" s="547" t="s">
        <v>1471</v>
      </c>
      <c r="E276" s="547" t="s">
        <v>1472</v>
      </c>
      <c r="F276" s="550">
        <v>3</v>
      </c>
      <c r="G276" s="550">
        <v>780</v>
      </c>
      <c r="H276" s="550"/>
      <c r="I276" s="550">
        <v>260</v>
      </c>
      <c r="J276" s="550"/>
      <c r="K276" s="550"/>
      <c r="L276" s="550"/>
      <c r="M276" s="550"/>
      <c r="N276" s="550"/>
      <c r="O276" s="550"/>
      <c r="P276" s="592"/>
      <c r="Q276" s="551"/>
    </row>
    <row r="277" spans="1:17" ht="14.45" customHeight="1" x14ac:dyDescent="0.2">
      <c r="A277" s="546" t="s">
        <v>1533</v>
      </c>
      <c r="B277" s="547" t="s">
        <v>1338</v>
      </c>
      <c r="C277" s="547" t="s">
        <v>1339</v>
      </c>
      <c r="D277" s="547" t="s">
        <v>1474</v>
      </c>
      <c r="E277" s="547" t="s">
        <v>1475</v>
      </c>
      <c r="F277" s="550"/>
      <c r="G277" s="550"/>
      <c r="H277" s="550"/>
      <c r="I277" s="550"/>
      <c r="J277" s="550"/>
      <c r="K277" s="550"/>
      <c r="L277" s="550"/>
      <c r="M277" s="550"/>
      <c r="N277" s="550">
        <v>1</v>
      </c>
      <c r="O277" s="550">
        <v>4102</v>
      </c>
      <c r="P277" s="592"/>
      <c r="Q277" s="551">
        <v>4102</v>
      </c>
    </row>
    <row r="278" spans="1:17" ht="14.45" customHeight="1" x14ac:dyDescent="0.2">
      <c r="A278" s="546" t="s">
        <v>1533</v>
      </c>
      <c r="B278" s="547" t="s">
        <v>1338</v>
      </c>
      <c r="C278" s="547" t="s">
        <v>1339</v>
      </c>
      <c r="D278" s="547" t="s">
        <v>1482</v>
      </c>
      <c r="E278" s="547" t="s">
        <v>1483</v>
      </c>
      <c r="F278" s="550"/>
      <c r="G278" s="550"/>
      <c r="H278" s="550"/>
      <c r="I278" s="550"/>
      <c r="J278" s="550">
        <v>5</v>
      </c>
      <c r="K278" s="550">
        <v>38370</v>
      </c>
      <c r="L278" s="550">
        <v>1</v>
      </c>
      <c r="M278" s="550">
        <v>7674</v>
      </c>
      <c r="N278" s="550"/>
      <c r="O278" s="550"/>
      <c r="P278" s="592"/>
      <c r="Q278" s="551"/>
    </row>
    <row r="279" spans="1:17" ht="14.45" customHeight="1" x14ac:dyDescent="0.2">
      <c r="A279" s="546" t="s">
        <v>1534</v>
      </c>
      <c r="B279" s="547" t="s">
        <v>1338</v>
      </c>
      <c r="C279" s="547" t="s">
        <v>1339</v>
      </c>
      <c r="D279" s="547" t="s">
        <v>1350</v>
      </c>
      <c r="E279" s="547" t="s">
        <v>1351</v>
      </c>
      <c r="F279" s="550"/>
      <c r="G279" s="550"/>
      <c r="H279" s="550"/>
      <c r="I279" s="550"/>
      <c r="J279" s="550">
        <v>3</v>
      </c>
      <c r="K279" s="550">
        <v>2529</v>
      </c>
      <c r="L279" s="550">
        <v>1</v>
      </c>
      <c r="M279" s="550">
        <v>843</v>
      </c>
      <c r="N279" s="550">
        <v>4</v>
      </c>
      <c r="O279" s="550">
        <v>3384</v>
      </c>
      <c r="P279" s="592">
        <v>1.3380782918149465</v>
      </c>
      <c r="Q279" s="551">
        <v>846</v>
      </c>
    </row>
    <row r="280" spans="1:17" ht="14.45" customHeight="1" x14ac:dyDescent="0.2">
      <c r="A280" s="546" t="s">
        <v>1534</v>
      </c>
      <c r="B280" s="547" t="s">
        <v>1338</v>
      </c>
      <c r="C280" s="547" t="s">
        <v>1339</v>
      </c>
      <c r="D280" s="547" t="s">
        <v>1354</v>
      </c>
      <c r="E280" s="547" t="s">
        <v>1355</v>
      </c>
      <c r="F280" s="550"/>
      <c r="G280" s="550"/>
      <c r="H280" s="550"/>
      <c r="I280" s="550"/>
      <c r="J280" s="550">
        <v>1</v>
      </c>
      <c r="K280" s="550">
        <v>814</v>
      </c>
      <c r="L280" s="550">
        <v>1</v>
      </c>
      <c r="M280" s="550">
        <v>814</v>
      </c>
      <c r="N280" s="550"/>
      <c r="O280" s="550"/>
      <c r="P280" s="592"/>
      <c r="Q280" s="551"/>
    </row>
    <row r="281" spans="1:17" ht="14.45" customHeight="1" x14ac:dyDescent="0.2">
      <c r="A281" s="546" t="s">
        <v>1534</v>
      </c>
      <c r="B281" s="547" t="s">
        <v>1338</v>
      </c>
      <c r="C281" s="547" t="s">
        <v>1339</v>
      </c>
      <c r="D281" s="547" t="s">
        <v>1356</v>
      </c>
      <c r="E281" s="547" t="s">
        <v>1357</v>
      </c>
      <c r="F281" s="550"/>
      <c r="G281" s="550"/>
      <c r="H281" s="550"/>
      <c r="I281" s="550"/>
      <c r="J281" s="550">
        <v>1</v>
      </c>
      <c r="K281" s="550">
        <v>814</v>
      </c>
      <c r="L281" s="550">
        <v>1</v>
      </c>
      <c r="M281" s="550">
        <v>814</v>
      </c>
      <c r="N281" s="550"/>
      <c r="O281" s="550"/>
      <c r="P281" s="592"/>
      <c r="Q281" s="551"/>
    </row>
    <row r="282" spans="1:17" ht="14.45" customHeight="1" x14ac:dyDescent="0.2">
      <c r="A282" s="546" t="s">
        <v>1534</v>
      </c>
      <c r="B282" s="547" t="s">
        <v>1338</v>
      </c>
      <c r="C282" s="547" t="s">
        <v>1339</v>
      </c>
      <c r="D282" s="547" t="s">
        <v>1358</v>
      </c>
      <c r="E282" s="547" t="s">
        <v>1359</v>
      </c>
      <c r="F282" s="550">
        <v>5</v>
      </c>
      <c r="G282" s="550">
        <v>840</v>
      </c>
      <c r="H282" s="550">
        <v>5</v>
      </c>
      <c r="I282" s="550">
        <v>168</v>
      </c>
      <c r="J282" s="550">
        <v>1</v>
      </c>
      <c r="K282" s="550">
        <v>168</v>
      </c>
      <c r="L282" s="550">
        <v>1</v>
      </c>
      <c r="M282" s="550">
        <v>168</v>
      </c>
      <c r="N282" s="550">
        <v>3</v>
      </c>
      <c r="O282" s="550">
        <v>504</v>
      </c>
      <c r="P282" s="592">
        <v>3</v>
      </c>
      <c r="Q282" s="551">
        <v>168</v>
      </c>
    </row>
    <row r="283" spans="1:17" ht="14.45" customHeight="1" x14ac:dyDescent="0.2">
      <c r="A283" s="546" t="s">
        <v>1534</v>
      </c>
      <c r="B283" s="547" t="s">
        <v>1338</v>
      </c>
      <c r="C283" s="547" t="s">
        <v>1339</v>
      </c>
      <c r="D283" s="547" t="s">
        <v>1360</v>
      </c>
      <c r="E283" s="547" t="s">
        <v>1361</v>
      </c>
      <c r="F283" s="550">
        <v>1</v>
      </c>
      <c r="G283" s="550">
        <v>174</v>
      </c>
      <c r="H283" s="550">
        <v>0.25</v>
      </c>
      <c r="I283" s="550">
        <v>174</v>
      </c>
      <c r="J283" s="550">
        <v>4</v>
      </c>
      <c r="K283" s="550">
        <v>696</v>
      </c>
      <c r="L283" s="550">
        <v>1</v>
      </c>
      <c r="M283" s="550">
        <v>174</v>
      </c>
      <c r="N283" s="550">
        <v>1</v>
      </c>
      <c r="O283" s="550">
        <v>175</v>
      </c>
      <c r="P283" s="592">
        <v>0.25143678160919541</v>
      </c>
      <c r="Q283" s="551">
        <v>175</v>
      </c>
    </row>
    <row r="284" spans="1:17" ht="14.45" customHeight="1" x14ac:dyDescent="0.2">
      <c r="A284" s="546" t="s">
        <v>1534</v>
      </c>
      <c r="B284" s="547" t="s">
        <v>1338</v>
      </c>
      <c r="C284" s="547" t="s">
        <v>1339</v>
      </c>
      <c r="D284" s="547" t="s">
        <v>1362</v>
      </c>
      <c r="E284" s="547" t="s">
        <v>1363</v>
      </c>
      <c r="F284" s="550"/>
      <c r="G284" s="550"/>
      <c r="H284" s="550"/>
      <c r="I284" s="550"/>
      <c r="J284" s="550">
        <v>1</v>
      </c>
      <c r="K284" s="550">
        <v>352</v>
      </c>
      <c r="L284" s="550">
        <v>1</v>
      </c>
      <c r="M284" s="550">
        <v>352</v>
      </c>
      <c r="N284" s="550"/>
      <c r="O284" s="550"/>
      <c r="P284" s="592"/>
      <c r="Q284" s="551"/>
    </row>
    <row r="285" spans="1:17" ht="14.45" customHeight="1" x14ac:dyDescent="0.2">
      <c r="A285" s="546" t="s">
        <v>1534</v>
      </c>
      <c r="B285" s="547" t="s">
        <v>1338</v>
      </c>
      <c r="C285" s="547" t="s">
        <v>1339</v>
      </c>
      <c r="D285" s="547" t="s">
        <v>1370</v>
      </c>
      <c r="E285" s="547" t="s">
        <v>1371</v>
      </c>
      <c r="F285" s="550"/>
      <c r="G285" s="550"/>
      <c r="H285" s="550"/>
      <c r="I285" s="550"/>
      <c r="J285" s="550">
        <v>1</v>
      </c>
      <c r="K285" s="550">
        <v>550</v>
      </c>
      <c r="L285" s="550">
        <v>1</v>
      </c>
      <c r="M285" s="550">
        <v>550</v>
      </c>
      <c r="N285" s="550">
        <v>2</v>
      </c>
      <c r="O285" s="550">
        <v>1102</v>
      </c>
      <c r="P285" s="592">
        <v>2.0036363636363634</v>
      </c>
      <c r="Q285" s="551">
        <v>551</v>
      </c>
    </row>
    <row r="286" spans="1:17" ht="14.45" customHeight="1" x14ac:dyDescent="0.2">
      <c r="A286" s="546" t="s">
        <v>1534</v>
      </c>
      <c r="B286" s="547" t="s">
        <v>1338</v>
      </c>
      <c r="C286" s="547" t="s">
        <v>1339</v>
      </c>
      <c r="D286" s="547" t="s">
        <v>1372</v>
      </c>
      <c r="E286" s="547" t="s">
        <v>1373</v>
      </c>
      <c r="F286" s="550"/>
      <c r="G286" s="550"/>
      <c r="H286" s="550"/>
      <c r="I286" s="550"/>
      <c r="J286" s="550"/>
      <c r="K286" s="550"/>
      <c r="L286" s="550"/>
      <c r="M286" s="550"/>
      <c r="N286" s="550">
        <v>1</v>
      </c>
      <c r="O286" s="550">
        <v>656</v>
      </c>
      <c r="P286" s="592"/>
      <c r="Q286" s="551">
        <v>656</v>
      </c>
    </row>
    <row r="287" spans="1:17" ht="14.45" customHeight="1" x14ac:dyDescent="0.2">
      <c r="A287" s="546" t="s">
        <v>1534</v>
      </c>
      <c r="B287" s="547" t="s">
        <v>1338</v>
      </c>
      <c r="C287" s="547" t="s">
        <v>1339</v>
      </c>
      <c r="D287" s="547" t="s">
        <v>1374</v>
      </c>
      <c r="E287" s="547" t="s">
        <v>1375</v>
      </c>
      <c r="F287" s="550"/>
      <c r="G287" s="550"/>
      <c r="H287" s="550"/>
      <c r="I287" s="550"/>
      <c r="J287" s="550"/>
      <c r="K287" s="550"/>
      <c r="L287" s="550"/>
      <c r="M287" s="550"/>
      <c r="N287" s="550">
        <v>1</v>
      </c>
      <c r="O287" s="550">
        <v>656</v>
      </c>
      <c r="P287" s="592"/>
      <c r="Q287" s="551">
        <v>656</v>
      </c>
    </row>
    <row r="288" spans="1:17" ht="14.45" customHeight="1" x14ac:dyDescent="0.2">
      <c r="A288" s="546" t="s">
        <v>1534</v>
      </c>
      <c r="B288" s="547" t="s">
        <v>1338</v>
      </c>
      <c r="C288" s="547" t="s">
        <v>1339</v>
      </c>
      <c r="D288" s="547" t="s">
        <v>1376</v>
      </c>
      <c r="E288" s="547" t="s">
        <v>1377</v>
      </c>
      <c r="F288" s="550"/>
      <c r="G288" s="550"/>
      <c r="H288" s="550"/>
      <c r="I288" s="550"/>
      <c r="J288" s="550"/>
      <c r="K288" s="550"/>
      <c r="L288" s="550"/>
      <c r="M288" s="550"/>
      <c r="N288" s="550">
        <v>1</v>
      </c>
      <c r="O288" s="550">
        <v>679</v>
      </c>
      <c r="P288" s="592"/>
      <c r="Q288" s="551">
        <v>679</v>
      </c>
    </row>
    <row r="289" spans="1:17" ht="14.45" customHeight="1" x14ac:dyDescent="0.2">
      <c r="A289" s="546" t="s">
        <v>1534</v>
      </c>
      <c r="B289" s="547" t="s">
        <v>1338</v>
      </c>
      <c r="C289" s="547" t="s">
        <v>1339</v>
      </c>
      <c r="D289" s="547" t="s">
        <v>1378</v>
      </c>
      <c r="E289" s="547" t="s">
        <v>1379</v>
      </c>
      <c r="F289" s="550"/>
      <c r="G289" s="550"/>
      <c r="H289" s="550"/>
      <c r="I289" s="550"/>
      <c r="J289" s="550">
        <v>1</v>
      </c>
      <c r="K289" s="550">
        <v>514</v>
      </c>
      <c r="L289" s="550">
        <v>1</v>
      </c>
      <c r="M289" s="550">
        <v>514</v>
      </c>
      <c r="N289" s="550"/>
      <c r="O289" s="550"/>
      <c r="P289" s="592"/>
      <c r="Q289" s="551"/>
    </row>
    <row r="290" spans="1:17" ht="14.45" customHeight="1" x14ac:dyDescent="0.2">
      <c r="A290" s="546" t="s">
        <v>1534</v>
      </c>
      <c r="B290" s="547" t="s">
        <v>1338</v>
      </c>
      <c r="C290" s="547" t="s">
        <v>1339</v>
      </c>
      <c r="D290" s="547" t="s">
        <v>1380</v>
      </c>
      <c r="E290" s="547" t="s">
        <v>1381</v>
      </c>
      <c r="F290" s="550"/>
      <c r="G290" s="550"/>
      <c r="H290" s="550"/>
      <c r="I290" s="550"/>
      <c r="J290" s="550">
        <v>1</v>
      </c>
      <c r="K290" s="550">
        <v>424</v>
      </c>
      <c r="L290" s="550">
        <v>1</v>
      </c>
      <c r="M290" s="550">
        <v>424</v>
      </c>
      <c r="N290" s="550"/>
      <c r="O290" s="550"/>
      <c r="P290" s="592"/>
      <c r="Q290" s="551"/>
    </row>
    <row r="291" spans="1:17" ht="14.45" customHeight="1" x14ac:dyDescent="0.2">
      <c r="A291" s="546" t="s">
        <v>1534</v>
      </c>
      <c r="B291" s="547" t="s">
        <v>1338</v>
      </c>
      <c r="C291" s="547" t="s">
        <v>1339</v>
      </c>
      <c r="D291" s="547" t="s">
        <v>1382</v>
      </c>
      <c r="E291" s="547" t="s">
        <v>1383</v>
      </c>
      <c r="F291" s="550"/>
      <c r="G291" s="550"/>
      <c r="H291" s="550"/>
      <c r="I291" s="550"/>
      <c r="J291" s="550">
        <v>9</v>
      </c>
      <c r="K291" s="550">
        <v>3150</v>
      </c>
      <c r="L291" s="550">
        <v>1</v>
      </c>
      <c r="M291" s="550">
        <v>350</v>
      </c>
      <c r="N291" s="550">
        <v>3</v>
      </c>
      <c r="O291" s="550">
        <v>1053</v>
      </c>
      <c r="P291" s="592">
        <v>0.3342857142857143</v>
      </c>
      <c r="Q291" s="551">
        <v>351</v>
      </c>
    </row>
    <row r="292" spans="1:17" ht="14.45" customHeight="1" x14ac:dyDescent="0.2">
      <c r="A292" s="546" t="s">
        <v>1534</v>
      </c>
      <c r="B292" s="547" t="s">
        <v>1338</v>
      </c>
      <c r="C292" s="547" t="s">
        <v>1339</v>
      </c>
      <c r="D292" s="547" t="s">
        <v>1386</v>
      </c>
      <c r="E292" s="547" t="s">
        <v>1387</v>
      </c>
      <c r="F292" s="550">
        <v>24</v>
      </c>
      <c r="G292" s="550">
        <v>12192</v>
      </c>
      <c r="H292" s="550">
        <v>1.4970530451866404</v>
      </c>
      <c r="I292" s="550">
        <v>508</v>
      </c>
      <c r="J292" s="550">
        <v>16</v>
      </c>
      <c r="K292" s="550">
        <v>8144</v>
      </c>
      <c r="L292" s="550">
        <v>1</v>
      </c>
      <c r="M292" s="550">
        <v>509</v>
      </c>
      <c r="N292" s="550">
        <v>6</v>
      </c>
      <c r="O292" s="550">
        <v>3078</v>
      </c>
      <c r="P292" s="592">
        <v>0.37794695481335955</v>
      </c>
      <c r="Q292" s="551">
        <v>513</v>
      </c>
    </row>
    <row r="293" spans="1:17" ht="14.45" customHeight="1" x14ac:dyDescent="0.2">
      <c r="A293" s="546" t="s">
        <v>1534</v>
      </c>
      <c r="B293" s="547" t="s">
        <v>1338</v>
      </c>
      <c r="C293" s="547" t="s">
        <v>1339</v>
      </c>
      <c r="D293" s="547" t="s">
        <v>1392</v>
      </c>
      <c r="E293" s="547" t="s">
        <v>1393</v>
      </c>
      <c r="F293" s="550"/>
      <c r="G293" s="550"/>
      <c r="H293" s="550"/>
      <c r="I293" s="550"/>
      <c r="J293" s="550">
        <v>1</v>
      </c>
      <c r="K293" s="550">
        <v>111</v>
      </c>
      <c r="L293" s="550">
        <v>1</v>
      </c>
      <c r="M293" s="550">
        <v>111</v>
      </c>
      <c r="N293" s="550"/>
      <c r="O293" s="550"/>
      <c r="P293" s="592"/>
      <c r="Q293" s="551"/>
    </row>
    <row r="294" spans="1:17" ht="14.45" customHeight="1" x14ac:dyDescent="0.2">
      <c r="A294" s="546" t="s">
        <v>1534</v>
      </c>
      <c r="B294" s="547" t="s">
        <v>1338</v>
      </c>
      <c r="C294" s="547" t="s">
        <v>1339</v>
      </c>
      <c r="D294" s="547" t="s">
        <v>1396</v>
      </c>
      <c r="E294" s="547" t="s">
        <v>1397</v>
      </c>
      <c r="F294" s="550"/>
      <c r="G294" s="550"/>
      <c r="H294" s="550"/>
      <c r="I294" s="550"/>
      <c r="J294" s="550">
        <v>1</v>
      </c>
      <c r="K294" s="550">
        <v>312</v>
      </c>
      <c r="L294" s="550">
        <v>1</v>
      </c>
      <c r="M294" s="550">
        <v>312</v>
      </c>
      <c r="N294" s="550">
        <v>2</v>
      </c>
      <c r="O294" s="550">
        <v>624</v>
      </c>
      <c r="P294" s="592">
        <v>2</v>
      </c>
      <c r="Q294" s="551">
        <v>312</v>
      </c>
    </row>
    <row r="295" spans="1:17" ht="14.45" customHeight="1" x14ac:dyDescent="0.2">
      <c r="A295" s="546" t="s">
        <v>1534</v>
      </c>
      <c r="B295" s="547" t="s">
        <v>1338</v>
      </c>
      <c r="C295" s="547" t="s">
        <v>1339</v>
      </c>
      <c r="D295" s="547" t="s">
        <v>1398</v>
      </c>
      <c r="E295" s="547" t="s">
        <v>1399</v>
      </c>
      <c r="F295" s="550"/>
      <c r="G295" s="550"/>
      <c r="H295" s="550"/>
      <c r="I295" s="550"/>
      <c r="J295" s="550">
        <v>0</v>
      </c>
      <c r="K295" s="550">
        <v>0</v>
      </c>
      <c r="L295" s="550"/>
      <c r="M295" s="550"/>
      <c r="N295" s="550"/>
      <c r="O295" s="550"/>
      <c r="P295" s="592"/>
      <c r="Q295" s="551"/>
    </row>
    <row r="296" spans="1:17" ht="14.45" customHeight="1" x14ac:dyDescent="0.2">
      <c r="A296" s="546" t="s">
        <v>1534</v>
      </c>
      <c r="B296" s="547" t="s">
        <v>1338</v>
      </c>
      <c r="C296" s="547" t="s">
        <v>1339</v>
      </c>
      <c r="D296" s="547" t="s">
        <v>1400</v>
      </c>
      <c r="E296" s="547" t="s">
        <v>1401</v>
      </c>
      <c r="F296" s="550"/>
      <c r="G296" s="550"/>
      <c r="H296" s="550"/>
      <c r="I296" s="550"/>
      <c r="J296" s="550"/>
      <c r="K296" s="550"/>
      <c r="L296" s="550"/>
      <c r="M296" s="550"/>
      <c r="N296" s="550">
        <v>1</v>
      </c>
      <c r="O296" s="550">
        <v>17</v>
      </c>
      <c r="P296" s="592"/>
      <c r="Q296" s="551">
        <v>17</v>
      </c>
    </row>
    <row r="297" spans="1:17" ht="14.45" customHeight="1" x14ac:dyDescent="0.2">
      <c r="A297" s="546" t="s">
        <v>1534</v>
      </c>
      <c r="B297" s="547" t="s">
        <v>1338</v>
      </c>
      <c r="C297" s="547" t="s">
        <v>1339</v>
      </c>
      <c r="D297" s="547" t="s">
        <v>1404</v>
      </c>
      <c r="E297" s="547" t="s">
        <v>1405</v>
      </c>
      <c r="F297" s="550">
        <v>39</v>
      </c>
      <c r="G297" s="550">
        <v>13650</v>
      </c>
      <c r="H297" s="550">
        <v>2.4375</v>
      </c>
      <c r="I297" s="550">
        <v>350</v>
      </c>
      <c r="J297" s="550">
        <v>16</v>
      </c>
      <c r="K297" s="550">
        <v>5600</v>
      </c>
      <c r="L297" s="550">
        <v>1</v>
      </c>
      <c r="M297" s="550">
        <v>350</v>
      </c>
      <c r="N297" s="550">
        <v>9</v>
      </c>
      <c r="O297" s="550">
        <v>3159</v>
      </c>
      <c r="P297" s="592">
        <v>0.56410714285714281</v>
      </c>
      <c r="Q297" s="551">
        <v>351</v>
      </c>
    </row>
    <row r="298" spans="1:17" ht="14.45" customHeight="1" x14ac:dyDescent="0.2">
      <c r="A298" s="546" t="s">
        <v>1534</v>
      </c>
      <c r="B298" s="547" t="s">
        <v>1338</v>
      </c>
      <c r="C298" s="547" t="s">
        <v>1339</v>
      </c>
      <c r="D298" s="547" t="s">
        <v>1413</v>
      </c>
      <c r="E298" s="547" t="s">
        <v>1414</v>
      </c>
      <c r="F298" s="550"/>
      <c r="G298" s="550"/>
      <c r="H298" s="550"/>
      <c r="I298" s="550"/>
      <c r="J298" s="550">
        <v>5</v>
      </c>
      <c r="K298" s="550">
        <v>1050</v>
      </c>
      <c r="L298" s="550">
        <v>1</v>
      </c>
      <c r="M298" s="550">
        <v>210</v>
      </c>
      <c r="N298" s="550">
        <v>1</v>
      </c>
      <c r="O298" s="550">
        <v>211</v>
      </c>
      <c r="P298" s="592">
        <v>0.20095238095238097</v>
      </c>
      <c r="Q298" s="551">
        <v>211</v>
      </c>
    </row>
    <row r="299" spans="1:17" ht="14.45" customHeight="1" x14ac:dyDescent="0.2">
      <c r="A299" s="546" t="s">
        <v>1534</v>
      </c>
      <c r="B299" s="547" t="s">
        <v>1338</v>
      </c>
      <c r="C299" s="547" t="s">
        <v>1339</v>
      </c>
      <c r="D299" s="547" t="s">
        <v>1415</v>
      </c>
      <c r="E299" s="547" t="s">
        <v>1416</v>
      </c>
      <c r="F299" s="550"/>
      <c r="G299" s="550"/>
      <c r="H299" s="550"/>
      <c r="I299" s="550"/>
      <c r="J299" s="550">
        <v>4</v>
      </c>
      <c r="K299" s="550">
        <v>160</v>
      </c>
      <c r="L299" s="550">
        <v>1</v>
      </c>
      <c r="M299" s="550">
        <v>40</v>
      </c>
      <c r="N299" s="550">
        <v>1</v>
      </c>
      <c r="O299" s="550">
        <v>40</v>
      </c>
      <c r="P299" s="592">
        <v>0.25</v>
      </c>
      <c r="Q299" s="551">
        <v>40</v>
      </c>
    </row>
    <row r="300" spans="1:17" ht="14.45" customHeight="1" x14ac:dyDescent="0.2">
      <c r="A300" s="546" t="s">
        <v>1534</v>
      </c>
      <c r="B300" s="547" t="s">
        <v>1338</v>
      </c>
      <c r="C300" s="547" t="s">
        <v>1339</v>
      </c>
      <c r="D300" s="547" t="s">
        <v>1417</v>
      </c>
      <c r="E300" s="547" t="s">
        <v>1418</v>
      </c>
      <c r="F300" s="550"/>
      <c r="G300" s="550"/>
      <c r="H300" s="550"/>
      <c r="I300" s="550"/>
      <c r="J300" s="550">
        <v>1</v>
      </c>
      <c r="K300" s="550">
        <v>5024</v>
      </c>
      <c r="L300" s="550">
        <v>1</v>
      </c>
      <c r="M300" s="550">
        <v>5024</v>
      </c>
      <c r="N300" s="550">
        <v>2</v>
      </c>
      <c r="O300" s="550">
        <v>10060</v>
      </c>
      <c r="P300" s="592">
        <v>2.0023885350318471</v>
      </c>
      <c r="Q300" s="551">
        <v>5030</v>
      </c>
    </row>
    <row r="301" spans="1:17" ht="14.45" customHeight="1" x14ac:dyDescent="0.2">
      <c r="A301" s="546" t="s">
        <v>1534</v>
      </c>
      <c r="B301" s="547" t="s">
        <v>1338</v>
      </c>
      <c r="C301" s="547" t="s">
        <v>1339</v>
      </c>
      <c r="D301" s="547" t="s">
        <v>1419</v>
      </c>
      <c r="E301" s="547" t="s">
        <v>1420</v>
      </c>
      <c r="F301" s="550">
        <v>5</v>
      </c>
      <c r="G301" s="550">
        <v>855</v>
      </c>
      <c r="H301" s="550">
        <v>5</v>
      </c>
      <c r="I301" s="550">
        <v>171</v>
      </c>
      <c r="J301" s="550">
        <v>1</v>
      </c>
      <c r="K301" s="550">
        <v>171</v>
      </c>
      <c r="L301" s="550">
        <v>1</v>
      </c>
      <c r="M301" s="550">
        <v>171</v>
      </c>
      <c r="N301" s="550">
        <v>3</v>
      </c>
      <c r="O301" s="550">
        <v>513</v>
      </c>
      <c r="P301" s="592">
        <v>3</v>
      </c>
      <c r="Q301" s="551">
        <v>171</v>
      </c>
    </row>
    <row r="302" spans="1:17" ht="14.45" customHeight="1" x14ac:dyDescent="0.2">
      <c r="A302" s="546" t="s">
        <v>1534</v>
      </c>
      <c r="B302" s="547" t="s">
        <v>1338</v>
      </c>
      <c r="C302" s="547" t="s">
        <v>1339</v>
      </c>
      <c r="D302" s="547" t="s">
        <v>1423</v>
      </c>
      <c r="E302" s="547" t="s">
        <v>1424</v>
      </c>
      <c r="F302" s="550"/>
      <c r="G302" s="550"/>
      <c r="H302" s="550"/>
      <c r="I302" s="550"/>
      <c r="J302" s="550"/>
      <c r="K302" s="550"/>
      <c r="L302" s="550"/>
      <c r="M302" s="550"/>
      <c r="N302" s="550">
        <v>1</v>
      </c>
      <c r="O302" s="550">
        <v>692</v>
      </c>
      <c r="P302" s="592"/>
      <c r="Q302" s="551">
        <v>692</v>
      </c>
    </row>
    <row r="303" spans="1:17" ht="14.45" customHeight="1" x14ac:dyDescent="0.2">
      <c r="A303" s="546" t="s">
        <v>1534</v>
      </c>
      <c r="B303" s="547" t="s">
        <v>1338</v>
      </c>
      <c r="C303" s="547" t="s">
        <v>1339</v>
      </c>
      <c r="D303" s="547" t="s">
        <v>1425</v>
      </c>
      <c r="E303" s="547" t="s">
        <v>1426</v>
      </c>
      <c r="F303" s="550"/>
      <c r="G303" s="550"/>
      <c r="H303" s="550"/>
      <c r="I303" s="550"/>
      <c r="J303" s="550">
        <v>1</v>
      </c>
      <c r="K303" s="550">
        <v>350</v>
      </c>
      <c r="L303" s="550">
        <v>1</v>
      </c>
      <c r="M303" s="550">
        <v>350</v>
      </c>
      <c r="N303" s="550">
        <v>1</v>
      </c>
      <c r="O303" s="550">
        <v>351</v>
      </c>
      <c r="P303" s="592">
        <v>1.0028571428571429</v>
      </c>
      <c r="Q303" s="551">
        <v>351</v>
      </c>
    </row>
    <row r="304" spans="1:17" ht="14.45" customHeight="1" x14ac:dyDescent="0.2">
      <c r="A304" s="546" t="s">
        <v>1534</v>
      </c>
      <c r="B304" s="547" t="s">
        <v>1338</v>
      </c>
      <c r="C304" s="547" t="s">
        <v>1339</v>
      </c>
      <c r="D304" s="547" t="s">
        <v>1427</v>
      </c>
      <c r="E304" s="547" t="s">
        <v>1428</v>
      </c>
      <c r="F304" s="550">
        <v>5</v>
      </c>
      <c r="G304" s="550">
        <v>870</v>
      </c>
      <c r="H304" s="550">
        <v>5</v>
      </c>
      <c r="I304" s="550">
        <v>174</v>
      </c>
      <c r="J304" s="550">
        <v>1</v>
      </c>
      <c r="K304" s="550">
        <v>174</v>
      </c>
      <c r="L304" s="550">
        <v>1</v>
      </c>
      <c r="M304" s="550">
        <v>174</v>
      </c>
      <c r="N304" s="550">
        <v>3</v>
      </c>
      <c r="O304" s="550">
        <v>522</v>
      </c>
      <c r="P304" s="592">
        <v>3</v>
      </c>
      <c r="Q304" s="551">
        <v>174</v>
      </c>
    </row>
    <row r="305" spans="1:17" ht="14.45" customHeight="1" x14ac:dyDescent="0.2">
      <c r="A305" s="546" t="s">
        <v>1534</v>
      </c>
      <c r="B305" s="547" t="s">
        <v>1338</v>
      </c>
      <c r="C305" s="547" t="s">
        <v>1339</v>
      </c>
      <c r="D305" s="547" t="s">
        <v>1429</v>
      </c>
      <c r="E305" s="547" t="s">
        <v>1430</v>
      </c>
      <c r="F305" s="550">
        <v>12</v>
      </c>
      <c r="G305" s="550">
        <v>4812</v>
      </c>
      <c r="H305" s="550">
        <v>0.6</v>
      </c>
      <c r="I305" s="550">
        <v>401</v>
      </c>
      <c r="J305" s="550">
        <v>20</v>
      </c>
      <c r="K305" s="550">
        <v>8020</v>
      </c>
      <c r="L305" s="550">
        <v>1</v>
      </c>
      <c r="M305" s="550">
        <v>401</v>
      </c>
      <c r="N305" s="550">
        <v>12</v>
      </c>
      <c r="O305" s="550">
        <v>4812</v>
      </c>
      <c r="P305" s="592">
        <v>0.6</v>
      </c>
      <c r="Q305" s="551">
        <v>401</v>
      </c>
    </row>
    <row r="306" spans="1:17" ht="14.45" customHeight="1" x14ac:dyDescent="0.2">
      <c r="A306" s="546" t="s">
        <v>1534</v>
      </c>
      <c r="B306" s="547" t="s">
        <v>1338</v>
      </c>
      <c r="C306" s="547" t="s">
        <v>1339</v>
      </c>
      <c r="D306" s="547" t="s">
        <v>1431</v>
      </c>
      <c r="E306" s="547" t="s">
        <v>1432</v>
      </c>
      <c r="F306" s="550"/>
      <c r="G306" s="550"/>
      <c r="H306" s="550"/>
      <c r="I306" s="550"/>
      <c r="J306" s="550"/>
      <c r="K306" s="550"/>
      <c r="L306" s="550"/>
      <c r="M306" s="550"/>
      <c r="N306" s="550">
        <v>1</v>
      </c>
      <c r="O306" s="550">
        <v>656</v>
      </c>
      <c r="P306" s="592"/>
      <c r="Q306" s="551">
        <v>656</v>
      </c>
    </row>
    <row r="307" spans="1:17" ht="14.45" customHeight="1" x14ac:dyDescent="0.2">
      <c r="A307" s="546" t="s">
        <v>1534</v>
      </c>
      <c r="B307" s="547" t="s">
        <v>1338</v>
      </c>
      <c r="C307" s="547" t="s">
        <v>1339</v>
      </c>
      <c r="D307" s="547" t="s">
        <v>1433</v>
      </c>
      <c r="E307" s="547" t="s">
        <v>1434</v>
      </c>
      <c r="F307" s="550"/>
      <c r="G307" s="550"/>
      <c r="H307" s="550"/>
      <c r="I307" s="550"/>
      <c r="J307" s="550"/>
      <c r="K307" s="550"/>
      <c r="L307" s="550"/>
      <c r="M307" s="550"/>
      <c r="N307" s="550">
        <v>1</v>
      </c>
      <c r="O307" s="550">
        <v>656</v>
      </c>
      <c r="P307" s="592"/>
      <c r="Q307" s="551">
        <v>656</v>
      </c>
    </row>
    <row r="308" spans="1:17" ht="14.45" customHeight="1" x14ac:dyDescent="0.2">
      <c r="A308" s="546" t="s">
        <v>1534</v>
      </c>
      <c r="B308" s="547" t="s">
        <v>1338</v>
      </c>
      <c r="C308" s="547" t="s">
        <v>1339</v>
      </c>
      <c r="D308" s="547" t="s">
        <v>1435</v>
      </c>
      <c r="E308" s="547" t="s">
        <v>1436</v>
      </c>
      <c r="F308" s="550"/>
      <c r="G308" s="550"/>
      <c r="H308" s="550"/>
      <c r="I308" s="550"/>
      <c r="J308" s="550">
        <v>2</v>
      </c>
      <c r="K308" s="550">
        <v>942</v>
      </c>
      <c r="L308" s="550">
        <v>1</v>
      </c>
      <c r="M308" s="550">
        <v>471</v>
      </c>
      <c r="N308" s="550"/>
      <c r="O308" s="550"/>
      <c r="P308" s="592"/>
      <c r="Q308" s="551"/>
    </row>
    <row r="309" spans="1:17" ht="14.45" customHeight="1" x14ac:dyDescent="0.2">
      <c r="A309" s="546" t="s">
        <v>1534</v>
      </c>
      <c r="B309" s="547" t="s">
        <v>1338</v>
      </c>
      <c r="C309" s="547" t="s">
        <v>1339</v>
      </c>
      <c r="D309" s="547" t="s">
        <v>1437</v>
      </c>
      <c r="E309" s="547" t="s">
        <v>1438</v>
      </c>
      <c r="F309" s="550"/>
      <c r="G309" s="550"/>
      <c r="H309" s="550"/>
      <c r="I309" s="550"/>
      <c r="J309" s="550"/>
      <c r="K309" s="550"/>
      <c r="L309" s="550"/>
      <c r="M309" s="550"/>
      <c r="N309" s="550">
        <v>1</v>
      </c>
      <c r="O309" s="550">
        <v>696</v>
      </c>
      <c r="P309" s="592"/>
      <c r="Q309" s="551">
        <v>696</v>
      </c>
    </row>
    <row r="310" spans="1:17" ht="14.45" customHeight="1" x14ac:dyDescent="0.2">
      <c r="A310" s="546" t="s">
        <v>1534</v>
      </c>
      <c r="B310" s="547" t="s">
        <v>1338</v>
      </c>
      <c r="C310" s="547" t="s">
        <v>1339</v>
      </c>
      <c r="D310" s="547" t="s">
        <v>1439</v>
      </c>
      <c r="E310" s="547" t="s">
        <v>1440</v>
      </c>
      <c r="F310" s="550"/>
      <c r="G310" s="550"/>
      <c r="H310" s="550"/>
      <c r="I310" s="550"/>
      <c r="J310" s="550"/>
      <c r="K310" s="550"/>
      <c r="L310" s="550"/>
      <c r="M310" s="550"/>
      <c r="N310" s="550">
        <v>1</v>
      </c>
      <c r="O310" s="550">
        <v>679</v>
      </c>
      <c r="P310" s="592"/>
      <c r="Q310" s="551">
        <v>679</v>
      </c>
    </row>
    <row r="311" spans="1:17" ht="14.45" customHeight="1" x14ac:dyDescent="0.2">
      <c r="A311" s="546" t="s">
        <v>1534</v>
      </c>
      <c r="B311" s="547" t="s">
        <v>1338</v>
      </c>
      <c r="C311" s="547" t="s">
        <v>1339</v>
      </c>
      <c r="D311" s="547" t="s">
        <v>1441</v>
      </c>
      <c r="E311" s="547" t="s">
        <v>1442</v>
      </c>
      <c r="F311" s="550"/>
      <c r="G311" s="550"/>
      <c r="H311" s="550"/>
      <c r="I311" s="550"/>
      <c r="J311" s="550">
        <v>7</v>
      </c>
      <c r="K311" s="550">
        <v>3346</v>
      </c>
      <c r="L311" s="550">
        <v>1</v>
      </c>
      <c r="M311" s="550">
        <v>478</v>
      </c>
      <c r="N311" s="550">
        <v>1</v>
      </c>
      <c r="O311" s="550">
        <v>478</v>
      </c>
      <c r="P311" s="592">
        <v>0.14285714285714285</v>
      </c>
      <c r="Q311" s="551">
        <v>478</v>
      </c>
    </row>
    <row r="312" spans="1:17" ht="14.45" customHeight="1" x14ac:dyDescent="0.2">
      <c r="A312" s="546" t="s">
        <v>1534</v>
      </c>
      <c r="B312" s="547" t="s">
        <v>1338</v>
      </c>
      <c r="C312" s="547" t="s">
        <v>1339</v>
      </c>
      <c r="D312" s="547" t="s">
        <v>1443</v>
      </c>
      <c r="E312" s="547" t="s">
        <v>1444</v>
      </c>
      <c r="F312" s="550"/>
      <c r="G312" s="550"/>
      <c r="H312" s="550"/>
      <c r="I312" s="550"/>
      <c r="J312" s="550">
        <v>1</v>
      </c>
      <c r="K312" s="550">
        <v>292</v>
      </c>
      <c r="L312" s="550">
        <v>1</v>
      </c>
      <c r="M312" s="550">
        <v>292</v>
      </c>
      <c r="N312" s="550"/>
      <c r="O312" s="550"/>
      <c r="P312" s="592"/>
      <c r="Q312" s="551"/>
    </row>
    <row r="313" spans="1:17" ht="14.45" customHeight="1" x14ac:dyDescent="0.2">
      <c r="A313" s="546" t="s">
        <v>1534</v>
      </c>
      <c r="B313" s="547" t="s">
        <v>1338</v>
      </c>
      <c r="C313" s="547" t="s">
        <v>1339</v>
      </c>
      <c r="D313" s="547" t="s">
        <v>1445</v>
      </c>
      <c r="E313" s="547" t="s">
        <v>1446</v>
      </c>
      <c r="F313" s="550"/>
      <c r="G313" s="550"/>
      <c r="H313" s="550"/>
      <c r="I313" s="550"/>
      <c r="J313" s="550">
        <v>1</v>
      </c>
      <c r="K313" s="550">
        <v>814</v>
      </c>
      <c r="L313" s="550">
        <v>1</v>
      </c>
      <c r="M313" s="550">
        <v>814</v>
      </c>
      <c r="N313" s="550"/>
      <c r="O313" s="550"/>
      <c r="P313" s="592"/>
      <c r="Q313" s="551"/>
    </row>
    <row r="314" spans="1:17" ht="14.45" customHeight="1" x14ac:dyDescent="0.2">
      <c r="A314" s="546" t="s">
        <v>1534</v>
      </c>
      <c r="B314" s="547" t="s">
        <v>1338</v>
      </c>
      <c r="C314" s="547" t="s">
        <v>1339</v>
      </c>
      <c r="D314" s="547" t="s">
        <v>1448</v>
      </c>
      <c r="E314" s="547" t="s">
        <v>1449</v>
      </c>
      <c r="F314" s="550">
        <v>1</v>
      </c>
      <c r="G314" s="550">
        <v>168</v>
      </c>
      <c r="H314" s="550">
        <v>0.25</v>
      </c>
      <c r="I314" s="550">
        <v>168</v>
      </c>
      <c r="J314" s="550">
        <v>4</v>
      </c>
      <c r="K314" s="550">
        <v>672</v>
      </c>
      <c r="L314" s="550">
        <v>1</v>
      </c>
      <c r="M314" s="550">
        <v>168</v>
      </c>
      <c r="N314" s="550">
        <v>1</v>
      </c>
      <c r="O314" s="550">
        <v>168</v>
      </c>
      <c r="P314" s="592">
        <v>0.25</v>
      </c>
      <c r="Q314" s="551">
        <v>168</v>
      </c>
    </row>
    <row r="315" spans="1:17" ht="14.45" customHeight="1" x14ac:dyDescent="0.2">
      <c r="A315" s="546" t="s">
        <v>1534</v>
      </c>
      <c r="B315" s="547" t="s">
        <v>1338</v>
      </c>
      <c r="C315" s="547" t="s">
        <v>1339</v>
      </c>
      <c r="D315" s="547" t="s">
        <v>1452</v>
      </c>
      <c r="E315" s="547" t="s">
        <v>1453</v>
      </c>
      <c r="F315" s="550">
        <v>3</v>
      </c>
      <c r="G315" s="550">
        <v>1722</v>
      </c>
      <c r="H315" s="550">
        <v>0.6</v>
      </c>
      <c r="I315" s="550">
        <v>574</v>
      </c>
      <c r="J315" s="550">
        <v>5</v>
      </c>
      <c r="K315" s="550">
        <v>2870</v>
      </c>
      <c r="L315" s="550">
        <v>1</v>
      </c>
      <c r="M315" s="550">
        <v>574</v>
      </c>
      <c r="N315" s="550">
        <v>2</v>
      </c>
      <c r="O315" s="550">
        <v>1148</v>
      </c>
      <c r="P315" s="592">
        <v>0.4</v>
      </c>
      <c r="Q315" s="551">
        <v>574</v>
      </c>
    </row>
    <row r="316" spans="1:17" ht="14.45" customHeight="1" x14ac:dyDescent="0.2">
      <c r="A316" s="546" t="s">
        <v>1534</v>
      </c>
      <c r="B316" s="547" t="s">
        <v>1338</v>
      </c>
      <c r="C316" s="547" t="s">
        <v>1339</v>
      </c>
      <c r="D316" s="547" t="s">
        <v>1461</v>
      </c>
      <c r="E316" s="547" t="s">
        <v>1462</v>
      </c>
      <c r="F316" s="550"/>
      <c r="G316" s="550"/>
      <c r="H316" s="550"/>
      <c r="I316" s="550"/>
      <c r="J316" s="550"/>
      <c r="K316" s="550"/>
      <c r="L316" s="550"/>
      <c r="M316" s="550"/>
      <c r="N316" s="550">
        <v>1</v>
      </c>
      <c r="O316" s="550">
        <v>1400</v>
      </c>
      <c r="P316" s="592"/>
      <c r="Q316" s="551">
        <v>1400</v>
      </c>
    </row>
    <row r="317" spans="1:17" ht="14.45" customHeight="1" x14ac:dyDescent="0.2">
      <c r="A317" s="546" t="s">
        <v>1534</v>
      </c>
      <c r="B317" s="547" t="s">
        <v>1338</v>
      </c>
      <c r="C317" s="547" t="s">
        <v>1339</v>
      </c>
      <c r="D317" s="547" t="s">
        <v>1467</v>
      </c>
      <c r="E317" s="547" t="s">
        <v>1468</v>
      </c>
      <c r="F317" s="550"/>
      <c r="G317" s="550"/>
      <c r="H317" s="550"/>
      <c r="I317" s="550"/>
      <c r="J317" s="550">
        <v>1</v>
      </c>
      <c r="K317" s="550">
        <v>814</v>
      </c>
      <c r="L317" s="550">
        <v>1</v>
      </c>
      <c r="M317" s="550">
        <v>814</v>
      </c>
      <c r="N317" s="550"/>
      <c r="O317" s="550"/>
      <c r="P317" s="592"/>
      <c r="Q317" s="551"/>
    </row>
    <row r="318" spans="1:17" ht="14.45" customHeight="1" x14ac:dyDescent="0.2">
      <c r="A318" s="546" t="s">
        <v>1534</v>
      </c>
      <c r="B318" s="547" t="s">
        <v>1338</v>
      </c>
      <c r="C318" s="547" t="s">
        <v>1339</v>
      </c>
      <c r="D318" s="547" t="s">
        <v>1471</v>
      </c>
      <c r="E318" s="547" t="s">
        <v>1472</v>
      </c>
      <c r="F318" s="550"/>
      <c r="G318" s="550"/>
      <c r="H318" s="550"/>
      <c r="I318" s="550"/>
      <c r="J318" s="550">
        <v>1</v>
      </c>
      <c r="K318" s="550">
        <v>261</v>
      </c>
      <c r="L318" s="550">
        <v>1</v>
      </c>
      <c r="M318" s="550">
        <v>261</v>
      </c>
      <c r="N318" s="550"/>
      <c r="O318" s="550"/>
      <c r="P318" s="592"/>
      <c r="Q318" s="551"/>
    </row>
    <row r="319" spans="1:17" ht="14.45" customHeight="1" x14ac:dyDescent="0.2">
      <c r="A319" s="546" t="s">
        <v>1534</v>
      </c>
      <c r="B319" s="547" t="s">
        <v>1338</v>
      </c>
      <c r="C319" s="547" t="s">
        <v>1339</v>
      </c>
      <c r="D319" s="547" t="s">
        <v>1474</v>
      </c>
      <c r="E319" s="547" t="s">
        <v>1475</v>
      </c>
      <c r="F319" s="550"/>
      <c r="G319" s="550"/>
      <c r="H319" s="550"/>
      <c r="I319" s="550"/>
      <c r="J319" s="550">
        <v>2</v>
      </c>
      <c r="K319" s="550">
        <v>8174</v>
      </c>
      <c r="L319" s="550">
        <v>1</v>
      </c>
      <c r="M319" s="550">
        <v>4087</v>
      </c>
      <c r="N319" s="550">
        <v>4</v>
      </c>
      <c r="O319" s="550">
        <v>16408</v>
      </c>
      <c r="P319" s="592">
        <v>2.0073403474431122</v>
      </c>
      <c r="Q319" s="551">
        <v>4102</v>
      </c>
    </row>
    <row r="320" spans="1:17" ht="14.45" customHeight="1" x14ac:dyDescent="0.2">
      <c r="A320" s="546" t="s">
        <v>1534</v>
      </c>
      <c r="B320" s="547" t="s">
        <v>1494</v>
      </c>
      <c r="C320" s="547" t="s">
        <v>1339</v>
      </c>
      <c r="D320" s="547" t="s">
        <v>1398</v>
      </c>
      <c r="E320" s="547" t="s">
        <v>1399</v>
      </c>
      <c r="F320" s="550"/>
      <c r="G320" s="550"/>
      <c r="H320" s="550"/>
      <c r="I320" s="550"/>
      <c r="J320" s="550"/>
      <c r="K320" s="550"/>
      <c r="L320" s="550"/>
      <c r="M320" s="550"/>
      <c r="N320" s="550">
        <v>2</v>
      </c>
      <c r="O320" s="550">
        <v>24</v>
      </c>
      <c r="P320" s="592"/>
      <c r="Q320" s="551">
        <v>12</v>
      </c>
    </row>
    <row r="321" spans="1:17" ht="14.45" customHeight="1" x14ac:dyDescent="0.2">
      <c r="A321" s="546" t="s">
        <v>1534</v>
      </c>
      <c r="B321" s="547" t="s">
        <v>1494</v>
      </c>
      <c r="C321" s="547" t="s">
        <v>1339</v>
      </c>
      <c r="D321" s="547" t="s">
        <v>1435</v>
      </c>
      <c r="E321" s="547" t="s">
        <v>1436</v>
      </c>
      <c r="F321" s="550"/>
      <c r="G321" s="550"/>
      <c r="H321" s="550"/>
      <c r="I321" s="550"/>
      <c r="J321" s="550"/>
      <c r="K321" s="550"/>
      <c r="L321" s="550"/>
      <c r="M321" s="550"/>
      <c r="N321" s="550">
        <v>8</v>
      </c>
      <c r="O321" s="550">
        <v>3808</v>
      </c>
      <c r="P321" s="592"/>
      <c r="Q321" s="551">
        <v>476</v>
      </c>
    </row>
    <row r="322" spans="1:17" ht="14.45" customHeight="1" x14ac:dyDescent="0.2">
      <c r="A322" s="546" t="s">
        <v>1337</v>
      </c>
      <c r="B322" s="547" t="s">
        <v>1338</v>
      </c>
      <c r="C322" s="547" t="s">
        <v>1339</v>
      </c>
      <c r="D322" s="547" t="s">
        <v>1366</v>
      </c>
      <c r="E322" s="547" t="s">
        <v>1367</v>
      </c>
      <c r="F322" s="550">
        <v>2</v>
      </c>
      <c r="G322" s="550">
        <v>1646</v>
      </c>
      <c r="H322" s="550"/>
      <c r="I322" s="550">
        <v>823</v>
      </c>
      <c r="J322" s="550"/>
      <c r="K322" s="550"/>
      <c r="L322" s="550"/>
      <c r="M322" s="550"/>
      <c r="N322" s="550"/>
      <c r="O322" s="550"/>
      <c r="P322" s="592"/>
      <c r="Q322" s="551"/>
    </row>
    <row r="323" spans="1:17" ht="14.45" customHeight="1" x14ac:dyDescent="0.2">
      <c r="A323" s="546" t="s">
        <v>1337</v>
      </c>
      <c r="B323" s="547" t="s">
        <v>1338</v>
      </c>
      <c r="C323" s="547" t="s">
        <v>1339</v>
      </c>
      <c r="D323" s="547" t="s">
        <v>1370</v>
      </c>
      <c r="E323" s="547" t="s">
        <v>1371</v>
      </c>
      <c r="F323" s="550"/>
      <c r="G323" s="550"/>
      <c r="H323" s="550"/>
      <c r="I323" s="550"/>
      <c r="J323" s="550">
        <v>1</v>
      </c>
      <c r="K323" s="550">
        <v>550</v>
      </c>
      <c r="L323" s="550">
        <v>1</v>
      </c>
      <c r="M323" s="550">
        <v>550</v>
      </c>
      <c r="N323" s="550">
        <v>4</v>
      </c>
      <c r="O323" s="550">
        <v>2204</v>
      </c>
      <c r="P323" s="592">
        <v>4.0072727272727269</v>
      </c>
      <c r="Q323" s="551">
        <v>551</v>
      </c>
    </row>
    <row r="324" spans="1:17" ht="14.45" customHeight="1" x14ac:dyDescent="0.2">
      <c r="A324" s="546" t="s">
        <v>1337</v>
      </c>
      <c r="B324" s="547" t="s">
        <v>1338</v>
      </c>
      <c r="C324" s="547" t="s">
        <v>1339</v>
      </c>
      <c r="D324" s="547" t="s">
        <v>1372</v>
      </c>
      <c r="E324" s="547" t="s">
        <v>1373</v>
      </c>
      <c r="F324" s="550">
        <v>7</v>
      </c>
      <c r="G324" s="550">
        <v>4578</v>
      </c>
      <c r="H324" s="550">
        <v>2.3297709923664121</v>
      </c>
      <c r="I324" s="550">
        <v>654</v>
      </c>
      <c r="J324" s="550">
        <v>3</v>
      </c>
      <c r="K324" s="550">
        <v>1965</v>
      </c>
      <c r="L324" s="550">
        <v>1</v>
      </c>
      <c r="M324" s="550">
        <v>655</v>
      </c>
      <c r="N324" s="550">
        <v>6</v>
      </c>
      <c r="O324" s="550">
        <v>3936</v>
      </c>
      <c r="P324" s="592">
        <v>2.003053435114504</v>
      </c>
      <c r="Q324" s="551">
        <v>656</v>
      </c>
    </row>
    <row r="325" spans="1:17" ht="14.45" customHeight="1" x14ac:dyDescent="0.2">
      <c r="A325" s="546" t="s">
        <v>1337</v>
      </c>
      <c r="B325" s="547" t="s">
        <v>1338</v>
      </c>
      <c r="C325" s="547" t="s">
        <v>1339</v>
      </c>
      <c r="D325" s="547" t="s">
        <v>1374</v>
      </c>
      <c r="E325" s="547" t="s">
        <v>1375</v>
      </c>
      <c r="F325" s="550">
        <v>7</v>
      </c>
      <c r="G325" s="550">
        <v>4578</v>
      </c>
      <c r="H325" s="550">
        <v>2.3297709923664121</v>
      </c>
      <c r="I325" s="550">
        <v>654</v>
      </c>
      <c r="J325" s="550">
        <v>3</v>
      </c>
      <c r="K325" s="550">
        <v>1965</v>
      </c>
      <c r="L325" s="550">
        <v>1</v>
      </c>
      <c r="M325" s="550">
        <v>655</v>
      </c>
      <c r="N325" s="550">
        <v>6</v>
      </c>
      <c r="O325" s="550">
        <v>3936</v>
      </c>
      <c r="P325" s="592">
        <v>2.003053435114504</v>
      </c>
      <c r="Q325" s="551">
        <v>656</v>
      </c>
    </row>
    <row r="326" spans="1:17" ht="14.45" customHeight="1" x14ac:dyDescent="0.2">
      <c r="A326" s="546" t="s">
        <v>1337</v>
      </c>
      <c r="B326" s="547" t="s">
        <v>1338</v>
      </c>
      <c r="C326" s="547" t="s">
        <v>1339</v>
      </c>
      <c r="D326" s="547" t="s">
        <v>1376</v>
      </c>
      <c r="E326" s="547" t="s">
        <v>1377</v>
      </c>
      <c r="F326" s="550">
        <v>1</v>
      </c>
      <c r="G326" s="550">
        <v>678</v>
      </c>
      <c r="H326" s="550"/>
      <c r="I326" s="550">
        <v>678</v>
      </c>
      <c r="J326" s="550"/>
      <c r="K326" s="550"/>
      <c r="L326" s="550"/>
      <c r="M326" s="550"/>
      <c r="N326" s="550"/>
      <c r="O326" s="550"/>
      <c r="P326" s="592"/>
      <c r="Q326" s="551"/>
    </row>
    <row r="327" spans="1:17" ht="14.45" customHeight="1" x14ac:dyDescent="0.2">
      <c r="A327" s="546" t="s">
        <v>1337</v>
      </c>
      <c r="B327" s="547" t="s">
        <v>1338</v>
      </c>
      <c r="C327" s="547" t="s">
        <v>1339</v>
      </c>
      <c r="D327" s="547" t="s">
        <v>1396</v>
      </c>
      <c r="E327" s="547" t="s">
        <v>1397</v>
      </c>
      <c r="F327" s="550">
        <v>7</v>
      </c>
      <c r="G327" s="550">
        <v>2184</v>
      </c>
      <c r="H327" s="550">
        <v>1.1666666666666667</v>
      </c>
      <c r="I327" s="550">
        <v>312</v>
      </c>
      <c r="J327" s="550">
        <v>6</v>
      </c>
      <c r="K327" s="550">
        <v>1872</v>
      </c>
      <c r="L327" s="550">
        <v>1</v>
      </c>
      <c r="M327" s="550">
        <v>312</v>
      </c>
      <c r="N327" s="550">
        <v>12</v>
      </c>
      <c r="O327" s="550">
        <v>3744</v>
      </c>
      <c r="P327" s="592">
        <v>2</v>
      </c>
      <c r="Q327" s="551">
        <v>312</v>
      </c>
    </row>
    <row r="328" spans="1:17" ht="14.45" customHeight="1" x14ac:dyDescent="0.2">
      <c r="A328" s="546" t="s">
        <v>1337</v>
      </c>
      <c r="B328" s="547" t="s">
        <v>1338</v>
      </c>
      <c r="C328" s="547" t="s">
        <v>1339</v>
      </c>
      <c r="D328" s="547" t="s">
        <v>1398</v>
      </c>
      <c r="E328" s="547" t="s">
        <v>1399</v>
      </c>
      <c r="F328" s="550">
        <v>1</v>
      </c>
      <c r="G328" s="550">
        <v>23</v>
      </c>
      <c r="H328" s="550">
        <v>0.38333333333333336</v>
      </c>
      <c r="I328" s="550">
        <v>23</v>
      </c>
      <c r="J328" s="550">
        <v>5</v>
      </c>
      <c r="K328" s="550">
        <v>60</v>
      </c>
      <c r="L328" s="550">
        <v>1</v>
      </c>
      <c r="M328" s="550">
        <v>12</v>
      </c>
      <c r="N328" s="550"/>
      <c r="O328" s="550"/>
      <c r="P328" s="592"/>
      <c r="Q328" s="551"/>
    </row>
    <row r="329" spans="1:17" ht="14.45" customHeight="1" x14ac:dyDescent="0.2">
      <c r="A329" s="546" t="s">
        <v>1337</v>
      </c>
      <c r="B329" s="547" t="s">
        <v>1338</v>
      </c>
      <c r="C329" s="547" t="s">
        <v>1339</v>
      </c>
      <c r="D329" s="547" t="s">
        <v>1400</v>
      </c>
      <c r="E329" s="547" t="s">
        <v>1401</v>
      </c>
      <c r="F329" s="550">
        <v>1</v>
      </c>
      <c r="G329" s="550">
        <v>17</v>
      </c>
      <c r="H329" s="550"/>
      <c r="I329" s="550">
        <v>17</v>
      </c>
      <c r="J329" s="550"/>
      <c r="K329" s="550"/>
      <c r="L329" s="550"/>
      <c r="M329" s="550"/>
      <c r="N329" s="550"/>
      <c r="O329" s="550"/>
      <c r="P329" s="592"/>
      <c r="Q329" s="551"/>
    </row>
    <row r="330" spans="1:17" ht="14.45" customHeight="1" x14ac:dyDescent="0.2">
      <c r="A330" s="546" t="s">
        <v>1337</v>
      </c>
      <c r="B330" s="547" t="s">
        <v>1338</v>
      </c>
      <c r="C330" s="547" t="s">
        <v>1339</v>
      </c>
      <c r="D330" s="547" t="s">
        <v>1406</v>
      </c>
      <c r="E330" s="547"/>
      <c r="F330" s="550">
        <v>1</v>
      </c>
      <c r="G330" s="550">
        <v>1285</v>
      </c>
      <c r="H330" s="550"/>
      <c r="I330" s="550">
        <v>1285</v>
      </c>
      <c r="J330" s="550"/>
      <c r="K330" s="550"/>
      <c r="L330" s="550"/>
      <c r="M330" s="550"/>
      <c r="N330" s="550"/>
      <c r="O330" s="550"/>
      <c r="P330" s="592"/>
      <c r="Q330" s="551"/>
    </row>
    <row r="331" spans="1:17" ht="14.45" customHeight="1" x14ac:dyDescent="0.2">
      <c r="A331" s="546" t="s">
        <v>1337</v>
      </c>
      <c r="B331" s="547" t="s">
        <v>1338</v>
      </c>
      <c r="C331" s="547" t="s">
        <v>1339</v>
      </c>
      <c r="D331" s="547" t="s">
        <v>1413</v>
      </c>
      <c r="E331" s="547" t="s">
        <v>1414</v>
      </c>
      <c r="F331" s="550">
        <v>1</v>
      </c>
      <c r="G331" s="550">
        <v>209</v>
      </c>
      <c r="H331" s="550"/>
      <c r="I331" s="550">
        <v>209</v>
      </c>
      <c r="J331" s="550"/>
      <c r="K331" s="550"/>
      <c r="L331" s="550"/>
      <c r="M331" s="550"/>
      <c r="N331" s="550"/>
      <c r="O331" s="550"/>
      <c r="P331" s="592"/>
      <c r="Q331" s="551"/>
    </row>
    <row r="332" spans="1:17" ht="14.45" customHeight="1" x14ac:dyDescent="0.2">
      <c r="A332" s="546" t="s">
        <v>1337</v>
      </c>
      <c r="B332" s="547" t="s">
        <v>1338</v>
      </c>
      <c r="C332" s="547" t="s">
        <v>1339</v>
      </c>
      <c r="D332" s="547" t="s">
        <v>1417</v>
      </c>
      <c r="E332" s="547" t="s">
        <v>1418</v>
      </c>
      <c r="F332" s="550"/>
      <c r="G332" s="550"/>
      <c r="H332" s="550"/>
      <c r="I332" s="550"/>
      <c r="J332" s="550">
        <v>1</v>
      </c>
      <c r="K332" s="550">
        <v>5024</v>
      </c>
      <c r="L332" s="550">
        <v>1</v>
      </c>
      <c r="M332" s="550">
        <v>5024</v>
      </c>
      <c r="N332" s="550"/>
      <c r="O332" s="550"/>
      <c r="P332" s="592"/>
      <c r="Q332" s="551"/>
    </row>
    <row r="333" spans="1:17" ht="14.45" customHeight="1" x14ac:dyDescent="0.2">
      <c r="A333" s="546" t="s">
        <v>1337</v>
      </c>
      <c r="B333" s="547" t="s">
        <v>1338</v>
      </c>
      <c r="C333" s="547" t="s">
        <v>1339</v>
      </c>
      <c r="D333" s="547" t="s">
        <v>1423</v>
      </c>
      <c r="E333" s="547" t="s">
        <v>1424</v>
      </c>
      <c r="F333" s="550">
        <v>7</v>
      </c>
      <c r="G333" s="550">
        <v>4830</v>
      </c>
      <c r="H333" s="550"/>
      <c r="I333" s="550">
        <v>690</v>
      </c>
      <c r="J333" s="550"/>
      <c r="K333" s="550"/>
      <c r="L333" s="550"/>
      <c r="M333" s="550"/>
      <c r="N333" s="550"/>
      <c r="O333" s="550"/>
      <c r="P333" s="592"/>
      <c r="Q333" s="551"/>
    </row>
    <row r="334" spans="1:17" ht="14.45" customHeight="1" x14ac:dyDescent="0.2">
      <c r="A334" s="546" t="s">
        <v>1337</v>
      </c>
      <c r="B334" s="547" t="s">
        <v>1338</v>
      </c>
      <c r="C334" s="547" t="s">
        <v>1339</v>
      </c>
      <c r="D334" s="547" t="s">
        <v>1425</v>
      </c>
      <c r="E334" s="547" t="s">
        <v>1426</v>
      </c>
      <c r="F334" s="550">
        <v>2</v>
      </c>
      <c r="G334" s="550">
        <v>700</v>
      </c>
      <c r="H334" s="550"/>
      <c r="I334" s="550">
        <v>350</v>
      </c>
      <c r="J334" s="550"/>
      <c r="K334" s="550"/>
      <c r="L334" s="550"/>
      <c r="M334" s="550"/>
      <c r="N334" s="550"/>
      <c r="O334" s="550"/>
      <c r="P334" s="592"/>
      <c r="Q334" s="551"/>
    </row>
    <row r="335" spans="1:17" ht="14.45" customHeight="1" x14ac:dyDescent="0.2">
      <c r="A335" s="546" t="s">
        <v>1337</v>
      </c>
      <c r="B335" s="547" t="s">
        <v>1338</v>
      </c>
      <c r="C335" s="547" t="s">
        <v>1339</v>
      </c>
      <c r="D335" s="547" t="s">
        <v>1431</v>
      </c>
      <c r="E335" s="547" t="s">
        <v>1432</v>
      </c>
      <c r="F335" s="550">
        <v>7</v>
      </c>
      <c r="G335" s="550">
        <v>4578</v>
      </c>
      <c r="H335" s="550">
        <v>2.3297709923664121</v>
      </c>
      <c r="I335" s="550">
        <v>654</v>
      </c>
      <c r="J335" s="550">
        <v>3</v>
      </c>
      <c r="K335" s="550">
        <v>1965</v>
      </c>
      <c r="L335" s="550">
        <v>1</v>
      </c>
      <c r="M335" s="550">
        <v>655</v>
      </c>
      <c r="N335" s="550">
        <v>6</v>
      </c>
      <c r="O335" s="550">
        <v>3936</v>
      </c>
      <c r="P335" s="592">
        <v>2.003053435114504</v>
      </c>
      <c r="Q335" s="551">
        <v>656</v>
      </c>
    </row>
    <row r="336" spans="1:17" ht="14.45" customHeight="1" x14ac:dyDescent="0.2">
      <c r="A336" s="546" t="s">
        <v>1337</v>
      </c>
      <c r="B336" s="547" t="s">
        <v>1338</v>
      </c>
      <c r="C336" s="547" t="s">
        <v>1339</v>
      </c>
      <c r="D336" s="547" t="s">
        <v>1433</v>
      </c>
      <c r="E336" s="547" t="s">
        <v>1434</v>
      </c>
      <c r="F336" s="550">
        <v>7</v>
      </c>
      <c r="G336" s="550">
        <v>4578</v>
      </c>
      <c r="H336" s="550">
        <v>2.3297709923664121</v>
      </c>
      <c r="I336" s="550">
        <v>654</v>
      </c>
      <c r="J336" s="550">
        <v>3</v>
      </c>
      <c r="K336" s="550">
        <v>1965</v>
      </c>
      <c r="L336" s="550">
        <v>1</v>
      </c>
      <c r="M336" s="550">
        <v>655</v>
      </c>
      <c r="N336" s="550">
        <v>6</v>
      </c>
      <c r="O336" s="550">
        <v>3936</v>
      </c>
      <c r="P336" s="592">
        <v>2.003053435114504</v>
      </c>
      <c r="Q336" s="551">
        <v>656</v>
      </c>
    </row>
    <row r="337" spans="1:17" ht="14.45" customHeight="1" x14ac:dyDescent="0.2">
      <c r="A337" s="546" t="s">
        <v>1337</v>
      </c>
      <c r="B337" s="547" t="s">
        <v>1338</v>
      </c>
      <c r="C337" s="547" t="s">
        <v>1339</v>
      </c>
      <c r="D337" s="547" t="s">
        <v>1435</v>
      </c>
      <c r="E337" s="547" t="s">
        <v>1436</v>
      </c>
      <c r="F337" s="550">
        <v>1</v>
      </c>
      <c r="G337" s="550">
        <v>435</v>
      </c>
      <c r="H337" s="550">
        <v>4.6178343949044583E-2</v>
      </c>
      <c r="I337" s="550">
        <v>435</v>
      </c>
      <c r="J337" s="550">
        <v>20</v>
      </c>
      <c r="K337" s="550">
        <v>9420</v>
      </c>
      <c r="L337" s="550">
        <v>1</v>
      </c>
      <c r="M337" s="550">
        <v>471</v>
      </c>
      <c r="N337" s="550"/>
      <c r="O337" s="550"/>
      <c r="P337" s="592"/>
      <c r="Q337" s="551"/>
    </row>
    <row r="338" spans="1:17" ht="14.45" customHeight="1" x14ac:dyDescent="0.2">
      <c r="A338" s="546" t="s">
        <v>1337</v>
      </c>
      <c r="B338" s="547" t="s">
        <v>1338</v>
      </c>
      <c r="C338" s="547" t="s">
        <v>1339</v>
      </c>
      <c r="D338" s="547" t="s">
        <v>1439</v>
      </c>
      <c r="E338" s="547" t="s">
        <v>1440</v>
      </c>
      <c r="F338" s="550">
        <v>1</v>
      </c>
      <c r="G338" s="550">
        <v>678</v>
      </c>
      <c r="H338" s="550"/>
      <c r="I338" s="550">
        <v>678</v>
      </c>
      <c r="J338" s="550"/>
      <c r="K338" s="550"/>
      <c r="L338" s="550"/>
      <c r="M338" s="550"/>
      <c r="N338" s="550"/>
      <c r="O338" s="550"/>
      <c r="P338" s="592"/>
      <c r="Q338" s="551"/>
    </row>
    <row r="339" spans="1:17" ht="14.45" customHeight="1" x14ac:dyDescent="0.2">
      <c r="A339" s="546" t="s">
        <v>1337</v>
      </c>
      <c r="B339" s="547" t="s">
        <v>1338</v>
      </c>
      <c r="C339" s="547" t="s">
        <v>1339</v>
      </c>
      <c r="D339" s="547" t="s">
        <v>1447</v>
      </c>
      <c r="E339" s="547"/>
      <c r="F339" s="550">
        <v>5</v>
      </c>
      <c r="G339" s="550">
        <v>5060</v>
      </c>
      <c r="H339" s="550"/>
      <c r="I339" s="550">
        <v>1012</v>
      </c>
      <c r="J339" s="550"/>
      <c r="K339" s="550"/>
      <c r="L339" s="550"/>
      <c r="M339" s="550"/>
      <c r="N339" s="550"/>
      <c r="O339" s="550"/>
      <c r="P339" s="592"/>
      <c r="Q339" s="551"/>
    </row>
    <row r="340" spans="1:17" ht="14.45" customHeight="1" x14ac:dyDescent="0.2">
      <c r="A340" s="546" t="s">
        <v>1337</v>
      </c>
      <c r="B340" s="547" t="s">
        <v>1338</v>
      </c>
      <c r="C340" s="547" t="s">
        <v>1339</v>
      </c>
      <c r="D340" s="547" t="s">
        <v>1457</v>
      </c>
      <c r="E340" s="547" t="s">
        <v>1458</v>
      </c>
      <c r="F340" s="550">
        <v>4</v>
      </c>
      <c r="G340" s="550">
        <v>2304</v>
      </c>
      <c r="H340" s="550"/>
      <c r="I340" s="550">
        <v>576</v>
      </c>
      <c r="J340" s="550"/>
      <c r="K340" s="550"/>
      <c r="L340" s="550"/>
      <c r="M340" s="550"/>
      <c r="N340" s="550"/>
      <c r="O340" s="550"/>
      <c r="P340" s="592"/>
      <c r="Q340" s="551"/>
    </row>
    <row r="341" spans="1:17" ht="14.45" customHeight="1" x14ac:dyDescent="0.2">
      <c r="A341" s="546" t="s">
        <v>1337</v>
      </c>
      <c r="B341" s="547" t="s">
        <v>1338</v>
      </c>
      <c r="C341" s="547" t="s">
        <v>1339</v>
      </c>
      <c r="D341" s="547" t="s">
        <v>1461</v>
      </c>
      <c r="E341" s="547" t="s">
        <v>1462</v>
      </c>
      <c r="F341" s="550">
        <v>7</v>
      </c>
      <c r="G341" s="550">
        <v>9793</v>
      </c>
      <c r="H341" s="550">
        <v>2.3316666666666666</v>
      </c>
      <c r="I341" s="550">
        <v>1399</v>
      </c>
      <c r="J341" s="550">
        <v>3</v>
      </c>
      <c r="K341" s="550">
        <v>4200</v>
      </c>
      <c r="L341" s="550">
        <v>1</v>
      </c>
      <c r="M341" s="550">
        <v>1400</v>
      </c>
      <c r="N341" s="550">
        <v>6</v>
      </c>
      <c r="O341" s="550">
        <v>8400</v>
      </c>
      <c r="P341" s="592">
        <v>2</v>
      </c>
      <c r="Q341" s="551">
        <v>1400</v>
      </c>
    </row>
    <row r="342" spans="1:17" ht="14.45" customHeight="1" x14ac:dyDescent="0.2">
      <c r="A342" s="546" t="s">
        <v>1337</v>
      </c>
      <c r="B342" s="547" t="s">
        <v>1338</v>
      </c>
      <c r="C342" s="547" t="s">
        <v>1339</v>
      </c>
      <c r="D342" s="547" t="s">
        <v>1463</v>
      </c>
      <c r="E342" s="547" t="s">
        <v>1464</v>
      </c>
      <c r="F342" s="550">
        <v>1</v>
      </c>
      <c r="G342" s="550">
        <v>1022</v>
      </c>
      <c r="H342" s="550">
        <v>0.24975562072336266</v>
      </c>
      <c r="I342" s="550">
        <v>1022</v>
      </c>
      <c r="J342" s="550">
        <v>4</v>
      </c>
      <c r="K342" s="550">
        <v>4092</v>
      </c>
      <c r="L342" s="550">
        <v>1</v>
      </c>
      <c r="M342" s="550">
        <v>1023</v>
      </c>
      <c r="N342" s="550">
        <v>2</v>
      </c>
      <c r="O342" s="550">
        <v>2046</v>
      </c>
      <c r="P342" s="592">
        <v>0.5</v>
      </c>
      <c r="Q342" s="551">
        <v>1023</v>
      </c>
    </row>
    <row r="343" spans="1:17" ht="14.45" customHeight="1" x14ac:dyDescent="0.2">
      <c r="A343" s="546" t="s">
        <v>1337</v>
      </c>
      <c r="B343" s="547" t="s">
        <v>1338</v>
      </c>
      <c r="C343" s="547" t="s">
        <v>1339</v>
      </c>
      <c r="D343" s="547" t="s">
        <v>1465</v>
      </c>
      <c r="E343" s="547" t="s">
        <v>1466</v>
      </c>
      <c r="F343" s="550">
        <v>2</v>
      </c>
      <c r="G343" s="550">
        <v>380</v>
      </c>
      <c r="H343" s="550">
        <v>2</v>
      </c>
      <c r="I343" s="550">
        <v>190</v>
      </c>
      <c r="J343" s="550">
        <v>1</v>
      </c>
      <c r="K343" s="550">
        <v>190</v>
      </c>
      <c r="L343" s="550">
        <v>1</v>
      </c>
      <c r="M343" s="550">
        <v>190</v>
      </c>
      <c r="N343" s="550"/>
      <c r="O343" s="550"/>
      <c r="P343" s="592"/>
      <c r="Q343" s="551"/>
    </row>
    <row r="344" spans="1:17" ht="14.45" customHeight="1" x14ac:dyDescent="0.2">
      <c r="A344" s="546" t="s">
        <v>1337</v>
      </c>
      <c r="B344" s="547" t="s">
        <v>1494</v>
      </c>
      <c r="C344" s="547" t="s">
        <v>1339</v>
      </c>
      <c r="D344" s="547" t="s">
        <v>1398</v>
      </c>
      <c r="E344" s="547" t="s">
        <v>1399</v>
      </c>
      <c r="F344" s="550"/>
      <c r="G344" s="550"/>
      <c r="H344" s="550"/>
      <c r="I344" s="550"/>
      <c r="J344" s="550"/>
      <c r="K344" s="550"/>
      <c r="L344" s="550"/>
      <c r="M344" s="550"/>
      <c r="N344" s="550">
        <v>1</v>
      </c>
      <c r="O344" s="550">
        <v>12</v>
      </c>
      <c r="P344" s="592"/>
      <c r="Q344" s="551">
        <v>12</v>
      </c>
    </row>
    <row r="345" spans="1:17" ht="14.45" customHeight="1" x14ac:dyDescent="0.2">
      <c r="A345" s="546" t="s">
        <v>1337</v>
      </c>
      <c r="B345" s="547" t="s">
        <v>1494</v>
      </c>
      <c r="C345" s="547" t="s">
        <v>1339</v>
      </c>
      <c r="D345" s="547" t="s">
        <v>1435</v>
      </c>
      <c r="E345" s="547" t="s">
        <v>1436</v>
      </c>
      <c r="F345" s="550"/>
      <c r="G345" s="550"/>
      <c r="H345" s="550"/>
      <c r="I345" s="550"/>
      <c r="J345" s="550"/>
      <c r="K345" s="550"/>
      <c r="L345" s="550"/>
      <c r="M345" s="550"/>
      <c r="N345" s="550">
        <v>4</v>
      </c>
      <c r="O345" s="550">
        <v>1904</v>
      </c>
      <c r="P345" s="592"/>
      <c r="Q345" s="551">
        <v>476</v>
      </c>
    </row>
    <row r="346" spans="1:17" ht="14.45" customHeight="1" x14ac:dyDescent="0.2">
      <c r="A346" s="546" t="s">
        <v>1535</v>
      </c>
      <c r="B346" s="547" t="s">
        <v>1338</v>
      </c>
      <c r="C346" s="547" t="s">
        <v>1339</v>
      </c>
      <c r="D346" s="547" t="s">
        <v>1340</v>
      </c>
      <c r="E346" s="547" t="s">
        <v>1341</v>
      </c>
      <c r="F346" s="550">
        <v>6</v>
      </c>
      <c r="G346" s="550">
        <v>8898</v>
      </c>
      <c r="H346" s="550">
        <v>1.5</v>
      </c>
      <c r="I346" s="550">
        <v>1483</v>
      </c>
      <c r="J346" s="550">
        <v>4</v>
      </c>
      <c r="K346" s="550">
        <v>5932</v>
      </c>
      <c r="L346" s="550">
        <v>1</v>
      </c>
      <c r="M346" s="550">
        <v>1483</v>
      </c>
      <c r="N346" s="550">
        <v>4</v>
      </c>
      <c r="O346" s="550">
        <v>5944</v>
      </c>
      <c r="P346" s="592">
        <v>1.0020229265003371</v>
      </c>
      <c r="Q346" s="551">
        <v>1486</v>
      </c>
    </row>
    <row r="347" spans="1:17" ht="14.45" customHeight="1" x14ac:dyDescent="0.2">
      <c r="A347" s="546" t="s">
        <v>1535</v>
      </c>
      <c r="B347" s="547" t="s">
        <v>1338</v>
      </c>
      <c r="C347" s="547" t="s">
        <v>1339</v>
      </c>
      <c r="D347" s="547" t="s">
        <v>1342</v>
      </c>
      <c r="E347" s="547" t="s">
        <v>1343</v>
      </c>
      <c r="F347" s="550">
        <v>5</v>
      </c>
      <c r="G347" s="550">
        <v>19570</v>
      </c>
      <c r="H347" s="550">
        <v>0.99948927477017369</v>
      </c>
      <c r="I347" s="550">
        <v>3914</v>
      </c>
      <c r="J347" s="550">
        <v>5</v>
      </c>
      <c r="K347" s="550">
        <v>19580</v>
      </c>
      <c r="L347" s="550">
        <v>1</v>
      </c>
      <c r="M347" s="550">
        <v>3916</v>
      </c>
      <c r="N347" s="550">
        <v>3</v>
      </c>
      <c r="O347" s="550">
        <v>11781</v>
      </c>
      <c r="P347" s="592">
        <v>0.60168539325842696</v>
      </c>
      <c r="Q347" s="551">
        <v>3927</v>
      </c>
    </row>
    <row r="348" spans="1:17" ht="14.45" customHeight="1" x14ac:dyDescent="0.2">
      <c r="A348" s="546" t="s">
        <v>1535</v>
      </c>
      <c r="B348" s="547" t="s">
        <v>1338</v>
      </c>
      <c r="C348" s="547" t="s">
        <v>1339</v>
      </c>
      <c r="D348" s="547" t="s">
        <v>1344</v>
      </c>
      <c r="E348" s="547" t="s">
        <v>1345</v>
      </c>
      <c r="F348" s="550">
        <v>3</v>
      </c>
      <c r="G348" s="550">
        <v>1974</v>
      </c>
      <c r="H348" s="550">
        <v>0.75</v>
      </c>
      <c r="I348" s="550">
        <v>658</v>
      </c>
      <c r="J348" s="550">
        <v>4</v>
      </c>
      <c r="K348" s="550">
        <v>2632</v>
      </c>
      <c r="L348" s="550">
        <v>1</v>
      </c>
      <c r="M348" s="550">
        <v>658</v>
      </c>
      <c r="N348" s="550">
        <v>4</v>
      </c>
      <c r="O348" s="550">
        <v>2644</v>
      </c>
      <c r="P348" s="592">
        <v>1.0045592705167172</v>
      </c>
      <c r="Q348" s="551">
        <v>661</v>
      </c>
    </row>
    <row r="349" spans="1:17" ht="14.45" customHeight="1" x14ac:dyDescent="0.2">
      <c r="A349" s="546" t="s">
        <v>1535</v>
      </c>
      <c r="B349" s="547" t="s">
        <v>1338</v>
      </c>
      <c r="C349" s="547" t="s">
        <v>1339</v>
      </c>
      <c r="D349" s="547" t="s">
        <v>1346</v>
      </c>
      <c r="E349" s="547" t="s">
        <v>1347</v>
      </c>
      <c r="F349" s="550">
        <v>1</v>
      </c>
      <c r="G349" s="550">
        <v>1030</v>
      </c>
      <c r="H349" s="550">
        <v>0.49806576402321084</v>
      </c>
      <c r="I349" s="550">
        <v>1030</v>
      </c>
      <c r="J349" s="550">
        <v>2</v>
      </c>
      <c r="K349" s="550">
        <v>2068</v>
      </c>
      <c r="L349" s="550">
        <v>1</v>
      </c>
      <c r="M349" s="550">
        <v>1034</v>
      </c>
      <c r="N349" s="550"/>
      <c r="O349" s="550"/>
      <c r="P349" s="592"/>
      <c r="Q349" s="551"/>
    </row>
    <row r="350" spans="1:17" ht="14.45" customHeight="1" x14ac:dyDescent="0.2">
      <c r="A350" s="546" t="s">
        <v>1535</v>
      </c>
      <c r="B350" s="547" t="s">
        <v>1338</v>
      </c>
      <c r="C350" s="547" t="s">
        <v>1339</v>
      </c>
      <c r="D350" s="547" t="s">
        <v>1350</v>
      </c>
      <c r="E350" s="547" t="s">
        <v>1351</v>
      </c>
      <c r="F350" s="550">
        <v>1</v>
      </c>
      <c r="G350" s="550">
        <v>843</v>
      </c>
      <c r="H350" s="550">
        <v>0.25</v>
      </c>
      <c r="I350" s="550">
        <v>843</v>
      </c>
      <c r="J350" s="550">
        <v>4</v>
      </c>
      <c r="K350" s="550">
        <v>3372</v>
      </c>
      <c r="L350" s="550">
        <v>1</v>
      </c>
      <c r="M350" s="550">
        <v>843</v>
      </c>
      <c r="N350" s="550"/>
      <c r="O350" s="550"/>
      <c r="P350" s="592"/>
      <c r="Q350" s="551"/>
    </row>
    <row r="351" spans="1:17" ht="14.45" customHeight="1" x14ac:dyDescent="0.2">
      <c r="A351" s="546" t="s">
        <v>1535</v>
      </c>
      <c r="B351" s="547" t="s">
        <v>1338</v>
      </c>
      <c r="C351" s="547" t="s">
        <v>1339</v>
      </c>
      <c r="D351" s="547" t="s">
        <v>1354</v>
      </c>
      <c r="E351" s="547" t="s">
        <v>1355</v>
      </c>
      <c r="F351" s="550">
        <v>6</v>
      </c>
      <c r="G351" s="550">
        <v>4884</v>
      </c>
      <c r="H351" s="550">
        <v>0.75</v>
      </c>
      <c r="I351" s="550">
        <v>814</v>
      </c>
      <c r="J351" s="550">
        <v>8</v>
      </c>
      <c r="K351" s="550">
        <v>6512</v>
      </c>
      <c r="L351" s="550">
        <v>1</v>
      </c>
      <c r="M351" s="550">
        <v>814</v>
      </c>
      <c r="N351" s="550">
        <v>15</v>
      </c>
      <c r="O351" s="550">
        <v>12090</v>
      </c>
      <c r="P351" s="592">
        <v>1.8565724815724816</v>
      </c>
      <c r="Q351" s="551">
        <v>806</v>
      </c>
    </row>
    <row r="352" spans="1:17" ht="14.45" customHeight="1" x14ac:dyDescent="0.2">
      <c r="A352" s="546" t="s">
        <v>1535</v>
      </c>
      <c r="B352" s="547" t="s">
        <v>1338</v>
      </c>
      <c r="C352" s="547" t="s">
        <v>1339</v>
      </c>
      <c r="D352" s="547" t="s">
        <v>1356</v>
      </c>
      <c r="E352" s="547" t="s">
        <v>1357</v>
      </c>
      <c r="F352" s="550">
        <v>6</v>
      </c>
      <c r="G352" s="550">
        <v>4884</v>
      </c>
      <c r="H352" s="550">
        <v>0.75</v>
      </c>
      <c r="I352" s="550">
        <v>814</v>
      </c>
      <c r="J352" s="550">
        <v>8</v>
      </c>
      <c r="K352" s="550">
        <v>6512</v>
      </c>
      <c r="L352" s="550">
        <v>1</v>
      </c>
      <c r="M352" s="550">
        <v>814</v>
      </c>
      <c r="N352" s="550">
        <v>15</v>
      </c>
      <c r="O352" s="550">
        <v>12090</v>
      </c>
      <c r="P352" s="592">
        <v>1.8565724815724816</v>
      </c>
      <c r="Q352" s="551">
        <v>806</v>
      </c>
    </row>
    <row r="353" spans="1:17" ht="14.45" customHeight="1" x14ac:dyDescent="0.2">
      <c r="A353" s="546" t="s">
        <v>1535</v>
      </c>
      <c r="B353" s="547" t="s">
        <v>1338</v>
      </c>
      <c r="C353" s="547" t="s">
        <v>1339</v>
      </c>
      <c r="D353" s="547" t="s">
        <v>1358</v>
      </c>
      <c r="E353" s="547" t="s">
        <v>1359</v>
      </c>
      <c r="F353" s="550">
        <v>153</v>
      </c>
      <c r="G353" s="550">
        <v>25704</v>
      </c>
      <c r="H353" s="550">
        <v>1.224</v>
      </c>
      <c r="I353" s="550">
        <v>168</v>
      </c>
      <c r="J353" s="550">
        <v>125</v>
      </c>
      <c r="K353" s="550">
        <v>21000</v>
      </c>
      <c r="L353" s="550">
        <v>1</v>
      </c>
      <c r="M353" s="550">
        <v>168</v>
      </c>
      <c r="N353" s="550">
        <v>132</v>
      </c>
      <c r="O353" s="550">
        <v>22176</v>
      </c>
      <c r="P353" s="592">
        <v>1.056</v>
      </c>
      <c r="Q353" s="551">
        <v>168</v>
      </c>
    </row>
    <row r="354" spans="1:17" ht="14.45" customHeight="1" x14ac:dyDescent="0.2">
      <c r="A354" s="546" t="s">
        <v>1535</v>
      </c>
      <c r="B354" s="547" t="s">
        <v>1338</v>
      </c>
      <c r="C354" s="547" t="s">
        <v>1339</v>
      </c>
      <c r="D354" s="547" t="s">
        <v>1360</v>
      </c>
      <c r="E354" s="547" t="s">
        <v>1361</v>
      </c>
      <c r="F354" s="550">
        <v>56</v>
      </c>
      <c r="G354" s="550">
        <v>9744</v>
      </c>
      <c r="H354" s="550">
        <v>1.5135135135135136</v>
      </c>
      <c r="I354" s="550">
        <v>174</v>
      </c>
      <c r="J354" s="550">
        <v>37</v>
      </c>
      <c r="K354" s="550">
        <v>6438</v>
      </c>
      <c r="L354" s="550">
        <v>1</v>
      </c>
      <c r="M354" s="550">
        <v>174</v>
      </c>
      <c r="N354" s="550">
        <v>40</v>
      </c>
      <c r="O354" s="550">
        <v>7000</v>
      </c>
      <c r="P354" s="592">
        <v>1.0872941907424667</v>
      </c>
      <c r="Q354" s="551">
        <v>175</v>
      </c>
    </row>
    <row r="355" spans="1:17" ht="14.45" customHeight="1" x14ac:dyDescent="0.2">
      <c r="A355" s="546" t="s">
        <v>1535</v>
      </c>
      <c r="B355" s="547" t="s">
        <v>1338</v>
      </c>
      <c r="C355" s="547" t="s">
        <v>1339</v>
      </c>
      <c r="D355" s="547" t="s">
        <v>1362</v>
      </c>
      <c r="E355" s="547" t="s">
        <v>1363</v>
      </c>
      <c r="F355" s="550">
        <v>95</v>
      </c>
      <c r="G355" s="550">
        <v>33440</v>
      </c>
      <c r="H355" s="550">
        <v>1.0919540229885059</v>
      </c>
      <c r="I355" s="550">
        <v>352</v>
      </c>
      <c r="J355" s="550">
        <v>87</v>
      </c>
      <c r="K355" s="550">
        <v>30624</v>
      </c>
      <c r="L355" s="550">
        <v>1</v>
      </c>
      <c r="M355" s="550">
        <v>352</v>
      </c>
      <c r="N355" s="550">
        <v>89</v>
      </c>
      <c r="O355" s="550">
        <v>31417</v>
      </c>
      <c r="P355" s="592">
        <v>1.0258947230929989</v>
      </c>
      <c r="Q355" s="551">
        <v>353</v>
      </c>
    </row>
    <row r="356" spans="1:17" ht="14.45" customHeight="1" x14ac:dyDescent="0.2">
      <c r="A356" s="546" t="s">
        <v>1535</v>
      </c>
      <c r="B356" s="547" t="s">
        <v>1338</v>
      </c>
      <c r="C356" s="547" t="s">
        <v>1339</v>
      </c>
      <c r="D356" s="547" t="s">
        <v>1492</v>
      </c>
      <c r="E356" s="547" t="s">
        <v>1493</v>
      </c>
      <c r="F356" s="550"/>
      <c r="G356" s="550"/>
      <c r="H356" s="550"/>
      <c r="I356" s="550"/>
      <c r="J356" s="550"/>
      <c r="K356" s="550"/>
      <c r="L356" s="550"/>
      <c r="M356" s="550"/>
      <c r="N356" s="550">
        <v>6</v>
      </c>
      <c r="O356" s="550">
        <v>6234</v>
      </c>
      <c r="P356" s="592"/>
      <c r="Q356" s="551">
        <v>1039</v>
      </c>
    </row>
    <row r="357" spans="1:17" ht="14.45" customHeight="1" x14ac:dyDescent="0.2">
      <c r="A357" s="546" t="s">
        <v>1535</v>
      </c>
      <c r="B357" s="547" t="s">
        <v>1338</v>
      </c>
      <c r="C357" s="547" t="s">
        <v>1339</v>
      </c>
      <c r="D357" s="547" t="s">
        <v>1364</v>
      </c>
      <c r="E357" s="547" t="s">
        <v>1365</v>
      </c>
      <c r="F357" s="550">
        <v>9</v>
      </c>
      <c r="G357" s="550">
        <v>1710</v>
      </c>
      <c r="H357" s="550">
        <v>9</v>
      </c>
      <c r="I357" s="550">
        <v>190</v>
      </c>
      <c r="J357" s="550">
        <v>1</v>
      </c>
      <c r="K357" s="550">
        <v>190</v>
      </c>
      <c r="L357" s="550">
        <v>1</v>
      </c>
      <c r="M357" s="550">
        <v>190</v>
      </c>
      <c r="N357" s="550">
        <v>9</v>
      </c>
      <c r="O357" s="550">
        <v>1719</v>
      </c>
      <c r="P357" s="592">
        <v>9.0473684210526315</v>
      </c>
      <c r="Q357" s="551">
        <v>191</v>
      </c>
    </row>
    <row r="358" spans="1:17" ht="14.45" customHeight="1" x14ac:dyDescent="0.2">
      <c r="A358" s="546" t="s">
        <v>1535</v>
      </c>
      <c r="B358" s="547" t="s">
        <v>1338</v>
      </c>
      <c r="C358" s="547" t="s">
        <v>1339</v>
      </c>
      <c r="D358" s="547" t="s">
        <v>1366</v>
      </c>
      <c r="E358" s="547" t="s">
        <v>1367</v>
      </c>
      <c r="F358" s="550">
        <v>14</v>
      </c>
      <c r="G358" s="550">
        <v>11522</v>
      </c>
      <c r="H358" s="550">
        <v>3.5</v>
      </c>
      <c r="I358" s="550">
        <v>823</v>
      </c>
      <c r="J358" s="550">
        <v>4</v>
      </c>
      <c r="K358" s="550">
        <v>3292</v>
      </c>
      <c r="L358" s="550">
        <v>1</v>
      </c>
      <c r="M358" s="550">
        <v>823</v>
      </c>
      <c r="N358" s="550">
        <v>36</v>
      </c>
      <c r="O358" s="550">
        <v>29628</v>
      </c>
      <c r="P358" s="592">
        <v>9</v>
      </c>
      <c r="Q358" s="551">
        <v>823</v>
      </c>
    </row>
    <row r="359" spans="1:17" ht="14.45" customHeight="1" x14ac:dyDescent="0.2">
      <c r="A359" s="546" t="s">
        <v>1535</v>
      </c>
      <c r="B359" s="547" t="s">
        <v>1338</v>
      </c>
      <c r="C359" s="547" t="s">
        <v>1339</v>
      </c>
      <c r="D359" s="547" t="s">
        <v>1370</v>
      </c>
      <c r="E359" s="547" t="s">
        <v>1371</v>
      </c>
      <c r="F359" s="550">
        <v>42</v>
      </c>
      <c r="G359" s="550">
        <v>23058</v>
      </c>
      <c r="H359" s="550">
        <v>1.4972727272727273</v>
      </c>
      <c r="I359" s="550">
        <v>549</v>
      </c>
      <c r="J359" s="550">
        <v>28</v>
      </c>
      <c r="K359" s="550">
        <v>15400</v>
      </c>
      <c r="L359" s="550">
        <v>1</v>
      </c>
      <c r="M359" s="550">
        <v>550</v>
      </c>
      <c r="N359" s="550">
        <v>34</v>
      </c>
      <c r="O359" s="550">
        <v>18734</v>
      </c>
      <c r="P359" s="592">
        <v>1.2164935064935065</v>
      </c>
      <c r="Q359" s="551">
        <v>551</v>
      </c>
    </row>
    <row r="360" spans="1:17" ht="14.45" customHeight="1" x14ac:dyDescent="0.2">
      <c r="A360" s="546" t="s">
        <v>1535</v>
      </c>
      <c r="B360" s="547" t="s">
        <v>1338</v>
      </c>
      <c r="C360" s="547" t="s">
        <v>1339</v>
      </c>
      <c r="D360" s="547" t="s">
        <v>1372</v>
      </c>
      <c r="E360" s="547" t="s">
        <v>1373</v>
      </c>
      <c r="F360" s="550">
        <v>4</v>
      </c>
      <c r="G360" s="550">
        <v>2616</v>
      </c>
      <c r="H360" s="550">
        <v>0.66564885496183201</v>
      </c>
      <c r="I360" s="550">
        <v>654</v>
      </c>
      <c r="J360" s="550">
        <v>6</v>
      </c>
      <c r="K360" s="550">
        <v>3930</v>
      </c>
      <c r="L360" s="550">
        <v>1</v>
      </c>
      <c r="M360" s="550">
        <v>655</v>
      </c>
      <c r="N360" s="550">
        <v>9</v>
      </c>
      <c r="O360" s="550">
        <v>5904</v>
      </c>
      <c r="P360" s="592">
        <v>1.502290076335878</v>
      </c>
      <c r="Q360" s="551">
        <v>656</v>
      </c>
    </row>
    <row r="361" spans="1:17" ht="14.45" customHeight="1" x14ac:dyDescent="0.2">
      <c r="A361" s="546" t="s">
        <v>1535</v>
      </c>
      <c r="B361" s="547" t="s">
        <v>1338</v>
      </c>
      <c r="C361" s="547" t="s">
        <v>1339</v>
      </c>
      <c r="D361" s="547" t="s">
        <v>1374</v>
      </c>
      <c r="E361" s="547" t="s">
        <v>1375</v>
      </c>
      <c r="F361" s="550">
        <v>4</v>
      </c>
      <c r="G361" s="550">
        <v>2616</v>
      </c>
      <c r="H361" s="550">
        <v>0.66564885496183201</v>
      </c>
      <c r="I361" s="550">
        <v>654</v>
      </c>
      <c r="J361" s="550">
        <v>6</v>
      </c>
      <c r="K361" s="550">
        <v>3930</v>
      </c>
      <c r="L361" s="550">
        <v>1</v>
      </c>
      <c r="M361" s="550">
        <v>655</v>
      </c>
      <c r="N361" s="550">
        <v>9</v>
      </c>
      <c r="O361" s="550">
        <v>5904</v>
      </c>
      <c r="P361" s="592">
        <v>1.502290076335878</v>
      </c>
      <c r="Q361" s="551">
        <v>656</v>
      </c>
    </row>
    <row r="362" spans="1:17" ht="14.45" customHeight="1" x14ac:dyDescent="0.2">
      <c r="A362" s="546" t="s">
        <v>1535</v>
      </c>
      <c r="B362" s="547" t="s">
        <v>1338</v>
      </c>
      <c r="C362" s="547" t="s">
        <v>1339</v>
      </c>
      <c r="D362" s="547" t="s">
        <v>1376</v>
      </c>
      <c r="E362" s="547" t="s">
        <v>1377</v>
      </c>
      <c r="F362" s="550">
        <v>11</v>
      </c>
      <c r="G362" s="550">
        <v>7458</v>
      </c>
      <c r="H362" s="550">
        <v>0.78455712181779924</v>
      </c>
      <c r="I362" s="550">
        <v>678</v>
      </c>
      <c r="J362" s="550">
        <v>14</v>
      </c>
      <c r="K362" s="550">
        <v>9506</v>
      </c>
      <c r="L362" s="550">
        <v>1</v>
      </c>
      <c r="M362" s="550">
        <v>679</v>
      </c>
      <c r="N362" s="550">
        <v>19</v>
      </c>
      <c r="O362" s="550">
        <v>12901</v>
      </c>
      <c r="P362" s="592">
        <v>1.3571428571428572</v>
      </c>
      <c r="Q362" s="551">
        <v>679</v>
      </c>
    </row>
    <row r="363" spans="1:17" ht="14.45" customHeight="1" x14ac:dyDescent="0.2">
      <c r="A363" s="546" t="s">
        <v>1535</v>
      </c>
      <c r="B363" s="547" t="s">
        <v>1338</v>
      </c>
      <c r="C363" s="547" t="s">
        <v>1339</v>
      </c>
      <c r="D363" s="547" t="s">
        <v>1378</v>
      </c>
      <c r="E363" s="547" t="s">
        <v>1379</v>
      </c>
      <c r="F363" s="550">
        <v>22</v>
      </c>
      <c r="G363" s="550">
        <v>11286</v>
      </c>
      <c r="H363" s="550">
        <v>2.1957198443579768</v>
      </c>
      <c r="I363" s="550">
        <v>513</v>
      </c>
      <c r="J363" s="550">
        <v>10</v>
      </c>
      <c r="K363" s="550">
        <v>5140</v>
      </c>
      <c r="L363" s="550">
        <v>1</v>
      </c>
      <c r="M363" s="550">
        <v>514</v>
      </c>
      <c r="N363" s="550">
        <v>16</v>
      </c>
      <c r="O363" s="550">
        <v>8240</v>
      </c>
      <c r="P363" s="592">
        <v>1.6031128404669261</v>
      </c>
      <c r="Q363" s="551">
        <v>515</v>
      </c>
    </row>
    <row r="364" spans="1:17" ht="14.45" customHeight="1" x14ac:dyDescent="0.2">
      <c r="A364" s="546" t="s">
        <v>1535</v>
      </c>
      <c r="B364" s="547" t="s">
        <v>1338</v>
      </c>
      <c r="C364" s="547" t="s">
        <v>1339</v>
      </c>
      <c r="D364" s="547" t="s">
        <v>1380</v>
      </c>
      <c r="E364" s="547" t="s">
        <v>1381</v>
      </c>
      <c r="F364" s="550">
        <v>22</v>
      </c>
      <c r="G364" s="550">
        <v>9306</v>
      </c>
      <c r="H364" s="550">
        <v>2.1948113207547171</v>
      </c>
      <c r="I364" s="550">
        <v>423</v>
      </c>
      <c r="J364" s="550">
        <v>10</v>
      </c>
      <c r="K364" s="550">
        <v>4240</v>
      </c>
      <c r="L364" s="550">
        <v>1</v>
      </c>
      <c r="M364" s="550">
        <v>424</v>
      </c>
      <c r="N364" s="550">
        <v>16</v>
      </c>
      <c r="O364" s="550">
        <v>6800</v>
      </c>
      <c r="P364" s="592">
        <v>1.6037735849056605</v>
      </c>
      <c r="Q364" s="551">
        <v>425</v>
      </c>
    </row>
    <row r="365" spans="1:17" ht="14.45" customHeight="1" x14ac:dyDescent="0.2">
      <c r="A365" s="546" t="s">
        <v>1535</v>
      </c>
      <c r="B365" s="547" t="s">
        <v>1338</v>
      </c>
      <c r="C365" s="547" t="s">
        <v>1339</v>
      </c>
      <c r="D365" s="547" t="s">
        <v>1382</v>
      </c>
      <c r="E365" s="547" t="s">
        <v>1383</v>
      </c>
      <c r="F365" s="550">
        <v>67</v>
      </c>
      <c r="G365" s="550">
        <v>23383</v>
      </c>
      <c r="H365" s="550">
        <v>1.3634402332361517</v>
      </c>
      <c r="I365" s="550">
        <v>349</v>
      </c>
      <c r="J365" s="550">
        <v>49</v>
      </c>
      <c r="K365" s="550">
        <v>17150</v>
      </c>
      <c r="L365" s="550">
        <v>1</v>
      </c>
      <c r="M365" s="550">
        <v>350</v>
      </c>
      <c r="N365" s="550">
        <v>41</v>
      </c>
      <c r="O365" s="550">
        <v>14391</v>
      </c>
      <c r="P365" s="592">
        <v>0.83912536443148689</v>
      </c>
      <c r="Q365" s="551">
        <v>351</v>
      </c>
    </row>
    <row r="366" spans="1:17" ht="14.45" customHeight="1" x14ac:dyDescent="0.2">
      <c r="A366" s="546" t="s">
        <v>1535</v>
      </c>
      <c r="B366" s="547" t="s">
        <v>1338</v>
      </c>
      <c r="C366" s="547" t="s">
        <v>1339</v>
      </c>
      <c r="D366" s="547" t="s">
        <v>1384</v>
      </c>
      <c r="E366" s="547" t="s">
        <v>1385</v>
      </c>
      <c r="F366" s="550">
        <v>8</v>
      </c>
      <c r="G366" s="550">
        <v>1768</v>
      </c>
      <c r="H366" s="550">
        <v>0.88488488488488493</v>
      </c>
      <c r="I366" s="550">
        <v>221</v>
      </c>
      <c r="J366" s="550">
        <v>9</v>
      </c>
      <c r="K366" s="550">
        <v>1998</v>
      </c>
      <c r="L366" s="550">
        <v>1</v>
      </c>
      <c r="M366" s="550">
        <v>222</v>
      </c>
      <c r="N366" s="550">
        <v>10</v>
      </c>
      <c r="O366" s="550">
        <v>2230</v>
      </c>
      <c r="P366" s="592">
        <v>1.1161161161161162</v>
      </c>
      <c r="Q366" s="551">
        <v>223</v>
      </c>
    </row>
    <row r="367" spans="1:17" ht="14.45" customHeight="1" x14ac:dyDescent="0.2">
      <c r="A367" s="546" t="s">
        <v>1535</v>
      </c>
      <c r="B367" s="547" t="s">
        <v>1338</v>
      </c>
      <c r="C367" s="547" t="s">
        <v>1339</v>
      </c>
      <c r="D367" s="547" t="s">
        <v>1386</v>
      </c>
      <c r="E367" s="547" t="s">
        <v>1387</v>
      </c>
      <c r="F367" s="550">
        <v>28</v>
      </c>
      <c r="G367" s="550">
        <v>14224</v>
      </c>
      <c r="H367" s="550"/>
      <c r="I367" s="550">
        <v>508</v>
      </c>
      <c r="J367" s="550"/>
      <c r="K367" s="550"/>
      <c r="L367" s="550"/>
      <c r="M367" s="550"/>
      <c r="N367" s="550">
        <v>12</v>
      </c>
      <c r="O367" s="550">
        <v>6156</v>
      </c>
      <c r="P367" s="592"/>
      <c r="Q367" s="551">
        <v>513</v>
      </c>
    </row>
    <row r="368" spans="1:17" ht="14.45" customHeight="1" x14ac:dyDescent="0.2">
      <c r="A368" s="546" t="s">
        <v>1535</v>
      </c>
      <c r="B368" s="547" t="s">
        <v>1338</v>
      </c>
      <c r="C368" s="547" t="s">
        <v>1339</v>
      </c>
      <c r="D368" s="547" t="s">
        <v>1388</v>
      </c>
      <c r="E368" s="547" t="s">
        <v>1389</v>
      </c>
      <c r="F368" s="550">
        <v>2</v>
      </c>
      <c r="G368" s="550">
        <v>300</v>
      </c>
      <c r="H368" s="550"/>
      <c r="I368" s="550">
        <v>150</v>
      </c>
      <c r="J368" s="550"/>
      <c r="K368" s="550"/>
      <c r="L368" s="550"/>
      <c r="M368" s="550"/>
      <c r="N368" s="550">
        <v>2</v>
      </c>
      <c r="O368" s="550">
        <v>304</v>
      </c>
      <c r="P368" s="592"/>
      <c r="Q368" s="551">
        <v>152</v>
      </c>
    </row>
    <row r="369" spans="1:17" ht="14.45" customHeight="1" x14ac:dyDescent="0.2">
      <c r="A369" s="546" t="s">
        <v>1535</v>
      </c>
      <c r="B369" s="547" t="s">
        <v>1338</v>
      </c>
      <c r="C369" s="547" t="s">
        <v>1339</v>
      </c>
      <c r="D369" s="547" t="s">
        <v>1390</v>
      </c>
      <c r="E369" s="547" t="s">
        <v>1391</v>
      </c>
      <c r="F369" s="550">
        <v>82</v>
      </c>
      <c r="G369" s="550">
        <v>19598</v>
      </c>
      <c r="H369" s="550">
        <v>1.0933333333333333</v>
      </c>
      <c r="I369" s="550">
        <v>239</v>
      </c>
      <c r="J369" s="550">
        <v>75</v>
      </c>
      <c r="K369" s="550">
        <v>17925</v>
      </c>
      <c r="L369" s="550">
        <v>1</v>
      </c>
      <c r="M369" s="550">
        <v>239</v>
      </c>
      <c r="N369" s="550">
        <v>75</v>
      </c>
      <c r="O369" s="550">
        <v>18000</v>
      </c>
      <c r="P369" s="592">
        <v>1.00418410041841</v>
      </c>
      <c r="Q369" s="551">
        <v>240</v>
      </c>
    </row>
    <row r="370" spans="1:17" ht="14.45" customHeight="1" x14ac:dyDescent="0.2">
      <c r="A370" s="546" t="s">
        <v>1535</v>
      </c>
      <c r="B370" s="547" t="s">
        <v>1338</v>
      </c>
      <c r="C370" s="547" t="s">
        <v>1339</v>
      </c>
      <c r="D370" s="547" t="s">
        <v>1392</v>
      </c>
      <c r="E370" s="547" t="s">
        <v>1393</v>
      </c>
      <c r="F370" s="550">
        <v>11</v>
      </c>
      <c r="G370" s="550">
        <v>1221</v>
      </c>
      <c r="H370" s="550">
        <v>1.375</v>
      </c>
      <c r="I370" s="550">
        <v>111</v>
      </c>
      <c r="J370" s="550">
        <v>8</v>
      </c>
      <c r="K370" s="550">
        <v>888</v>
      </c>
      <c r="L370" s="550">
        <v>1</v>
      </c>
      <c r="M370" s="550">
        <v>111</v>
      </c>
      <c r="N370" s="550">
        <v>6</v>
      </c>
      <c r="O370" s="550">
        <v>666</v>
      </c>
      <c r="P370" s="592">
        <v>0.75</v>
      </c>
      <c r="Q370" s="551">
        <v>111</v>
      </c>
    </row>
    <row r="371" spans="1:17" ht="14.45" customHeight="1" x14ac:dyDescent="0.2">
      <c r="A371" s="546" t="s">
        <v>1535</v>
      </c>
      <c r="B371" s="547" t="s">
        <v>1338</v>
      </c>
      <c r="C371" s="547" t="s">
        <v>1339</v>
      </c>
      <c r="D371" s="547" t="s">
        <v>1394</v>
      </c>
      <c r="E371" s="547" t="s">
        <v>1395</v>
      </c>
      <c r="F371" s="550">
        <v>2</v>
      </c>
      <c r="G371" s="550">
        <v>662</v>
      </c>
      <c r="H371" s="550"/>
      <c r="I371" s="550">
        <v>331</v>
      </c>
      <c r="J371" s="550"/>
      <c r="K371" s="550"/>
      <c r="L371" s="550"/>
      <c r="M371" s="550"/>
      <c r="N371" s="550"/>
      <c r="O371" s="550"/>
      <c r="P371" s="592"/>
      <c r="Q371" s="551"/>
    </row>
    <row r="372" spans="1:17" ht="14.45" customHeight="1" x14ac:dyDescent="0.2">
      <c r="A372" s="546" t="s">
        <v>1535</v>
      </c>
      <c r="B372" s="547" t="s">
        <v>1338</v>
      </c>
      <c r="C372" s="547" t="s">
        <v>1339</v>
      </c>
      <c r="D372" s="547" t="s">
        <v>1396</v>
      </c>
      <c r="E372" s="547" t="s">
        <v>1397</v>
      </c>
      <c r="F372" s="550">
        <v>18</v>
      </c>
      <c r="G372" s="550">
        <v>5616</v>
      </c>
      <c r="H372" s="550">
        <v>0.69230769230769229</v>
      </c>
      <c r="I372" s="550">
        <v>312</v>
      </c>
      <c r="J372" s="550">
        <v>26</v>
      </c>
      <c r="K372" s="550">
        <v>8112</v>
      </c>
      <c r="L372" s="550">
        <v>1</v>
      </c>
      <c r="M372" s="550">
        <v>312</v>
      </c>
      <c r="N372" s="550">
        <v>33</v>
      </c>
      <c r="O372" s="550">
        <v>10296</v>
      </c>
      <c r="P372" s="592">
        <v>1.2692307692307692</v>
      </c>
      <c r="Q372" s="551">
        <v>312</v>
      </c>
    </row>
    <row r="373" spans="1:17" ht="14.45" customHeight="1" x14ac:dyDescent="0.2">
      <c r="A373" s="546" t="s">
        <v>1535</v>
      </c>
      <c r="B373" s="547" t="s">
        <v>1338</v>
      </c>
      <c r="C373" s="547" t="s">
        <v>1339</v>
      </c>
      <c r="D373" s="547" t="s">
        <v>1398</v>
      </c>
      <c r="E373" s="547" t="s">
        <v>1399</v>
      </c>
      <c r="F373" s="550">
        <v>11</v>
      </c>
      <c r="G373" s="550">
        <v>253</v>
      </c>
      <c r="H373" s="550">
        <v>0.39043209876543211</v>
      </c>
      <c r="I373" s="550">
        <v>23</v>
      </c>
      <c r="J373" s="550">
        <v>54</v>
      </c>
      <c r="K373" s="550">
        <v>648</v>
      </c>
      <c r="L373" s="550">
        <v>1</v>
      </c>
      <c r="M373" s="550">
        <v>12</v>
      </c>
      <c r="N373" s="550"/>
      <c r="O373" s="550"/>
      <c r="P373" s="592"/>
      <c r="Q373" s="551"/>
    </row>
    <row r="374" spans="1:17" ht="14.45" customHeight="1" x14ac:dyDescent="0.2">
      <c r="A374" s="546" t="s">
        <v>1535</v>
      </c>
      <c r="B374" s="547" t="s">
        <v>1338</v>
      </c>
      <c r="C374" s="547" t="s">
        <v>1339</v>
      </c>
      <c r="D374" s="547" t="s">
        <v>1400</v>
      </c>
      <c r="E374" s="547" t="s">
        <v>1401</v>
      </c>
      <c r="F374" s="550">
        <v>24</v>
      </c>
      <c r="G374" s="550">
        <v>408</v>
      </c>
      <c r="H374" s="550">
        <v>2</v>
      </c>
      <c r="I374" s="550">
        <v>17</v>
      </c>
      <c r="J374" s="550">
        <v>12</v>
      </c>
      <c r="K374" s="550">
        <v>204</v>
      </c>
      <c r="L374" s="550">
        <v>1</v>
      </c>
      <c r="M374" s="550">
        <v>17</v>
      </c>
      <c r="N374" s="550">
        <v>11</v>
      </c>
      <c r="O374" s="550">
        <v>187</v>
      </c>
      <c r="P374" s="592">
        <v>0.91666666666666663</v>
      </c>
      <c r="Q374" s="551">
        <v>17</v>
      </c>
    </row>
    <row r="375" spans="1:17" ht="14.45" customHeight="1" x14ac:dyDescent="0.2">
      <c r="A375" s="546" t="s">
        <v>1535</v>
      </c>
      <c r="B375" s="547" t="s">
        <v>1338</v>
      </c>
      <c r="C375" s="547" t="s">
        <v>1339</v>
      </c>
      <c r="D375" s="547" t="s">
        <v>1404</v>
      </c>
      <c r="E375" s="547" t="s">
        <v>1405</v>
      </c>
      <c r="F375" s="550">
        <v>152</v>
      </c>
      <c r="G375" s="550">
        <v>53200</v>
      </c>
      <c r="H375" s="550">
        <v>4.6060606060606064</v>
      </c>
      <c r="I375" s="550">
        <v>350</v>
      </c>
      <c r="J375" s="550">
        <v>33</v>
      </c>
      <c r="K375" s="550">
        <v>11550</v>
      </c>
      <c r="L375" s="550">
        <v>1</v>
      </c>
      <c r="M375" s="550">
        <v>350</v>
      </c>
      <c r="N375" s="550">
        <v>105</v>
      </c>
      <c r="O375" s="550">
        <v>36855</v>
      </c>
      <c r="P375" s="592">
        <v>3.1909090909090909</v>
      </c>
      <c r="Q375" s="551">
        <v>351</v>
      </c>
    </row>
    <row r="376" spans="1:17" ht="14.45" customHeight="1" x14ac:dyDescent="0.2">
      <c r="A376" s="546" t="s">
        <v>1535</v>
      </c>
      <c r="B376" s="547" t="s">
        <v>1338</v>
      </c>
      <c r="C376" s="547" t="s">
        <v>1339</v>
      </c>
      <c r="D376" s="547" t="s">
        <v>1407</v>
      </c>
      <c r="E376" s="547" t="s">
        <v>1408</v>
      </c>
      <c r="F376" s="550">
        <v>1</v>
      </c>
      <c r="G376" s="550">
        <v>149</v>
      </c>
      <c r="H376" s="550"/>
      <c r="I376" s="550">
        <v>149</v>
      </c>
      <c r="J376" s="550"/>
      <c r="K376" s="550"/>
      <c r="L376" s="550"/>
      <c r="M376" s="550"/>
      <c r="N376" s="550"/>
      <c r="O376" s="550"/>
      <c r="P376" s="592"/>
      <c r="Q376" s="551"/>
    </row>
    <row r="377" spans="1:17" ht="14.45" customHeight="1" x14ac:dyDescent="0.2">
      <c r="A377" s="546" t="s">
        <v>1535</v>
      </c>
      <c r="B377" s="547" t="s">
        <v>1338</v>
      </c>
      <c r="C377" s="547" t="s">
        <v>1339</v>
      </c>
      <c r="D377" s="547" t="s">
        <v>1411</v>
      </c>
      <c r="E377" s="547" t="s">
        <v>1412</v>
      </c>
      <c r="F377" s="550">
        <v>84</v>
      </c>
      <c r="G377" s="550">
        <v>24780</v>
      </c>
      <c r="H377" s="550">
        <v>1.1200000000000001</v>
      </c>
      <c r="I377" s="550">
        <v>295</v>
      </c>
      <c r="J377" s="550">
        <v>75</v>
      </c>
      <c r="K377" s="550">
        <v>22125</v>
      </c>
      <c r="L377" s="550">
        <v>1</v>
      </c>
      <c r="M377" s="550">
        <v>295</v>
      </c>
      <c r="N377" s="550">
        <v>73</v>
      </c>
      <c r="O377" s="550">
        <v>21608</v>
      </c>
      <c r="P377" s="592">
        <v>0.97663276836158197</v>
      </c>
      <c r="Q377" s="551">
        <v>296</v>
      </c>
    </row>
    <row r="378" spans="1:17" ht="14.45" customHeight="1" x14ac:dyDescent="0.2">
      <c r="A378" s="546" t="s">
        <v>1535</v>
      </c>
      <c r="B378" s="547" t="s">
        <v>1338</v>
      </c>
      <c r="C378" s="547" t="s">
        <v>1339</v>
      </c>
      <c r="D378" s="547" t="s">
        <v>1413</v>
      </c>
      <c r="E378" s="547" t="s">
        <v>1414</v>
      </c>
      <c r="F378" s="550">
        <v>67</v>
      </c>
      <c r="G378" s="550">
        <v>14003</v>
      </c>
      <c r="H378" s="550">
        <v>1.2123809523809523</v>
      </c>
      <c r="I378" s="550">
        <v>209</v>
      </c>
      <c r="J378" s="550">
        <v>55</v>
      </c>
      <c r="K378" s="550">
        <v>11550</v>
      </c>
      <c r="L378" s="550">
        <v>1</v>
      </c>
      <c r="M378" s="550">
        <v>210</v>
      </c>
      <c r="N378" s="550">
        <v>46</v>
      </c>
      <c r="O378" s="550">
        <v>9706</v>
      </c>
      <c r="P378" s="592">
        <v>0.8403463203463204</v>
      </c>
      <c r="Q378" s="551">
        <v>211</v>
      </c>
    </row>
    <row r="379" spans="1:17" ht="14.45" customHeight="1" x14ac:dyDescent="0.2">
      <c r="A379" s="546" t="s">
        <v>1535</v>
      </c>
      <c r="B379" s="547" t="s">
        <v>1338</v>
      </c>
      <c r="C379" s="547" t="s">
        <v>1339</v>
      </c>
      <c r="D379" s="547" t="s">
        <v>1415</v>
      </c>
      <c r="E379" s="547" t="s">
        <v>1416</v>
      </c>
      <c r="F379" s="550">
        <v>37</v>
      </c>
      <c r="G379" s="550">
        <v>1480</v>
      </c>
      <c r="H379" s="550">
        <v>1.3703703703703705</v>
      </c>
      <c r="I379" s="550">
        <v>40</v>
      </c>
      <c r="J379" s="550">
        <v>27</v>
      </c>
      <c r="K379" s="550">
        <v>1080</v>
      </c>
      <c r="L379" s="550">
        <v>1</v>
      </c>
      <c r="M379" s="550">
        <v>40</v>
      </c>
      <c r="N379" s="550">
        <v>29</v>
      </c>
      <c r="O379" s="550">
        <v>1160</v>
      </c>
      <c r="P379" s="592">
        <v>1.0740740740740742</v>
      </c>
      <c r="Q379" s="551">
        <v>40</v>
      </c>
    </row>
    <row r="380" spans="1:17" ht="14.45" customHeight="1" x14ac:dyDescent="0.2">
      <c r="A380" s="546" t="s">
        <v>1535</v>
      </c>
      <c r="B380" s="547" t="s">
        <v>1338</v>
      </c>
      <c r="C380" s="547" t="s">
        <v>1339</v>
      </c>
      <c r="D380" s="547" t="s">
        <v>1417</v>
      </c>
      <c r="E380" s="547" t="s">
        <v>1418</v>
      </c>
      <c r="F380" s="550">
        <v>1</v>
      </c>
      <c r="G380" s="550">
        <v>5023</v>
      </c>
      <c r="H380" s="550">
        <v>0.9998009554140127</v>
      </c>
      <c r="I380" s="550">
        <v>5023</v>
      </c>
      <c r="J380" s="550">
        <v>1</v>
      </c>
      <c r="K380" s="550">
        <v>5024</v>
      </c>
      <c r="L380" s="550">
        <v>1</v>
      </c>
      <c r="M380" s="550">
        <v>5024</v>
      </c>
      <c r="N380" s="550">
        <v>8</v>
      </c>
      <c r="O380" s="550">
        <v>40240</v>
      </c>
      <c r="P380" s="592">
        <v>8.0095541401273884</v>
      </c>
      <c r="Q380" s="551">
        <v>5030</v>
      </c>
    </row>
    <row r="381" spans="1:17" ht="14.45" customHeight="1" x14ac:dyDescent="0.2">
      <c r="A381" s="546" t="s">
        <v>1535</v>
      </c>
      <c r="B381" s="547" t="s">
        <v>1338</v>
      </c>
      <c r="C381" s="547" t="s">
        <v>1339</v>
      </c>
      <c r="D381" s="547" t="s">
        <v>1419</v>
      </c>
      <c r="E381" s="547" t="s">
        <v>1420</v>
      </c>
      <c r="F381" s="550">
        <v>111</v>
      </c>
      <c r="G381" s="550">
        <v>18981</v>
      </c>
      <c r="H381" s="550">
        <v>1.4230769230769231</v>
      </c>
      <c r="I381" s="550">
        <v>171</v>
      </c>
      <c r="J381" s="550">
        <v>78</v>
      </c>
      <c r="K381" s="550">
        <v>13338</v>
      </c>
      <c r="L381" s="550">
        <v>1</v>
      </c>
      <c r="M381" s="550">
        <v>171</v>
      </c>
      <c r="N381" s="550">
        <v>91</v>
      </c>
      <c r="O381" s="550">
        <v>15561</v>
      </c>
      <c r="P381" s="592">
        <v>1.1666666666666667</v>
      </c>
      <c r="Q381" s="551">
        <v>171</v>
      </c>
    </row>
    <row r="382" spans="1:17" ht="14.45" customHeight="1" x14ac:dyDescent="0.2">
      <c r="A382" s="546" t="s">
        <v>1535</v>
      </c>
      <c r="B382" s="547" t="s">
        <v>1338</v>
      </c>
      <c r="C382" s="547" t="s">
        <v>1339</v>
      </c>
      <c r="D382" s="547" t="s">
        <v>1421</v>
      </c>
      <c r="E382" s="547" t="s">
        <v>1422</v>
      </c>
      <c r="F382" s="550">
        <v>42</v>
      </c>
      <c r="G382" s="550">
        <v>13734</v>
      </c>
      <c r="H382" s="550">
        <v>1.0769230769230769</v>
      </c>
      <c r="I382" s="550">
        <v>327</v>
      </c>
      <c r="J382" s="550">
        <v>39</v>
      </c>
      <c r="K382" s="550">
        <v>12753</v>
      </c>
      <c r="L382" s="550">
        <v>1</v>
      </c>
      <c r="M382" s="550">
        <v>327</v>
      </c>
      <c r="N382" s="550">
        <v>27</v>
      </c>
      <c r="O382" s="550">
        <v>8856</v>
      </c>
      <c r="P382" s="592">
        <v>0.69442484121383208</v>
      </c>
      <c r="Q382" s="551">
        <v>328</v>
      </c>
    </row>
    <row r="383" spans="1:17" ht="14.45" customHeight="1" x14ac:dyDescent="0.2">
      <c r="A383" s="546" t="s">
        <v>1535</v>
      </c>
      <c r="B383" s="547" t="s">
        <v>1338</v>
      </c>
      <c r="C383" s="547" t="s">
        <v>1339</v>
      </c>
      <c r="D383" s="547" t="s">
        <v>1423</v>
      </c>
      <c r="E383" s="547" t="s">
        <v>1424</v>
      </c>
      <c r="F383" s="550">
        <v>5</v>
      </c>
      <c r="G383" s="550">
        <v>3450</v>
      </c>
      <c r="H383" s="550">
        <v>1.2481910274963821</v>
      </c>
      <c r="I383" s="550">
        <v>690</v>
      </c>
      <c r="J383" s="550">
        <v>4</v>
      </c>
      <c r="K383" s="550">
        <v>2764</v>
      </c>
      <c r="L383" s="550">
        <v>1</v>
      </c>
      <c r="M383" s="550">
        <v>691</v>
      </c>
      <c r="N383" s="550">
        <v>4</v>
      </c>
      <c r="O383" s="550">
        <v>2768</v>
      </c>
      <c r="P383" s="592">
        <v>1.0014471780028944</v>
      </c>
      <c r="Q383" s="551">
        <v>692</v>
      </c>
    </row>
    <row r="384" spans="1:17" ht="14.45" customHeight="1" x14ac:dyDescent="0.2">
      <c r="A384" s="546" t="s">
        <v>1535</v>
      </c>
      <c r="B384" s="547" t="s">
        <v>1338</v>
      </c>
      <c r="C384" s="547" t="s">
        <v>1339</v>
      </c>
      <c r="D384" s="547" t="s">
        <v>1425</v>
      </c>
      <c r="E384" s="547" t="s">
        <v>1426</v>
      </c>
      <c r="F384" s="550">
        <v>63</v>
      </c>
      <c r="G384" s="550">
        <v>22050</v>
      </c>
      <c r="H384" s="550">
        <v>1.4318181818181819</v>
      </c>
      <c r="I384" s="550">
        <v>350</v>
      </c>
      <c r="J384" s="550">
        <v>44</v>
      </c>
      <c r="K384" s="550">
        <v>15400</v>
      </c>
      <c r="L384" s="550">
        <v>1</v>
      </c>
      <c r="M384" s="550">
        <v>350</v>
      </c>
      <c r="N384" s="550">
        <v>71</v>
      </c>
      <c r="O384" s="550">
        <v>24921</v>
      </c>
      <c r="P384" s="592">
        <v>1.6182467532467533</v>
      </c>
      <c r="Q384" s="551">
        <v>351</v>
      </c>
    </row>
    <row r="385" spans="1:17" ht="14.45" customHeight="1" x14ac:dyDescent="0.2">
      <c r="A385" s="546" t="s">
        <v>1535</v>
      </c>
      <c r="B385" s="547" t="s">
        <v>1338</v>
      </c>
      <c r="C385" s="547" t="s">
        <v>1339</v>
      </c>
      <c r="D385" s="547" t="s">
        <v>1427</v>
      </c>
      <c r="E385" s="547" t="s">
        <v>1428</v>
      </c>
      <c r="F385" s="550">
        <v>91</v>
      </c>
      <c r="G385" s="550">
        <v>15834</v>
      </c>
      <c r="H385" s="550">
        <v>1.318840579710145</v>
      </c>
      <c r="I385" s="550">
        <v>174</v>
      </c>
      <c r="J385" s="550">
        <v>69</v>
      </c>
      <c r="K385" s="550">
        <v>12006</v>
      </c>
      <c r="L385" s="550">
        <v>1</v>
      </c>
      <c r="M385" s="550">
        <v>174</v>
      </c>
      <c r="N385" s="550">
        <v>68</v>
      </c>
      <c r="O385" s="550">
        <v>11832</v>
      </c>
      <c r="P385" s="592">
        <v>0.98550724637681164</v>
      </c>
      <c r="Q385" s="551">
        <v>174</v>
      </c>
    </row>
    <row r="386" spans="1:17" ht="14.45" customHeight="1" x14ac:dyDescent="0.2">
      <c r="A386" s="546" t="s">
        <v>1535</v>
      </c>
      <c r="B386" s="547" t="s">
        <v>1338</v>
      </c>
      <c r="C386" s="547" t="s">
        <v>1339</v>
      </c>
      <c r="D386" s="547" t="s">
        <v>1429</v>
      </c>
      <c r="E386" s="547" t="s">
        <v>1430</v>
      </c>
      <c r="F386" s="550">
        <v>60</v>
      </c>
      <c r="G386" s="550">
        <v>24060</v>
      </c>
      <c r="H386" s="550">
        <v>1.875</v>
      </c>
      <c r="I386" s="550">
        <v>401</v>
      </c>
      <c r="J386" s="550">
        <v>32</v>
      </c>
      <c r="K386" s="550">
        <v>12832</v>
      </c>
      <c r="L386" s="550">
        <v>1</v>
      </c>
      <c r="M386" s="550">
        <v>401</v>
      </c>
      <c r="N386" s="550">
        <v>24</v>
      </c>
      <c r="O386" s="550">
        <v>9624</v>
      </c>
      <c r="P386" s="592">
        <v>0.75</v>
      </c>
      <c r="Q386" s="551">
        <v>401</v>
      </c>
    </row>
    <row r="387" spans="1:17" ht="14.45" customHeight="1" x14ac:dyDescent="0.2">
      <c r="A387" s="546" t="s">
        <v>1535</v>
      </c>
      <c r="B387" s="547" t="s">
        <v>1338</v>
      </c>
      <c r="C387" s="547" t="s">
        <v>1339</v>
      </c>
      <c r="D387" s="547" t="s">
        <v>1431</v>
      </c>
      <c r="E387" s="547" t="s">
        <v>1432</v>
      </c>
      <c r="F387" s="550">
        <v>4</v>
      </c>
      <c r="G387" s="550">
        <v>2616</v>
      </c>
      <c r="H387" s="550">
        <v>0.66564885496183201</v>
      </c>
      <c r="I387" s="550">
        <v>654</v>
      </c>
      <c r="J387" s="550">
        <v>6</v>
      </c>
      <c r="K387" s="550">
        <v>3930</v>
      </c>
      <c r="L387" s="550">
        <v>1</v>
      </c>
      <c r="M387" s="550">
        <v>655</v>
      </c>
      <c r="N387" s="550">
        <v>9</v>
      </c>
      <c r="O387" s="550">
        <v>5904</v>
      </c>
      <c r="P387" s="592">
        <v>1.502290076335878</v>
      </c>
      <c r="Q387" s="551">
        <v>656</v>
      </c>
    </row>
    <row r="388" spans="1:17" ht="14.45" customHeight="1" x14ac:dyDescent="0.2">
      <c r="A388" s="546" t="s">
        <v>1535</v>
      </c>
      <c r="B388" s="547" t="s">
        <v>1338</v>
      </c>
      <c r="C388" s="547" t="s">
        <v>1339</v>
      </c>
      <c r="D388" s="547" t="s">
        <v>1433</v>
      </c>
      <c r="E388" s="547" t="s">
        <v>1434</v>
      </c>
      <c r="F388" s="550">
        <v>4</v>
      </c>
      <c r="G388" s="550">
        <v>2616</v>
      </c>
      <c r="H388" s="550">
        <v>0.66564885496183201</v>
      </c>
      <c r="I388" s="550">
        <v>654</v>
      </c>
      <c r="J388" s="550">
        <v>6</v>
      </c>
      <c r="K388" s="550">
        <v>3930</v>
      </c>
      <c r="L388" s="550">
        <v>1</v>
      </c>
      <c r="M388" s="550">
        <v>655</v>
      </c>
      <c r="N388" s="550">
        <v>9</v>
      </c>
      <c r="O388" s="550">
        <v>5904</v>
      </c>
      <c r="P388" s="592">
        <v>1.502290076335878</v>
      </c>
      <c r="Q388" s="551">
        <v>656</v>
      </c>
    </row>
    <row r="389" spans="1:17" ht="14.45" customHeight="1" x14ac:dyDescent="0.2">
      <c r="A389" s="546" t="s">
        <v>1535</v>
      </c>
      <c r="B389" s="547" t="s">
        <v>1338</v>
      </c>
      <c r="C389" s="547" t="s">
        <v>1339</v>
      </c>
      <c r="D389" s="547" t="s">
        <v>1437</v>
      </c>
      <c r="E389" s="547" t="s">
        <v>1438</v>
      </c>
      <c r="F389" s="550"/>
      <c r="G389" s="550"/>
      <c r="H389" s="550"/>
      <c r="I389" s="550"/>
      <c r="J389" s="550">
        <v>2</v>
      </c>
      <c r="K389" s="550">
        <v>1390</v>
      </c>
      <c r="L389" s="550">
        <v>1</v>
      </c>
      <c r="M389" s="550">
        <v>695</v>
      </c>
      <c r="N389" s="550">
        <v>3</v>
      </c>
      <c r="O389" s="550">
        <v>2088</v>
      </c>
      <c r="P389" s="592">
        <v>1.502158273381295</v>
      </c>
      <c r="Q389" s="551">
        <v>696</v>
      </c>
    </row>
    <row r="390" spans="1:17" ht="14.45" customHeight="1" x14ac:dyDescent="0.2">
      <c r="A390" s="546" t="s">
        <v>1535</v>
      </c>
      <c r="B390" s="547" t="s">
        <v>1338</v>
      </c>
      <c r="C390" s="547" t="s">
        <v>1339</v>
      </c>
      <c r="D390" s="547" t="s">
        <v>1439</v>
      </c>
      <c r="E390" s="547" t="s">
        <v>1440</v>
      </c>
      <c r="F390" s="550">
        <v>11</v>
      </c>
      <c r="G390" s="550">
        <v>7458</v>
      </c>
      <c r="H390" s="550">
        <v>0.78455712181779924</v>
      </c>
      <c r="I390" s="550">
        <v>678</v>
      </c>
      <c r="J390" s="550">
        <v>14</v>
      </c>
      <c r="K390" s="550">
        <v>9506</v>
      </c>
      <c r="L390" s="550">
        <v>1</v>
      </c>
      <c r="M390" s="550">
        <v>679</v>
      </c>
      <c r="N390" s="550">
        <v>19</v>
      </c>
      <c r="O390" s="550">
        <v>12901</v>
      </c>
      <c r="P390" s="592">
        <v>1.3571428571428572</v>
      </c>
      <c r="Q390" s="551">
        <v>679</v>
      </c>
    </row>
    <row r="391" spans="1:17" ht="14.45" customHeight="1" x14ac:dyDescent="0.2">
      <c r="A391" s="546" t="s">
        <v>1535</v>
      </c>
      <c r="B391" s="547" t="s">
        <v>1338</v>
      </c>
      <c r="C391" s="547" t="s">
        <v>1339</v>
      </c>
      <c r="D391" s="547" t="s">
        <v>1441</v>
      </c>
      <c r="E391" s="547" t="s">
        <v>1442</v>
      </c>
      <c r="F391" s="550">
        <v>22</v>
      </c>
      <c r="G391" s="550">
        <v>10494</v>
      </c>
      <c r="H391" s="550">
        <v>0.81311018131101809</v>
      </c>
      <c r="I391" s="550">
        <v>477</v>
      </c>
      <c r="J391" s="550">
        <v>27</v>
      </c>
      <c r="K391" s="550">
        <v>12906</v>
      </c>
      <c r="L391" s="550">
        <v>1</v>
      </c>
      <c r="M391" s="550">
        <v>478</v>
      </c>
      <c r="N391" s="550">
        <v>27</v>
      </c>
      <c r="O391" s="550">
        <v>12906</v>
      </c>
      <c r="P391" s="592">
        <v>1</v>
      </c>
      <c r="Q391" s="551">
        <v>478</v>
      </c>
    </row>
    <row r="392" spans="1:17" ht="14.45" customHeight="1" x14ac:dyDescent="0.2">
      <c r="A392" s="546" t="s">
        <v>1535</v>
      </c>
      <c r="B392" s="547" t="s">
        <v>1338</v>
      </c>
      <c r="C392" s="547" t="s">
        <v>1339</v>
      </c>
      <c r="D392" s="547" t="s">
        <v>1443</v>
      </c>
      <c r="E392" s="547" t="s">
        <v>1444</v>
      </c>
      <c r="F392" s="550">
        <v>22</v>
      </c>
      <c r="G392" s="550">
        <v>6402</v>
      </c>
      <c r="H392" s="550">
        <v>2.1924657534246577</v>
      </c>
      <c r="I392" s="550">
        <v>291</v>
      </c>
      <c r="J392" s="550">
        <v>10</v>
      </c>
      <c r="K392" s="550">
        <v>2920</v>
      </c>
      <c r="L392" s="550">
        <v>1</v>
      </c>
      <c r="M392" s="550">
        <v>292</v>
      </c>
      <c r="N392" s="550">
        <v>16</v>
      </c>
      <c r="O392" s="550">
        <v>4688</v>
      </c>
      <c r="P392" s="592">
        <v>1.6054794520547946</v>
      </c>
      <c r="Q392" s="551">
        <v>293</v>
      </c>
    </row>
    <row r="393" spans="1:17" ht="14.45" customHeight="1" x14ac:dyDescent="0.2">
      <c r="A393" s="546" t="s">
        <v>1535</v>
      </c>
      <c r="B393" s="547" t="s">
        <v>1338</v>
      </c>
      <c r="C393" s="547" t="s">
        <v>1339</v>
      </c>
      <c r="D393" s="547" t="s">
        <v>1445</v>
      </c>
      <c r="E393" s="547" t="s">
        <v>1446</v>
      </c>
      <c r="F393" s="550">
        <v>6</v>
      </c>
      <c r="G393" s="550">
        <v>4884</v>
      </c>
      <c r="H393" s="550">
        <v>0.75</v>
      </c>
      <c r="I393" s="550">
        <v>814</v>
      </c>
      <c r="J393" s="550">
        <v>8</v>
      </c>
      <c r="K393" s="550">
        <v>6512</v>
      </c>
      <c r="L393" s="550">
        <v>1</v>
      </c>
      <c r="M393" s="550">
        <v>814</v>
      </c>
      <c r="N393" s="550">
        <v>15</v>
      </c>
      <c r="O393" s="550">
        <v>12090</v>
      </c>
      <c r="P393" s="592">
        <v>1.8565724815724816</v>
      </c>
      <c r="Q393" s="551">
        <v>806</v>
      </c>
    </row>
    <row r="394" spans="1:17" ht="14.45" customHeight="1" x14ac:dyDescent="0.2">
      <c r="A394" s="546" t="s">
        <v>1535</v>
      </c>
      <c r="B394" s="547" t="s">
        <v>1338</v>
      </c>
      <c r="C394" s="547" t="s">
        <v>1339</v>
      </c>
      <c r="D394" s="547" t="s">
        <v>1448</v>
      </c>
      <c r="E394" s="547" t="s">
        <v>1449</v>
      </c>
      <c r="F394" s="550">
        <v>55</v>
      </c>
      <c r="G394" s="550">
        <v>9240</v>
      </c>
      <c r="H394" s="550">
        <v>1.4864864864864864</v>
      </c>
      <c r="I394" s="550">
        <v>168</v>
      </c>
      <c r="J394" s="550">
        <v>37</v>
      </c>
      <c r="K394" s="550">
        <v>6216</v>
      </c>
      <c r="L394" s="550">
        <v>1</v>
      </c>
      <c r="M394" s="550">
        <v>168</v>
      </c>
      <c r="N394" s="550">
        <v>37</v>
      </c>
      <c r="O394" s="550">
        <v>6216</v>
      </c>
      <c r="P394" s="592">
        <v>1</v>
      </c>
      <c r="Q394" s="551">
        <v>168</v>
      </c>
    </row>
    <row r="395" spans="1:17" ht="14.45" customHeight="1" x14ac:dyDescent="0.2">
      <c r="A395" s="546" t="s">
        <v>1535</v>
      </c>
      <c r="B395" s="547" t="s">
        <v>1338</v>
      </c>
      <c r="C395" s="547" t="s">
        <v>1339</v>
      </c>
      <c r="D395" s="547" t="s">
        <v>1450</v>
      </c>
      <c r="E395" s="547" t="s">
        <v>1451</v>
      </c>
      <c r="F395" s="550"/>
      <c r="G395" s="550"/>
      <c r="H395" s="550"/>
      <c r="I395" s="550"/>
      <c r="J395" s="550"/>
      <c r="K395" s="550"/>
      <c r="L395" s="550"/>
      <c r="M395" s="550"/>
      <c r="N395" s="550">
        <v>2</v>
      </c>
      <c r="O395" s="550">
        <v>1710</v>
      </c>
      <c r="P395" s="592"/>
      <c r="Q395" s="551">
        <v>855</v>
      </c>
    </row>
    <row r="396" spans="1:17" ht="14.45" customHeight="1" x14ac:dyDescent="0.2">
      <c r="A396" s="546" t="s">
        <v>1535</v>
      </c>
      <c r="B396" s="547" t="s">
        <v>1338</v>
      </c>
      <c r="C396" s="547" t="s">
        <v>1339</v>
      </c>
      <c r="D396" s="547" t="s">
        <v>1452</v>
      </c>
      <c r="E396" s="547" t="s">
        <v>1453</v>
      </c>
      <c r="F396" s="550">
        <v>15</v>
      </c>
      <c r="G396" s="550">
        <v>8610</v>
      </c>
      <c r="H396" s="550">
        <v>1.875</v>
      </c>
      <c r="I396" s="550">
        <v>574</v>
      </c>
      <c r="J396" s="550">
        <v>8</v>
      </c>
      <c r="K396" s="550">
        <v>4592</v>
      </c>
      <c r="L396" s="550">
        <v>1</v>
      </c>
      <c r="M396" s="550">
        <v>574</v>
      </c>
      <c r="N396" s="550">
        <v>4</v>
      </c>
      <c r="O396" s="550">
        <v>2296</v>
      </c>
      <c r="P396" s="592">
        <v>0.5</v>
      </c>
      <c r="Q396" s="551">
        <v>574</v>
      </c>
    </row>
    <row r="397" spans="1:17" ht="14.45" customHeight="1" x14ac:dyDescent="0.2">
      <c r="A397" s="546" t="s">
        <v>1535</v>
      </c>
      <c r="B397" s="547" t="s">
        <v>1338</v>
      </c>
      <c r="C397" s="547" t="s">
        <v>1339</v>
      </c>
      <c r="D397" s="547" t="s">
        <v>1455</v>
      </c>
      <c r="E397" s="547" t="s">
        <v>1456</v>
      </c>
      <c r="F397" s="550">
        <v>9</v>
      </c>
      <c r="G397" s="550">
        <v>1683</v>
      </c>
      <c r="H397" s="550">
        <v>9</v>
      </c>
      <c r="I397" s="550">
        <v>187</v>
      </c>
      <c r="J397" s="550">
        <v>1</v>
      </c>
      <c r="K397" s="550">
        <v>187</v>
      </c>
      <c r="L397" s="550">
        <v>1</v>
      </c>
      <c r="M397" s="550">
        <v>187</v>
      </c>
      <c r="N397" s="550">
        <v>9</v>
      </c>
      <c r="O397" s="550">
        <v>1692</v>
      </c>
      <c r="P397" s="592">
        <v>9.0481283422459899</v>
      </c>
      <c r="Q397" s="551">
        <v>188</v>
      </c>
    </row>
    <row r="398" spans="1:17" ht="14.45" customHeight="1" x14ac:dyDescent="0.2">
      <c r="A398" s="546" t="s">
        <v>1535</v>
      </c>
      <c r="B398" s="547" t="s">
        <v>1338</v>
      </c>
      <c r="C398" s="547" t="s">
        <v>1339</v>
      </c>
      <c r="D398" s="547" t="s">
        <v>1457</v>
      </c>
      <c r="E398" s="547" t="s">
        <v>1458</v>
      </c>
      <c r="F398" s="550">
        <v>45</v>
      </c>
      <c r="G398" s="550">
        <v>25920</v>
      </c>
      <c r="H398" s="550">
        <v>1.875</v>
      </c>
      <c r="I398" s="550">
        <v>576</v>
      </c>
      <c r="J398" s="550">
        <v>24</v>
      </c>
      <c r="K398" s="550">
        <v>13824</v>
      </c>
      <c r="L398" s="550">
        <v>1</v>
      </c>
      <c r="M398" s="550">
        <v>576</v>
      </c>
      <c r="N398" s="550">
        <v>76</v>
      </c>
      <c r="O398" s="550">
        <v>43776</v>
      </c>
      <c r="P398" s="592">
        <v>3.1666666666666665</v>
      </c>
      <c r="Q398" s="551">
        <v>576</v>
      </c>
    </row>
    <row r="399" spans="1:17" ht="14.45" customHeight="1" x14ac:dyDescent="0.2">
      <c r="A399" s="546" t="s">
        <v>1535</v>
      </c>
      <c r="B399" s="547" t="s">
        <v>1338</v>
      </c>
      <c r="C399" s="547" t="s">
        <v>1339</v>
      </c>
      <c r="D399" s="547" t="s">
        <v>1461</v>
      </c>
      <c r="E399" s="547" t="s">
        <v>1462</v>
      </c>
      <c r="F399" s="550">
        <v>4</v>
      </c>
      <c r="G399" s="550">
        <v>5596</v>
      </c>
      <c r="H399" s="550">
        <v>0.66619047619047622</v>
      </c>
      <c r="I399" s="550">
        <v>1399</v>
      </c>
      <c r="J399" s="550">
        <v>6</v>
      </c>
      <c r="K399" s="550">
        <v>8400</v>
      </c>
      <c r="L399" s="550">
        <v>1</v>
      </c>
      <c r="M399" s="550">
        <v>1400</v>
      </c>
      <c r="N399" s="550">
        <v>9</v>
      </c>
      <c r="O399" s="550">
        <v>12600</v>
      </c>
      <c r="P399" s="592">
        <v>1.5</v>
      </c>
      <c r="Q399" s="551">
        <v>1400</v>
      </c>
    </row>
    <row r="400" spans="1:17" ht="14.45" customHeight="1" x14ac:dyDescent="0.2">
      <c r="A400" s="546" t="s">
        <v>1535</v>
      </c>
      <c r="B400" s="547" t="s">
        <v>1338</v>
      </c>
      <c r="C400" s="547" t="s">
        <v>1339</v>
      </c>
      <c r="D400" s="547" t="s">
        <v>1463</v>
      </c>
      <c r="E400" s="547" t="s">
        <v>1464</v>
      </c>
      <c r="F400" s="550">
        <v>13</v>
      </c>
      <c r="G400" s="550">
        <v>13286</v>
      </c>
      <c r="H400" s="550">
        <v>1.2987292277614859</v>
      </c>
      <c r="I400" s="550">
        <v>1022</v>
      </c>
      <c r="J400" s="550">
        <v>10</v>
      </c>
      <c r="K400" s="550">
        <v>10230</v>
      </c>
      <c r="L400" s="550">
        <v>1</v>
      </c>
      <c r="M400" s="550">
        <v>1023</v>
      </c>
      <c r="N400" s="550">
        <v>8</v>
      </c>
      <c r="O400" s="550">
        <v>8184</v>
      </c>
      <c r="P400" s="592">
        <v>0.8</v>
      </c>
      <c r="Q400" s="551">
        <v>1023</v>
      </c>
    </row>
    <row r="401" spans="1:17" ht="14.45" customHeight="1" x14ac:dyDescent="0.2">
      <c r="A401" s="546" t="s">
        <v>1535</v>
      </c>
      <c r="B401" s="547" t="s">
        <v>1338</v>
      </c>
      <c r="C401" s="547" t="s">
        <v>1339</v>
      </c>
      <c r="D401" s="547" t="s">
        <v>1465</v>
      </c>
      <c r="E401" s="547" t="s">
        <v>1466</v>
      </c>
      <c r="F401" s="550">
        <v>13</v>
      </c>
      <c r="G401" s="550">
        <v>2470</v>
      </c>
      <c r="H401" s="550">
        <v>0.9285714285714286</v>
      </c>
      <c r="I401" s="550">
        <v>190</v>
      </c>
      <c r="J401" s="550">
        <v>14</v>
      </c>
      <c r="K401" s="550">
        <v>2660</v>
      </c>
      <c r="L401" s="550">
        <v>1</v>
      </c>
      <c r="M401" s="550">
        <v>190</v>
      </c>
      <c r="N401" s="550">
        <v>5</v>
      </c>
      <c r="O401" s="550">
        <v>950</v>
      </c>
      <c r="P401" s="592">
        <v>0.35714285714285715</v>
      </c>
      <c r="Q401" s="551">
        <v>190</v>
      </c>
    </row>
    <row r="402" spans="1:17" ht="14.45" customHeight="1" x14ac:dyDescent="0.2">
      <c r="A402" s="546" t="s">
        <v>1535</v>
      </c>
      <c r="B402" s="547" t="s">
        <v>1338</v>
      </c>
      <c r="C402" s="547" t="s">
        <v>1339</v>
      </c>
      <c r="D402" s="547" t="s">
        <v>1467</v>
      </c>
      <c r="E402" s="547" t="s">
        <v>1468</v>
      </c>
      <c r="F402" s="550">
        <v>6</v>
      </c>
      <c r="G402" s="550">
        <v>4884</v>
      </c>
      <c r="H402" s="550">
        <v>0.75</v>
      </c>
      <c r="I402" s="550">
        <v>814</v>
      </c>
      <c r="J402" s="550">
        <v>8</v>
      </c>
      <c r="K402" s="550">
        <v>6512</v>
      </c>
      <c r="L402" s="550">
        <v>1</v>
      </c>
      <c r="M402" s="550">
        <v>814</v>
      </c>
      <c r="N402" s="550">
        <v>15</v>
      </c>
      <c r="O402" s="550">
        <v>12090</v>
      </c>
      <c r="P402" s="592">
        <v>1.8565724815724816</v>
      </c>
      <c r="Q402" s="551">
        <v>806</v>
      </c>
    </row>
    <row r="403" spans="1:17" ht="14.45" customHeight="1" x14ac:dyDescent="0.2">
      <c r="A403" s="546" t="s">
        <v>1535</v>
      </c>
      <c r="B403" s="547" t="s">
        <v>1338</v>
      </c>
      <c r="C403" s="547" t="s">
        <v>1339</v>
      </c>
      <c r="D403" s="547" t="s">
        <v>1471</v>
      </c>
      <c r="E403" s="547" t="s">
        <v>1472</v>
      </c>
      <c r="F403" s="550">
        <v>3</v>
      </c>
      <c r="G403" s="550">
        <v>780</v>
      </c>
      <c r="H403" s="550">
        <v>0.99616858237547889</v>
      </c>
      <c r="I403" s="550">
        <v>260</v>
      </c>
      <c r="J403" s="550">
        <v>3</v>
      </c>
      <c r="K403" s="550">
        <v>783</v>
      </c>
      <c r="L403" s="550">
        <v>1</v>
      </c>
      <c r="M403" s="550">
        <v>261</v>
      </c>
      <c r="N403" s="550">
        <v>4</v>
      </c>
      <c r="O403" s="550">
        <v>1048</v>
      </c>
      <c r="P403" s="592">
        <v>1.338441890166028</v>
      </c>
      <c r="Q403" s="551">
        <v>262</v>
      </c>
    </row>
    <row r="404" spans="1:17" ht="14.45" customHeight="1" x14ac:dyDescent="0.2">
      <c r="A404" s="546" t="s">
        <v>1535</v>
      </c>
      <c r="B404" s="547" t="s">
        <v>1338</v>
      </c>
      <c r="C404" s="547" t="s">
        <v>1339</v>
      </c>
      <c r="D404" s="547" t="s">
        <v>1474</v>
      </c>
      <c r="E404" s="547" t="s">
        <v>1475</v>
      </c>
      <c r="F404" s="550"/>
      <c r="G404" s="550"/>
      <c r="H404" s="550"/>
      <c r="I404" s="550"/>
      <c r="J404" s="550">
        <v>4</v>
      </c>
      <c r="K404" s="550">
        <v>16348</v>
      </c>
      <c r="L404" s="550">
        <v>1</v>
      </c>
      <c r="M404" s="550">
        <v>4087</v>
      </c>
      <c r="N404" s="550"/>
      <c r="O404" s="550"/>
      <c r="P404" s="592"/>
      <c r="Q404" s="551"/>
    </row>
    <row r="405" spans="1:17" ht="14.45" customHeight="1" x14ac:dyDescent="0.2">
      <c r="A405" s="546" t="s">
        <v>1535</v>
      </c>
      <c r="B405" s="547" t="s">
        <v>1338</v>
      </c>
      <c r="C405" s="547" t="s">
        <v>1339</v>
      </c>
      <c r="D405" s="547" t="s">
        <v>1478</v>
      </c>
      <c r="E405" s="547" t="s">
        <v>1479</v>
      </c>
      <c r="F405" s="550"/>
      <c r="G405" s="550"/>
      <c r="H405" s="550"/>
      <c r="I405" s="550"/>
      <c r="J405" s="550"/>
      <c r="K405" s="550"/>
      <c r="L405" s="550"/>
      <c r="M405" s="550"/>
      <c r="N405" s="550">
        <v>2</v>
      </c>
      <c r="O405" s="550">
        <v>492</v>
      </c>
      <c r="P405" s="592"/>
      <c r="Q405" s="551">
        <v>246</v>
      </c>
    </row>
    <row r="406" spans="1:17" ht="14.45" customHeight="1" x14ac:dyDescent="0.2">
      <c r="A406" s="546" t="s">
        <v>1535</v>
      </c>
      <c r="B406" s="547" t="s">
        <v>1338</v>
      </c>
      <c r="C406" s="547" t="s">
        <v>1339</v>
      </c>
      <c r="D406" s="547" t="s">
        <v>1480</v>
      </c>
      <c r="E406" s="547" t="s">
        <v>1481</v>
      </c>
      <c r="F406" s="550"/>
      <c r="G406" s="550"/>
      <c r="H406" s="550"/>
      <c r="I406" s="550"/>
      <c r="J406" s="550"/>
      <c r="K406" s="550"/>
      <c r="L406" s="550"/>
      <c r="M406" s="550"/>
      <c r="N406" s="550">
        <v>2</v>
      </c>
      <c r="O406" s="550">
        <v>842</v>
      </c>
      <c r="P406" s="592"/>
      <c r="Q406" s="551">
        <v>421</v>
      </c>
    </row>
    <row r="407" spans="1:17" ht="14.45" customHeight="1" x14ac:dyDescent="0.2">
      <c r="A407" s="546" t="s">
        <v>1535</v>
      </c>
      <c r="B407" s="547" t="s">
        <v>1338</v>
      </c>
      <c r="C407" s="547" t="s">
        <v>1339</v>
      </c>
      <c r="D407" s="547" t="s">
        <v>1482</v>
      </c>
      <c r="E407" s="547" t="s">
        <v>1483</v>
      </c>
      <c r="F407" s="550">
        <v>10</v>
      </c>
      <c r="G407" s="550">
        <v>76680</v>
      </c>
      <c r="H407" s="550">
        <v>0.12336026409521328</v>
      </c>
      <c r="I407" s="550">
        <v>7668</v>
      </c>
      <c r="J407" s="550">
        <v>81</v>
      </c>
      <c r="K407" s="550">
        <v>621594</v>
      </c>
      <c r="L407" s="550">
        <v>1</v>
      </c>
      <c r="M407" s="550">
        <v>7674</v>
      </c>
      <c r="N407" s="550">
        <v>44</v>
      </c>
      <c r="O407" s="550">
        <v>338580</v>
      </c>
      <c r="P407" s="592">
        <v>0.54469637737816001</v>
      </c>
      <c r="Q407" s="551">
        <v>7695</v>
      </c>
    </row>
    <row r="408" spans="1:17" ht="14.45" customHeight="1" x14ac:dyDescent="0.2">
      <c r="A408" s="546" t="s">
        <v>1535</v>
      </c>
      <c r="B408" s="547" t="s">
        <v>1338</v>
      </c>
      <c r="C408" s="547" t="s">
        <v>1339</v>
      </c>
      <c r="D408" s="547" t="s">
        <v>1484</v>
      </c>
      <c r="E408" s="547" t="s">
        <v>1485</v>
      </c>
      <c r="F408" s="550">
        <v>5</v>
      </c>
      <c r="G408" s="550">
        <v>78460</v>
      </c>
      <c r="H408" s="550">
        <v>0.19993629355927883</v>
      </c>
      <c r="I408" s="550">
        <v>15692</v>
      </c>
      <c r="J408" s="550">
        <v>25</v>
      </c>
      <c r="K408" s="550">
        <v>392425</v>
      </c>
      <c r="L408" s="550">
        <v>1</v>
      </c>
      <c r="M408" s="550">
        <v>15697</v>
      </c>
      <c r="N408" s="550">
        <v>18</v>
      </c>
      <c r="O408" s="550">
        <v>282870</v>
      </c>
      <c r="P408" s="592">
        <v>0.72082563547174616</v>
      </c>
      <c r="Q408" s="551">
        <v>15715</v>
      </c>
    </row>
    <row r="409" spans="1:17" ht="14.45" customHeight="1" x14ac:dyDescent="0.2">
      <c r="A409" s="546" t="s">
        <v>1535</v>
      </c>
      <c r="B409" s="547" t="s">
        <v>1338</v>
      </c>
      <c r="C409" s="547" t="s">
        <v>1339</v>
      </c>
      <c r="D409" s="547" t="s">
        <v>1486</v>
      </c>
      <c r="E409" s="547" t="s">
        <v>1487</v>
      </c>
      <c r="F409" s="550"/>
      <c r="G409" s="550"/>
      <c r="H409" s="550"/>
      <c r="I409" s="550"/>
      <c r="J409" s="550">
        <v>2</v>
      </c>
      <c r="K409" s="550">
        <v>4720</v>
      </c>
      <c r="L409" s="550">
        <v>1</v>
      </c>
      <c r="M409" s="550">
        <v>2360</v>
      </c>
      <c r="N409" s="550"/>
      <c r="O409" s="550"/>
      <c r="P409" s="592"/>
      <c r="Q409" s="551"/>
    </row>
    <row r="410" spans="1:17" ht="14.45" customHeight="1" x14ac:dyDescent="0.2">
      <c r="A410" s="546" t="s">
        <v>1535</v>
      </c>
      <c r="B410" s="547" t="s">
        <v>1338</v>
      </c>
      <c r="C410" s="547" t="s">
        <v>1339</v>
      </c>
      <c r="D410" s="547" t="s">
        <v>1490</v>
      </c>
      <c r="E410" s="547" t="s">
        <v>1491</v>
      </c>
      <c r="F410" s="550"/>
      <c r="G410" s="550"/>
      <c r="H410" s="550"/>
      <c r="I410" s="550"/>
      <c r="J410" s="550"/>
      <c r="K410" s="550"/>
      <c r="L410" s="550"/>
      <c r="M410" s="550"/>
      <c r="N410" s="550">
        <v>2</v>
      </c>
      <c r="O410" s="550">
        <v>1392</v>
      </c>
      <c r="P410" s="592"/>
      <c r="Q410" s="551">
        <v>696</v>
      </c>
    </row>
    <row r="411" spans="1:17" ht="14.45" customHeight="1" x14ac:dyDescent="0.2">
      <c r="A411" s="546" t="s">
        <v>1535</v>
      </c>
      <c r="B411" s="547" t="s">
        <v>1494</v>
      </c>
      <c r="C411" s="547" t="s">
        <v>1339</v>
      </c>
      <c r="D411" s="547" t="s">
        <v>1398</v>
      </c>
      <c r="E411" s="547" t="s">
        <v>1399</v>
      </c>
      <c r="F411" s="550"/>
      <c r="G411" s="550"/>
      <c r="H411" s="550"/>
      <c r="I411" s="550"/>
      <c r="J411" s="550">
        <v>4</v>
      </c>
      <c r="K411" s="550">
        <v>48</v>
      </c>
      <c r="L411" s="550">
        <v>1</v>
      </c>
      <c r="M411" s="550">
        <v>12</v>
      </c>
      <c r="N411" s="550">
        <v>26</v>
      </c>
      <c r="O411" s="550">
        <v>312</v>
      </c>
      <c r="P411" s="592">
        <v>6.5</v>
      </c>
      <c r="Q411" s="551">
        <v>12</v>
      </c>
    </row>
    <row r="412" spans="1:17" ht="14.45" customHeight="1" x14ac:dyDescent="0.2">
      <c r="A412" s="546" t="s">
        <v>1536</v>
      </c>
      <c r="B412" s="547" t="s">
        <v>1338</v>
      </c>
      <c r="C412" s="547" t="s">
        <v>1339</v>
      </c>
      <c r="D412" s="547" t="s">
        <v>1340</v>
      </c>
      <c r="E412" s="547" t="s">
        <v>1341</v>
      </c>
      <c r="F412" s="550">
        <v>2</v>
      </c>
      <c r="G412" s="550">
        <v>2966</v>
      </c>
      <c r="H412" s="550">
        <v>2</v>
      </c>
      <c r="I412" s="550">
        <v>1483</v>
      </c>
      <c r="J412" s="550">
        <v>1</v>
      </c>
      <c r="K412" s="550">
        <v>1483</v>
      </c>
      <c r="L412" s="550">
        <v>1</v>
      </c>
      <c r="M412" s="550">
        <v>1483</v>
      </c>
      <c r="N412" s="550"/>
      <c r="O412" s="550"/>
      <c r="P412" s="592"/>
      <c r="Q412" s="551"/>
    </row>
    <row r="413" spans="1:17" ht="14.45" customHeight="1" x14ac:dyDescent="0.2">
      <c r="A413" s="546" t="s">
        <v>1536</v>
      </c>
      <c r="B413" s="547" t="s">
        <v>1338</v>
      </c>
      <c r="C413" s="547" t="s">
        <v>1339</v>
      </c>
      <c r="D413" s="547" t="s">
        <v>1344</v>
      </c>
      <c r="E413" s="547" t="s">
        <v>1345</v>
      </c>
      <c r="F413" s="550"/>
      <c r="G413" s="550"/>
      <c r="H413" s="550"/>
      <c r="I413" s="550"/>
      <c r="J413" s="550"/>
      <c r="K413" s="550"/>
      <c r="L413" s="550"/>
      <c r="M413" s="550"/>
      <c r="N413" s="550">
        <v>47</v>
      </c>
      <c r="O413" s="550">
        <v>31067</v>
      </c>
      <c r="P413" s="592"/>
      <c r="Q413" s="551">
        <v>661</v>
      </c>
    </row>
    <row r="414" spans="1:17" ht="14.45" customHeight="1" x14ac:dyDescent="0.2">
      <c r="A414" s="546" t="s">
        <v>1536</v>
      </c>
      <c r="B414" s="547" t="s">
        <v>1338</v>
      </c>
      <c r="C414" s="547" t="s">
        <v>1339</v>
      </c>
      <c r="D414" s="547" t="s">
        <v>1350</v>
      </c>
      <c r="E414" s="547" t="s">
        <v>1351</v>
      </c>
      <c r="F414" s="550">
        <v>1</v>
      </c>
      <c r="G414" s="550">
        <v>843</v>
      </c>
      <c r="H414" s="550"/>
      <c r="I414" s="550">
        <v>843</v>
      </c>
      <c r="J414" s="550"/>
      <c r="K414" s="550"/>
      <c r="L414" s="550"/>
      <c r="M414" s="550"/>
      <c r="N414" s="550"/>
      <c r="O414" s="550"/>
      <c r="P414" s="592"/>
      <c r="Q414" s="551"/>
    </row>
    <row r="415" spans="1:17" ht="14.45" customHeight="1" x14ac:dyDescent="0.2">
      <c r="A415" s="546" t="s">
        <v>1536</v>
      </c>
      <c r="B415" s="547" t="s">
        <v>1338</v>
      </c>
      <c r="C415" s="547" t="s">
        <v>1339</v>
      </c>
      <c r="D415" s="547" t="s">
        <v>1358</v>
      </c>
      <c r="E415" s="547" t="s">
        <v>1359</v>
      </c>
      <c r="F415" s="550"/>
      <c r="G415" s="550"/>
      <c r="H415" s="550"/>
      <c r="I415" s="550"/>
      <c r="J415" s="550"/>
      <c r="K415" s="550"/>
      <c r="L415" s="550"/>
      <c r="M415" s="550"/>
      <c r="N415" s="550">
        <v>1</v>
      </c>
      <c r="O415" s="550">
        <v>168</v>
      </c>
      <c r="P415" s="592"/>
      <c r="Q415" s="551">
        <v>168</v>
      </c>
    </row>
    <row r="416" spans="1:17" ht="14.45" customHeight="1" x14ac:dyDescent="0.2">
      <c r="A416" s="546" t="s">
        <v>1536</v>
      </c>
      <c r="B416" s="547" t="s">
        <v>1338</v>
      </c>
      <c r="C416" s="547" t="s">
        <v>1339</v>
      </c>
      <c r="D416" s="547" t="s">
        <v>1360</v>
      </c>
      <c r="E416" s="547" t="s">
        <v>1361</v>
      </c>
      <c r="F416" s="550"/>
      <c r="G416" s="550"/>
      <c r="H416" s="550"/>
      <c r="I416" s="550"/>
      <c r="J416" s="550"/>
      <c r="K416" s="550"/>
      <c r="L416" s="550"/>
      <c r="M416" s="550"/>
      <c r="N416" s="550">
        <v>1</v>
      </c>
      <c r="O416" s="550">
        <v>175</v>
      </c>
      <c r="P416" s="592"/>
      <c r="Q416" s="551">
        <v>175</v>
      </c>
    </row>
    <row r="417" spans="1:17" ht="14.45" customHeight="1" x14ac:dyDescent="0.2">
      <c r="A417" s="546" t="s">
        <v>1536</v>
      </c>
      <c r="B417" s="547" t="s">
        <v>1338</v>
      </c>
      <c r="C417" s="547" t="s">
        <v>1339</v>
      </c>
      <c r="D417" s="547" t="s">
        <v>1362</v>
      </c>
      <c r="E417" s="547" t="s">
        <v>1363</v>
      </c>
      <c r="F417" s="550"/>
      <c r="G417" s="550"/>
      <c r="H417" s="550"/>
      <c r="I417" s="550"/>
      <c r="J417" s="550"/>
      <c r="K417" s="550"/>
      <c r="L417" s="550"/>
      <c r="M417" s="550"/>
      <c r="N417" s="550">
        <v>47</v>
      </c>
      <c r="O417" s="550">
        <v>16591</v>
      </c>
      <c r="P417" s="592"/>
      <c r="Q417" s="551">
        <v>353</v>
      </c>
    </row>
    <row r="418" spans="1:17" ht="14.45" customHeight="1" x14ac:dyDescent="0.2">
      <c r="A418" s="546" t="s">
        <v>1536</v>
      </c>
      <c r="B418" s="547" t="s">
        <v>1338</v>
      </c>
      <c r="C418" s="547" t="s">
        <v>1339</v>
      </c>
      <c r="D418" s="547" t="s">
        <v>1378</v>
      </c>
      <c r="E418" s="547" t="s">
        <v>1379</v>
      </c>
      <c r="F418" s="550"/>
      <c r="G418" s="550"/>
      <c r="H418" s="550"/>
      <c r="I418" s="550"/>
      <c r="J418" s="550"/>
      <c r="K418" s="550"/>
      <c r="L418" s="550"/>
      <c r="M418" s="550"/>
      <c r="N418" s="550">
        <v>42</v>
      </c>
      <c r="O418" s="550">
        <v>21630</v>
      </c>
      <c r="P418" s="592"/>
      <c r="Q418" s="551">
        <v>515</v>
      </c>
    </row>
    <row r="419" spans="1:17" ht="14.45" customHeight="1" x14ac:dyDescent="0.2">
      <c r="A419" s="546" t="s">
        <v>1536</v>
      </c>
      <c r="B419" s="547" t="s">
        <v>1338</v>
      </c>
      <c r="C419" s="547" t="s">
        <v>1339</v>
      </c>
      <c r="D419" s="547" t="s">
        <v>1380</v>
      </c>
      <c r="E419" s="547" t="s">
        <v>1381</v>
      </c>
      <c r="F419" s="550"/>
      <c r="G419" s="550"/>
      <c r="H419" s="550"/>
      <c r="I419" s="550"/>
      <c r="J419" s="550"/>
      <c r="K419" s="550"/>
      <c r="L419" s="550"/>
      <c r="M419" s="550"/>
      <c r="N419" s="550">
        <v>42</v>
      </c>
      <c r="O419" s="550">
        <v>17850</v>
      </c>
      <c r="P419" s="592"/>
      <c r="Q419" s="551">
        <v>425</v>
      </c>
    </row>
    <row r="420" spans="1:17" ht="14.45" customHeight="1" x14ac:dyDescent="0.2">
      <c r="A420" s="546" t="s">
        <v>1536</v>
      </c>
      <c r="B420" s="547" t="s">
        <v>1338</v>
      </c>
      <c r="C420" s="547" t="s">
        <v>1339</v>
      </c>
      <c r="D420" s="547" t="s">
        <v>1382</v>
      </c>
      <c r="E420" s="547" t="s">
        <v>1383</v>
      </c>
      <c r="F420" s="550"/>
      <c r="G420" s="550"/>
      <c r="H420" s="550"/>
      <c r="I420" s="550"/>
      <c r="J420" s="550"/>
      <c r="K420" s="550"/>
      <c r="L420" s="550"/>
      <c r="M420" s="550"/>
      <c r="N420" s="550">
        <v>45</v>
      </c>
      <c r="O420" s="550">
        <v>15795</v>
      </c>
      <c r="P420" s="592"/>
      <c r="Q420" s="551">
        <v>351</v>
      </c>
    </row>
    <row r="421" spans="1:17" ht="14.45" customHeight="1" x14ac:dyDescent="0.2">
      <c r="A421" s="546" t="s">
        <v>1536</v>
      </c>
      <c r="B421" s="547" t="s">
        <v>1338</v>
      </c>
      <c r="C421" s="547" t="s">
        <v>1339</v>
      </c>
      <c r="D421" s="547" t="s">
        <v>1384</v>
      </c>
      <c r="E421" s="547" t="s">
        <v>1385</v>
      </c>
      <c r="F421" s="550"/>
      <c r="G421" s="550"/>
      <c r="H421" s="550"/>
      <c r="I421" s="550"/>
      <c r="J421" s="550"/>
      <c r="K421" s="550"/>
      <c r="L421" s="550"/>
      <c r="M421" s="550"/>
      <c r="N421" s="550">
        <v>47</v>
      </c>
      <c r="O421" s="550">
        <v>10481</v>
      </c>
      <c r="P421" s="592"/>
      <c r="Q421" s="551">
        <v>223</v>
      </c>
    </row>
    <row r="422" spans="1:17" ht="14.45" customHeight="1" x14ac:dyDescent="0.2">
      <c r="A422" s="546" t="s">
        <v>1536</v>
      </c>
      <c r="B422" s="547" t="s">
        <v>1338</v>
      </c>
      <c r="C422" s="547" t="s">
        <v>1339</v>
      </c>
      <c r="D422" s="547" t="s">
        <v>1386</v>
      </c>
      <c r="E422" s="547" t="s">
        <v>1387</v>
      </c>
      <c r="F422" s="550"/>
      <c r="G422" s="550"/>
      <c r="H422" s="550"/>
      <c r="I422" s="550"/>
      <c r="J422" s="550">
        <v>3</v>
      </c>
      <c r="K422" s="550">
        <v>1527</v>
      </c>
      <c r="L422" s="550">
        <v>1</v>
      </c>
      <c r="M422" s="550">
        <v>509</v>
      </c>
      <c r="N422" s="550"/>
      <c r="O422" s="550"/>
      <c r="P422" s="592"/>
      <c r="Q422" s="551"/>
    </row>
    <row r="423" spans="1:17" ht="14.45" customHeight="1" x14ac:dyDescent="0.2">
      <c r="A423" s="546" t="s">
        <v>1536</v>
      </c>
      <c r="B423" s="547" t="s">
        <v>1338</v>
      </c>
      <c r="C423" s="547" t="s">
        <v>1339</v>
      </c>
      <c r="D423" s="547" t="s">
        <v>1392</v>
      </c>
      <c r="E423" s="547" t="s">
        <v>1393</v>
      </c>
      <c r="F423" s="550"/>
      <c r="G423" s="550"/>
      <c r="H423" s="550"/>
      <c r="I423" s="550"/>
      <c r="J423" s="550"/>
      <c r="K423" s="550"/>
      <c r="L423" s="550"/>
      <c r="M423" s="550"/>
      <c r="N423" s="550">
        <v>5</v>
      </c>
      <c r="O423" s="550">
        <v>555</v>
      </c>
      <c r="P423" s="592"/>
      <c r="Q423" s="551">
        <v>111</v>
      </c>
    </row>
    <row r="424" spans="1:17" ht="14.45" customHeight="1" x14ac:dyDescent="0.2">
      <c r="A424" s="546" t="s">
        <v>1536</v>
      </c>
      <c r="B424" s="547" t="s">
        <v>1338</v>
      </c>
      <c r="C424" s="547" t="s">
        <v>1339</v>
      </c>
      <c r="D424" s="547" t="s">
        <v>1400</v>
      </c>
      <c r="E424" s="547" t="s">
        <v>1401</v>
      </c>
      <c r="F424" s="550"/>
      <c r="G424" s="550"/>
      <c r="H424" s="550"/>
      <c r="I424" s="550"/>
      <c r="J424" s="550"/>
      <c r="K424" s="550"/>
      <c r="L424" s="550"/>
      <c r="M424" s="550"/>
      <c r="N424" s="550">
        <v>11</v>
      </c>
      <c r="O424" s="550">
        <v>187</v>
      </c>
      <c r="P424" s="592"/>
      <c r="Q424" s="551">
        <v>17</v>
      </c>
    </row>
    <row r="425" spans="1:17" ht="14.45" customHeight="1" x14ac:dyDescent="0.2">
      <c r="A425" s="546" t="s">
        <v>1536</v>
      </c>
      <c r="B425" s="547" t="s">
        <v>1338</v>
      </c>
      <c r="C425" s="547" t="s">
        <v>1339</v>
      </c>
      <c r="D425" s="547" t="s">
        <v>1404</v>
      </c>
      <c r="E425" s="547" t="s">
        <v>1405</v>
      </c>
      <c r="F425" s="550"/>
      <c r="G425" s="550"/>
      <c r="H425" s="550"/>
      <c r="I425" s="550"/>
      <c r="J425" s="550">
        <v>51</v>
      </c>
      <c r="K425" s="550">
        <v>17850</v>
      </c>
      <c r="L425" s="550">
        <v>1</v>
      </c>
      <c r="M425" s="550">
        <v>350</v>
      </c>
      <c r="N425" s="550">
        <v>5</v>
      </c>
      <c r="O425" s="550">
        <v>1755</v>
      </c>
      <c r="P425" s="592">
        <v>9.8319327731092435E-2</v>
      </c>
      <c r="Q425" s="551">
        <v>351</v>
      </c>
    </row>
    <row r="426" spans="1:17" ht="14.45" customHeight="1" x14ac:dyDescent="0.2">
      <c r="A426" s="546" t="s">
        <v>1536</v>
      </c>
      <c r="B426" s="547" t="s">
        <v>1338</v>
      </c>
      <c r="C426" s="547" t="s">
        <v>1339</v>
      </c>
      <c r="D426" s="547" t="s">
        <v>1419</v>
      </c>
      <c r="E426" s="547" t="s">
        <v>1420</v>
      </c>
      <c r="F426" s="550"/>
      <c r="G426" s="550"/>
      <c r="H426" s="550"/>
      <c r="I426" s="550"/>
      <c r="J426" s="550">
        <v>1</v>
      </c>
      <c r="K426" s="550">
        <v>171</v>
      </c>
      <c r="L426" s="550">
        <v>1</v>
      </c>
      <c r="M426" s="550">
        <v>171</v>
      </c>
      <c r="N426" s="550">
        <v>1</v>
      </c>
      <c r="O426" s="550">
        <v>171</v>
      </c>
      <c r="P426" s="592">
        <v>1</v>
      </c>
      <c r="Q426" s="551">
        <v>171</v>
      </c>
    </row>
    <row r="427" spans="1:17" ht="14.45" customHeight="1" x14ac:dyDescent="0.2">
      <c r="A427" s="546" t="s">
        <v>1536</v>
      </c>
      <c r="B427" s="547" t="s">
        <v>1338</v>
      </c>
      <c r="C427" s="547" t="s">
        <v>1339</v>
      </c>
      <c r="D427" s="547" t="s">
        <v>1427</v>
      </c>
      <c r="E427" s="547" t="s">
        <v>1428</v>
      </c>
      <c r="F427" s="550"/>
      <c r="G427" s="550"/>
      <c r="H427" s="550"/>
      <c r="I427" s="550"/>
      <c r="J427" s="550"/>
      <c r="K427" s="550"/>
      <c r="L427" s="550"/>
      <c r="M427" s="550"/>
      <c r="N427" s="550">
        <v>1</v>
      </c>
      <c r="O427" s="550">
        <v>174</v>
      </c>
      <c r="P427" s="592"/>
      <c r="Q427" s="551">
        <v>174</v>
      </c>
    </row>
    <row r="428" spans="1:17" ht="14.45" customHeight="1" x14ac:dyDescent="0.2">
      <c r="A428" s="546" t="s">
        <v>1536</v>
      </c>
      <c r="B428" s="547" t="s">
        <v>1338</v>
      </c>
      <c r="C428" s="547" t="s">
        <v>1339</v>
      </c>
      <c r="D428" s="547" t="s">
        <v>1429</v>
      </c>
      <c r="E428" s="547" t="s">
        <v>1430</v>
      </c>
      <c r="F428" s="550"/>
      <c r="G428" s="550"/>
      <c r="H428" s="550"/>
      <c r="I428" s="550"/>
      <c r="J428" s="550">
        <v>4</v>
      </c>
      <c r="K428" s="550">
        <v>1604</v>
      </c>
      <c r="L428" s="550">
        <v>1</v>
      </c>
      <c r="M428" s="550">
        <v>401</v>
      </c>
      <c r="N428" s="550"/>
      <c r="O428" s="550"/>
      <c r="P428" s="592"/>
      <c r="Q428" s="551"/>
    </row>
    <row r="429" spans="1:17" ht="14.45" customHeight="1" x14ac:dyDescent="0.2">
      <c r="A429" s="546" t="s">
        <v>1536</v>
      </c>
      <c r="B429" s="547" t="s">
        <v>1338</v>
      </c>
      <c r="C429" s="547" t="s">
        <v>1339</v>
      </c>
      <c r="D429" s="547" t="s">
        <v>1443</v>
      </c>
      <c r="E429" s="547" t="s">
        <v>1444</v>
      </c>
      <c r="F429" s="550"/>
      <c r="G429" s="550"/>
      <c r="H429" s="550"/>
      <c r="I429" s="550"/>
      <c r="J429" s="550"/>
      <c r="K429" s="550"/>
      <c r="L429" s="550"/>
      <c r="M429" s="550"/>
      <c r="N429" s="550">
        <v>42</v>
      </c>
      <c r="O429" s="550">
        <v>12306</v>
      </c>
      <c r="P429" s="592"/>
      <c r="Q429" s="551">
        <v>293</v>
      </c>
    </row>
    <row r="430" spans="1:17" ht="14.45" customHeight="1" x14ac:dyDescent="0.2">
      <c r="A430" s="546" t="s">
        <v>1536</v>
      </c>
      <c r="B430" s="547" t="s">
        <v>1338</v>
      </c>
      <c r="C430" s="547" t="s">
        <v>1339</v>
      </c>
      <c r="D430" s="547" t="s">
        <v>1448</v>
      </c>
      <c r="E430" s="547" t="s">
        <v>1449</v>
      </c>
      <c r="F430" s="550"/>
      <c r="G430" s="550"/>
      <c r="H430" s="550"/>
      <c r="I430" s="550"/>
      <c r="J430" s="550"/>
      <c r="K430" s="550"/>
      <c r="L430" s="550"/>
      <c r="M430" s="550"/>
      <c r="N430" s="550">
        <v>1</v>
      </c>
      <c r="O430" s="550">
        <v>168</v>
      </c>
      <c r="P430" s="592"/>
      <c r="Q430" s="551">
        <v>168</v>
      </c>
    </row>
    <row r="431" spans="1:17" ht="14.45" customHeight="1" x14ac:dyDescent="0.2">
      <c r="A431" s="546" t="s">
        <v>1536</v>
      </c>
      <c r="B431" s="547" t="s">
        <v>1338</v>
      </c>
      <c r="C431" s="547" t="s">
        <v>1339</v>
      </c>
      <c r="D431" s="547" t="s">
        <v>1452</v>
      </c>
      <c r="E431" s="547" t="s">
        <v>1453</v>
      </c>
      <c r="F431" s="550"/>
      <c r="G431" s="550"/>
      <c r="H431" s="550"/>
      <c r="I431" s="550"/>
      <c r="J431" s="550">
        <v>1</v>
      </c>
      <c r="K431" s="550">
        <v>574</v>
      </c>
      <c r="L431" s="550">
        <v>1</v>
      </c>
      <c r="M431" s="550">
        <v>574</v>
      </c>
      <c r="N431" s="550"/>
      <c r="O431" s="550"/>
      <c r="P431" s="592"/>
      <c r="Q431" s="551"/>
    </row>
    <row r="432" spans="1:17" ht="14.45" customHeight="1" x14ac:dyDescent="0.2">
      <c r="A432" s="546" t="s">
        <v>1537</v>
      </c>
      <c r="B432" s="547" t="s">
        <v>1338</v>
      </c>
      <c r="C432" s="547" t="s">
        <v>1339</v>
      </c>
      <c r="D432" s="547" t="s">
        <v>1340</v>
      </c>
      <c r="E432" s="547" t="s">
        <v>1341</v>
      </c>
      <c r="F432" s="550">
        <v>1</v>
      </c>
      <c r="G432" s="550">
        <v>1483</v>
      </c>
      <c r="H432" s="550"/>
      <c r="I432" s="550">
        <v>1483</v>
      </c>
      <c r="J432" s="550"/>
      <c r="K432" s="550"/>
      <c r="L432" s="550"/>
      <c r="M432" s="550"/>
      <c r="N432" s="550"/>
      <c r="O432" s="550"/>
      <c r="P432" s="592"/>
      <c r="Q432" s="551"/>
    </row>
    <row r="433" spans="1:17" ht="14.45" customHeight="1" x14ac:dyDescent="0.2">
      <c r="A433" s="546" t="s">
        <v>1537</v>
      </c>
      <c r="B433" s="547" t="s">
        <v>1338</v>
      </c>
      <c r="C433" s="547" t="s">
        <v>1339</v>
      </c>
      <c r="D433" s="547" t="s">
        <v>1350</v>
      </c>
      <c r="E433" s="547" t="s">
        <v>1351</v>
      </c>
      <c r="F433" s="550">
        <v>1</v>
      </c>
      <c r="G433" s="550">
        <v>843</v>
      </c>
      <c r="H433" s="550"/>
      <c r="I433" s="550">
        <v>843</v>
      </c>
      <c r="J433" s="550"/>
      <c r="K433" s="550"/>
      <c r="L433" s="550"/>
      <c r="M433" s="550"/>
      <c r="N433" s="550"/>
      <c r="O433" s="550"/>
      <c r="P433" s="592"/>
      <c r="Q433" s="551"/>
    </row>
    <row r="434" spans="1:17" ht="14.45" customHeight="1" x14ac:dyDescent="0.2">
      <c r="A434" s="546" t="s">
        <v>1537</v>
      </c>
      <c r="B434" s="547" t="s">
        <v>1338</v>
      </c>
      <c r="C434" s="547" t="s">
        <v>1339</v>
      </c>
      <c r="D434" s="547" t="s">
        <v>1358</v>
      </c>
      <c r="E434" s="547" t="s">
        <v>1359</v>
      </c>
      <c r="F434" s="550">
        <v>1</v>
      </c>
      <c r="G434" s="550">
        <v>168</v>
      </c>
      <c r="H434" s="550"/>
      <c r="I434" s="550">
        <v>168</v>
      </c>
      <c r="J434" s="550"/>
      <c r="K434" s="550"/>
      <c r="L434" s="550"/>
      <c r="M434" s="550"/>
      <c r="N434" s="550">
        <v>1</v>
      </c>
      <c r="O434" s="550">
        <v>168</v>
      </c>
      <c r="P434" s="592"/>
      <c r="Q434" s="551">
        <v>168</v>
      </c>
    </row>
    <row r="435" spans="1:17" ht="14.45" customHeight="1" x14ac:dyDescent="0.2">
      <c r="A435" s="546" t="s">
        <v>1537</v>
      </c>
      <c r="B435" s="547" t="s">
        <v>1338</v>
      </c>
      <c r="C435" s="547" t="s">
        <v>1339</v>
      </c>
      <c r="D435" s="547" t="s">
        <v>1362</v>
      </c>
      <c r="E435" s="547" t="s">
        <v>1363</v>
      </c>
      <c r="F435" s="550"/>
      <c r="G435" s="550"/>
      <c r="H435" s="550"/>
      <c r="I435" s="550"/>
      <c r="J435" s="550"/>
      <c r="K435" s="550"/>
      <c r="L435" s="550"/>
      <c r="M435" s="550"/>
      <c r="N435" s="550">
        <v>1</v>
      </c>
      <c r="O435" s="550">
        <v>353</v>
      </c>
      <c r="P435" s="592"/>
      <c r="Q435" s="551">
        <v>353</v>
      </c>
    </row>
    <row r="436" spans="1:17" ht="14.45" customHeight="1" x14ac:dyDescent="0.2">
      <c r="A436" s="546" t="s">
        <v>1537</v>
      </c>
      <c r="B436" s="547" t="s">
        <v>1338</v>
      </c>
      <c r="C436" s="547" t="s">
        <v>1339</v>
      </c>
      <c r="D436" s="547" t="s">
        <v>1364</v>
      </c>
      <c r="E436" s="547" t="s">
        <v>1365</v>
      </c>
      <c r="F436" s="550"/>
      <c r="G436" s="550"/>
      <c r="H436" s="550"/>
      <c r="I436" s="550"/>
      <c r="J436" s="550"/>
      <c r="K436" s="550"/>
      <c r="L436" s="550"/>
      <c r="M436" s="550"/>
      <c r="N436" s="550">
        <v>1</v>
      </c>
      <c r="O436" s="550">
        <v>191</v>
      </c>
      <c r="P436" s="592"/>
      <c r="Q436" s="551">
        <v>191</v>
      </c>
    </row>
    <row r="437" spans="1:17" ht="14.45" customHeight="1" x14ac:dyDescent="0.2">
      <c r="A437" s="546" t="s">
        <v>1537</v>
      </c>
      <c r="B437" s="547" t="s">
        <v>1338</v>
      </c>
      <c r="C437" s="547" t="s">
        <v>1339</v>
      </c>
      <c r="D437" s="547" t="s">
        <v>1390</v>
      </c>
      <c r="E437" s="547" t="s">
        <v>1391</v>
      </c>
      <c r="F437" s="550"/>
      <c r="G437" s="550"/>
      <c r="H437" s="550"/>
      <c r="I437" s="550"/>
      <c r="J437" s="550"/>
      <c r="K437" s="550"/>
      <c r="L437" s="550"/>
      <c r="M437" s="550"/>
      <c r="N437" s="550">
        <v>1</v>
      </c>
      <c r="O437" s="550">
        <v>240</v>
      </c>
      <c r="P437" s="592"/>
      <c r="Q437" s="551">
        <v>240</v>
      </c>
    </row>
    <row r="438" spans="1:17" ht="14.45" customHeight="1" x14ac:dyDescent="0.2">
      <c r="A438" s="546" t="s">
        <v>1537</v>
      </c>
      <c r="B438" s="547" t="s">
        <v>1338</v>
      </c>
      <c r="C438" s="547" t="s">
        <v>1339</v>
      </c>
      <c r="D438" s="547" t="s">
        <v>1404</v>
      </c>
      <c r="E438" s="547" t="s">
        <v>1405</v>
      </c>
      <c r="F438" s="550"/>
      <c r="G438" s="550"/>
      <c r="H438" s="550"/>
      <c r="I438" s="550"/>
      <c r="J438" s="550"/>
      <c r="K438" s="550"/>
      <c r="L438" s="550"/>
      <c r="M438" s="550"/>
      <c r="N438" s="550">
        <v>3</v>
      </c>
      <c r="O438" s="550">
        <v>1053</v>
      </c>
      <c r="P438" s="592"/>
      <c r="Q438" s="551">
        <v>351</v>
      </c>
    </row>
    <row r="439" spans="1:17" ht="14.45" customHeight="1" x14ac:dyDescent="0.2">
      <c r="A439" s="546" t="s">
        <v>1537</v>
      </c>
      <c r="B439" s="547" t="s">
        <v>1338</v>
      </c>
      <c r="C439" s="547" t="s">
        <v>1339</v>
      </c>
      <c r="D439" s="547" t="s">
        <v>1411</v>
      </c>
      <c r="E439" s="547" t="s">
        <v>1412</v>
      </c>
      <c r="F439" s="550"/>
      <c r="G439" s="550"/>
      <c r="H439" s="550"/>
      <c r="I439" s="550"/>
      <c r="J439" s="550"/>
      <c r="K439" s="550"/>
      <c r="L439" s="550"/>
      <c r="M439" s="550"/>
      <c r="N439" s="550">
        <v>1</v>
      </c>
      <c r="O439" s="550">
        <v>296</v>
      </c>
      <c r="P439" s="592"/>
      <c r="Q439" s="551">
        <v>296</v>
      </c>
    </row>
    <row r="440" spans="1:17" ht="14.45" customHeight="1" x14ac:dyDescent="0.2">
      <c r="A440" s="546" t="s">
        <v>1537</v>
      </c>
      <c r="B440" s="547" t="s">
        <v>1338</v>
      </c>
      <c r="C440" s="547" t="s">
        <v>1339</v>
      </c>
      <c r="D440" s="547" t="s">
        <v>1415</v>
      </c>
      <c r="E440" s="547" t="s">
        <v>1416</v>
      </c>
      <c r="F440" s="550"/>
      <c r="G440" s="550"/>
      <c r="H440" s="550"/>
      <c r="I440" s="550"/>
      <c r="J440" s="550"/>
      <c r="K440" s="550"/>
      <c r="L440" s="550"/>
      <c r="M440" s="550"/>
      <c r="N440" s="550">
        <v>1</v>
      </c>
      <c r="O440" s="550">
        <v>40</v>
      </c>
      <c r="P440" s="592"/>
      <c r="Q440" s="551">
        <v>40</v>
      </c>
    </row>
    <row r="441" spans="1:17" ht="14.45" customHeight="1" x14ac:dyDescent="0.2">
      <c r="A441" s="546" t="s">
        <v>1537</v>
      </c>
      <c r="B441" s="547" t="s">
        <v>1338</v>
      </c>
      <c r="C441" s="547" t="s">
        <v>1339</v>
      </c>
      <c r="D441" s="547" t="s">
        <v>1419</v>
      </c>
      <c r="E441" s="547" t="s">
        <v>1420</v>
      </c>
      <c r="F441" s="550"/>
      <c r="G441" s="550"/>
      <c r="H441" s="550"/>
      <c r="I441" s="550"/>
      <c r="J441" s="550"/>
      <c r="K441" s="550"/>
      <c r="L441" s="550"/>
      <c r="M441" s="550"/>
      <c r="N441" s="550">
        <v>1</v>
      </c>
      <c r="O441" s="550">
        <v>171</v>
      </c>
      <c r="P441" s="592"/>
      <c r="Q441" s="551">
        <v>171</v>
      </c>
    </row>
    <row r="442" spans="1:17" ht="14.45" customHeight="1" x14ac:dyDescent="0.2">
      <c r="A442" s="546" t="s">
        <v>1537</v>
      </c>
      <c r="B442" s="547" t="s">
        <v>1338</v>
      </c>
      <c r="C442" s="547" t="s">
        <v>1339</v>
      </c>
      <c r="D442" s="547" t="s">
        <v>1427</v>
      </c>
      <c r="E442" s="547" t="s">
        <v>1428</v>
      </c>
      <c r="F442" s="550"/>
      <c r="G442" s="550"/>
      <c r="H442" s="550"/>
      <c r="I442" s="550"/>
      <c r="J442" s="550"/>
      <c r="K442" s="550"/>
      <c r="L442" s="550"/>
      <c r="M442" s="550"/>
      <c r="N442" s="550">
        <v>1</v>
      </c>
      <c r="O442" s="550">
        <v>174</v>
      </c>
      <c r="P442" s="592"/>
      <c r="Q442" s="551">
        <v>174</v>
      </c>
    </row>
    <row r="443" spans="1:17" ht="14.45" customHeight="1" x14ac:dyDescent="0.2">
      <c r="A443" s="546" t="s">
        <v>1537</v>
      </c>
      <c r="B443" s="547" t="s">
        <v>1338</v>
      </c>
      <c r="C443" s="547" t="s">
        <v>1339</v>
      </c>
      <c r="D443" s="547" t="s">
        <v>1455</v>
      </c>
      <c r="E443" s="547" t="s">
        <v>1456</v>
      </c>
      <c r="F443" s="550"/>
      <c r="G443" s="550"/>
      <c r="H443" s="550"/>
      <c r="I443" s="550"/>
      <c r="J443" s="550"/>
      <c r="K443" s="550"/>
      <c r="L443" s="550"/>
      <c r="M443" s="550"/>
      <c r="N443" s="550">
        <v>1</v>
      </c>
      <c r="O443" s="550">
        <v>188</v>
      </c>
      <c r="P443" s="592"/>
      <c r="Q443" s="551">
        <v>188</v>
      </c>
    </row>
    <row r="444" spans="1:17" ht="14.45" customHeight="1" x14ac:dyDescent="0.2">
      <c r="A444" s="546" t="s">
        <v>1538</v>
      </c>
      <c r="B444" s="547" t="s">
        <v>1338</v>
      </c>
      <c r="C444" s="547" t="s">
        <v>1339</v>
      </c>
      <c r="D444" s="547" t="s">
        <v>1340</v>
      </c>
      <c r="E444" s="547" t="s">
        <v>1341</v>
      </c>
      <c r="F444" s="550"/>
      <c r="G444" s="550"/>
      <c r="H444" s="550"/>
      <c r="I444" s="550"/>
      <c r="J444" s="550">
        <v>1</v>
      </c>
      <c r="K444" s="550">
        <v>1483</v>
      </c>
      <c r="L444" s="550">
        <v>1</v>
      </c>
      <c r="M444" s="550">
        <v>1483</v>
      </c>
      <c r="N444" s="550"/>
      <c r="O444" s="550"/>
      <c r="P444" s="592"/>
      <c r="Q444" s="551"/>
    </row>
    <row r="445" spans="1:17" ht="14.45" customHeight="1" x14ac:dyDescent="0.2">
      <c r="A445" s="546" t="s">
        <v>1538</v>
      </c>
      <c r="B445" s="547" t="s">
        <v>1338</v>
      </c>
      <c r="C445" s="547" t="s">
        <v>1339</v>
      </c>
      <c r="D445" s="547" t="s">
        <v>1413</v>
      </c>
      <c r="E445" s="547" t="s">
        <v>1414</v>
      </c>
      <c r="F445" s="550"/>
      <c r="G445" s="550"/>
      <c r="H445" s="550"/>
      <c r="I445" s="550"/>
      <c r="J445" s="550"/>
      <c r="K445" s="550"/>
      <c r="L445" s="550"/>
      <c r="M445" s="550"/>
      <c r="N445" s="550">
        <v>1</v>
      </c>
      <c r="O445" s="550">
        <v>211</v>
      </c>
      <c r="P445" s="592"/>
      <c r="Q445" s="551">
        <v>211</v>
      </c>
    </row>
    <row r="446" spans="1:17" ht="14.45" customHeight="1" x14ac:dyDescent="0.2">
      <c r="A446" s="546" t="s">
        <v>1538</v>
      </c>
      <c r="B446" s="547" t="s">
        <v>1338</v>
      </c>
      <c r="C446" s="547" t="s">
        <v>1339</v>
      </c>
      <c r="D446" s="547" t="s">
        <v>1429</v>
      </c>
      <c r="E446" s="547" t="s">
        <v>1430</v>
      </c>
      <c r="F446" s="550"/>
      <c r="G446" s="550"/>
      <c r="H446" s="550"/>
      <c r="I446" s="550"/>
      <c r="J446" s="550">
        <v>4</v>
      </c>
      <c r="K446" s="550">
        <v>1604</v>
      </c>
      <c r="L446" s="550">
        <v>1</v>
      </c>
      <c r="M446" s="550">
        <v>401</v>
      </c>
      <c r="N446" s="550"/>
      <c r="O446" s="550"/>
      <c r="P446" s="592"/>
      <c r="Q446" s="551"/>
    </row>
    <row r="447" spans="1:17" ht="14.45" customHeight="1" x14ac:dyDescent="0.2">
      <c r="A447" s="546" t="s">
        <v>1538</v>
      </c>
      <c r="B447" s="547" t="s">
        <v>1338</v>
      </c>
      <c r="C447" s="547" t="s">
        <v>1339</v>
      </c>
      <c r="D447" s="547" t="s">
        <v>1452</v>
      </c>
      <c r="E447" s="547" t="s">
        <v>1453</v>
      </c>
      <c r="F447" s="550"/>
      <c r="G447" s="550"/>
      <c r="H447" s="550"/>
      <c r="I447" s="550"/>
      <c r="J447" s="550">
        <v>1</v>
      </c>
      <c r="K447" s="550">
        <v>574</v>
      </c>
      <c r="L447" s="550">
        <v>1</v>
      </c>
      <c r="M447" s="550">
        <v>574</v>
      </c>
      <c r="N447" s="550"/>
      <c r="O447" s="550"/>
      <c r="P447" s="592"/>
      <c r="Q447" s="551"/>
    </row>
    <row r="448" spans="1:17" ht="14.45" customHeight="1" x14ac:dyDescent="0.2">
      <c r="A448" s="546" t="s">
        <v>1539</v>
      </c>
      <c r="B448" s="547" t="s">
        <v>1338</v>
      </c>
      <c r="C448" s="547" t="s">
        <v>1339</v>
      </c>
      <c r="D448" s="547" t="s">
        <v>1344</v>
      </c>
      <c r="E448" s="547" t="s">
        <v>1345</v>
      </c>
      <c r="F448" s="550">
        <v>1</v>
      </c>
      <c r="G448" s="550">
        <v>658</v>
      </c>
      <c r="H448" s="550"/>
      <c r="I448" s="550">
        <v>658</v>
      </c>
      <c r="J448" s="550"/>
      <c r="K448" s="550"/>
      <c r="L448" s="550"/>
      <c r="M448" s="550"/>
      <c r="N448" s="550"/>
      <c r="O448" s="550"/>
      <c r="P448" s="592"/>
      <c r="Q448" s="551"/>
    </row>
    <row r="449" spans="1:17" ht="14.45" customHeight="1" x14ac:dyDescent="0.2">
      <c r="A449" s="546" t="s">
        <v>1539</v>
      </c>
      <c r="B449" s="547" t="s">
        <v>1338</v>
      </c>
      <c r="C449" s="547" t="s">
        <v>1339</v>
      </c>
      <c r="D449" s="547" t="s">
        <v>1358</v>
      </c>
      <c r="E449" s="547" t="s">
        <v>1359</v>
      </c>
      <c r="F449" s="550">
        <v>1</v>
      </c>
      <c r="G449" s="550">
        <v>168</v>
      </c>
      <c r="H449" s="550"/>
      <c r="I449" s="550">
        <v>168</v>
      </c>
      <c r="J449" s="550"/>
      <c r="K449" s="550"/>
      <c r="L449" s="550"/>
      <c r="M449" s="550"/>
      <c r="N449" s="550"/>
      <c r="O449" s="550"/>
      <c r="P449" s="592"/>
      <c r="Q449" s="551"/>
    </row>
    <row r="450" spans="1:17" ht="14.45" customHeight="1" x14ac:dyDescent="0.2">
      <c r="A450" s="546" t="s">
        <v>1539</v>
      </c>
      <c r="B450" s="547" t="s">
        <v>1338</v>
      </c>
      <c r="C450" s="547" t="s">
        <v>1339</v>
      </c>
      <c r="D450" s="547" t="s">
        <v>1360</v>
      </c>
      <c r="E450" s="547" t="s">
        <v>1361</v>
      </c>
      <c r="F450" s="550">
        <v>2</v>
      </c>
      <c r="G450" s="550">
        <v>348</v>
      </c>
      <c r="H450" s="550"/>
      <c r="I450" s="550">
        <v>174</v>
      </c>
      <c r="J450" s="550"/>
      <c r="K450" s="550"/>
      <c r="L450" s="550"/>
      <c r="M450" s="550"/>
      <c r="N450" s="550"/>
      <c r="O450" s="550"/>
      <c r="P450" s="592"/>
      <c r="Q450" s="551"/>
    </row>
    <row r="451" spans="1:17" ht="14.45" customHeight="1" x14ac:dyDescent="0.2">
      <c r="A451" s="546" t="s">
        <v>1539</v>
      </c>
      <c r="B451" s="547" t="s">
        <v>1338</v>
      </c>
      <c r="C451" s="547" t="s">
        <v>1339</v>
      </c>
      <c r="D451" s="547" t="s">
        <v>1370</v>
      </c>
      <c r="E451" s="547" t="s">
        <v>1371</v>
      </c>
      <c r="F451" s="550">
        <v>1</v>
      </c>
      <c r="G451" s="550">
        <v>549</v>
      </c>
      <c r="H451" s="550"/>
      <c r="I451" s="550">
        <v>549</v>
      </c>
      <c r="J451" s="550"/>
      <c r="K451" s="550"/>
      <c r="L451" s="550"/>
      <c r="M451" s="550"/>
      <c r="N451" s="550">
        <v>1</v>
      </c>
      <c r="O451" s="550">
        <v>551</v>
      </c>
      <c r="P451" s="592"/>
      <c r="Q451" s="551">
        <v>551</v>
      </c>
    </row>
    <row r="452" spans="1:17" ht="14.45" customHeight="1" x14ac:dyDescent="0.2">
      <c r="A452" s="546" t="s">
        <v>1539</v>
      </c>
      <c r="B452" s="547" t="s">
        <v>1338</v>
      </c>
      <c r="C452" s="547" t="s">
        <v>1339</v>
      </c>
      <c r="D452" s="547" t="s">
        <v>1376</v>
      </c>
      <c r="E452" s="547" t="s">
        <v>1377</v>
      </c>
      <c r="F452" s="550">
        <v>1</v>
      </c>
      <c r="G452" s="550">
        <v>678</v>
      </c>
      <c r="H452" s="550"/>
      <c r="I452" s="550">
        <v>678</v>
      </c>
      <c r="J452" s="550"/>
      <c r="K452" s="550"/>
      <c r="L452" s="550"/>
      <c r="M452" s="550"/>
      <c r="N452" s="550"/>
      <c r="O452" s="550"/>
      <c r="P452" s="592"/>
      <c r="Q452" s="551"/>
    </row>
    <row r="453" spans="1:17" ht="14.45" customHeight="1" x14ac:dyDescent="0.2">
      <c r="A453" s="546" t="s">
        <v>1539</v>
      </c>
      <c r="B453" s="547" t="s">
        <v>1338</v>
      </c>
      <c r="C453" s="547" t="s">
        <v>1339</v>
      </c>
      <c r="D453" s="547" t="s">
        <v>1378</v>
      </c>
      <c r="E453" s="547" t="s">
        <v>1379</v>
      </c>
      <c r="F453" s="550">
        <v>2</v>
      </c>
      <c r="G453" s="550">
        <v>1026</v>
      </c>
      <c r="H453" s="550">
        <v>1.9961089494163424</v>
      </c>
      <c r="I453" s="550">
        <v>513</v>
      </c>
      <c r="J453" s="550">
        <v>1</v>
      </c>
      <c r="K453" s="550">
        <v>514</v>
      </c>
      <c r="L453" s="550">
        <v>1</v>
      </c>
      <c r="M453" s="550">
        <v>514</v>
      </c>
      <c r="N453" s="550">
        <v>1</v>
      </c>
      <c r="O453" s="550">
        <v>515</v>
      </c>
      <c r="P453" s="592">
        <v>1.0019455252918288</v>
      </c>
      <c r="Q453" s="551">
        <v>515</v>
      </c>
    </row>
    <row r="454" spans="1:17" ht="14.45" customHeight="1" x14ac:dyDescent="0.2">
      <c r="A454" s="546" t="s">
        <v>1539</v>
      </c>
      <c r="B454" s="547" t="s">
        <v>1338</v>
      </c>
      <c r="C454" s="547" t="s">
        <v>1339</v>
      </c>
      <c r="D454" s="547" t="s">
        <v>1380</v>
      </c>
      <c r="E454" s="547" t="s">
        <v>1381</v>
      </c>
      <c r="F454" s="550">
        <v>2</v>
      </c>
      <c r="G454" s="550">
        <v>846</v>
      </c>
      <c r="H454" s="550">
        <v>1.9952830188679245</v>
      </c>
      <c r="I454" s="550">
        <v>423</v>
      </c>
      <c r="J454" s="550">
        <v>1</v>
      </c>
      <c r="K454" s="550">
        <v>424</v>
      </c>
      <c r="L454" s="550">
        <v>1</v>
      </c>
      <c r="M454" s="550">
        <v>424</v>
      </c>
      <c r="N454" s="550">
        <v>1</v>
      </c>
      <c r="O454" s="550">
        <v>425</v>
      </c>
      <c r="P454" s="592">
        <v>1.0023584905660377</v>
      </c>
      <c r="Q454" s="551">
        <v>425</v>
      </c>
    </row>
    <row r="455" spans="1:17" ht="14.45" customHeight="1" x14ac:dyDescent="0.2">
      <c r="A455" s="546" t="s">
        <v>1539</v>
      </c>
      <c r="B455" s="547" t="s">
        <v>1338</v>
      </c>
      <c r="C455" s="547" t="s">
        <v>1339</v>
      </c>
      <c r="D455" s="547" t="s">
        <v>1382</v>
      </c>
      <c r="E455" s="547" t="s">
        <v>1383</v>
      </c>
      <c r="F455" s="550">
        <v>2</v>
      </c>
      <c r="G455" s="550">
        <v>698</v>
      </c>
      <c r="H455" s="550">
        <v>1.9942857142857142</v>
      </c>
      <c r="I455" s="550">
        <v>349</v>
      </c>
      <c r="J455" s="550">
        <v>1</v>
      </c>
      <c r="K455" s="550">
        <v>350</v>
      </c>
      <c r="L455" s="550">
        <v>1</v>
      </c>
      <c r="M455" s="550">
        <v>350</v>
      </c>
      <c r="N455" s="550">
        <v>1</v>
      </c>
      <c r="O455" s="550">
        <v>351</v>
      </c>
      <c r="P455" s="592">
        <v>1.0028571428571429</v>
      </c>
      <c r="Q455" s="551">
        <v>351</v>
      </c>
    </row>
    <row r="456" spans="1:17" ht="14.45" customHeight="1" x14ac:dyDescent="0.2">
      <c r="A456" s="546" t="s">
        <v>1539</v>
      </c>
      <c r="B456" s="547" t="s">
        <v>1338</v>
      </c>
      <c r="C456" s="547" t="s">
        <v>1339</v>
      </c>
      <c r="D456" s="547" t="s">
        <v>1384</v>
      </c>
      <c r="E456" s="547" t="s">
        <v>1385</v>
      </c>
      <c r="F456" s="550">
        <v>1</v>
      </c>
      <c r="G456" s="550">
        <v>221</v>
      </c>
      <c r="H456" s="550"/>
      <c r="I456" s="550">
        <v>221</v>
      </c>
      <c r="J456" s="550"/>
      <c r="K456" s="550"/>
      <c r="L456" s="550"/>
      <c r="M456" s="550"/>
      <c r="N456" s="550"/>
      <c r="O456" s="550"/>
      <c r="P456" s="592"/>
      <c r="Q456" s="551"/>
    </row>
    <row r="457" spans="1:17" ht="14.45" customHeight="1" x14ac:dyDescent="0.2">
      <c r="A457" s="546" t="s">
        <v>1539</v>
      </c>
      <c r="B457" s="547" t="s">
        <v>1338</v>
      </c>
      <c r="C457" s="547" t="s">
        <v>1339</v>
      </c>
      <c r="D457" s="547" t="s">
        <v>1400</v>
      </c>
      <c r="E457" s="547" t="s">
        <v>1401</v>
      </c>
      <c r="F457" s="550"/>
      <c r="G457" s="550"/>
      <c r="H457" s="550"/>
      <c r="I457" s="550"/>
      <c r="J457" s="550"/>
      <c r="K457" s="550"/>
      <c r="L457" s="550"/>
      <c r="M457" s="550"/>
      <c r="N457" s="550">
        <v>1</v>
      </c>
      <c r="O457" s="550">
        <v>17</v>
      </c>
      <c r="P457" s="592"/>
      <c r="Q457" s="551">
        <v>17</v>
      </c>
    </row>
    <row r="458" spans="1:17" ht="14.45" customHeight="1" x14ac:dyDescent="0.2">
      <c r="A458" s="546" t="s">
        <v>1539</v>
      </c>
      <c r="B458" s="547" t="s">
        <v>1338</v>
      </c>
      <c r="C458" s="547" t="s">
        <v>1339</v>
      </c>
      <c r="D458" s="547" t="s">
        <v>1407</v>
      </c>
      <c r="E458" s="547" t="s">
        <v>1408</v>
      </c>
      <c r="F458" s="550">
        <v>1</v>
      </c>
      <c r="G458" s="550">
        <v>149</v>
      </c>
      <c r="H458" s="550"/>
      <c r="I458" s="550">
        <v>149</v>
      </c>
      <c r="J458" s="550"/>
      <c r="K458" s="550"/>
      <c r="L458" s="550"/>
      <c r="M458" s="550"/>
      <c r="N458" s="550"/>
      <c r="O458" s="550"/>
      <c r="P458" s="592"/>
      <c r="Q458" s="551"/>
    </row>
    <row r="459" spans="1:17" ht="14.45" customHeight="1" x14ac:dyDescent="0.2">
      <c r="A459" s="546" t="s">
        <v>1539</v>
      </c>
      <c r="B459" s="547" t="s">
        <v>1338</v>
      </c>
      <c r="C459" s="547" t="s">
        <v>1339</v>
      </c>
      <c r="D459" s="547" t="s">
        <v>1413</v>
      </c>
      <c r="E459" s="547" t="s">
        <v>1414</v>
      </c>
      <c r="F459" s="550">
        <v>2</v>
      </c>
      <c r="G459" s="550">
        <v>418</v>
      </c>
      <c r="H459" s="550">
        <v>1.9904761904761905</v>
      </c>
      <c r="I459" s="550">
        <v>209</v>
      </c>
      <c r="J459" s="550">
        <v>1</v>
      </c>
      <c r="K459" s="550">
        <v>210</v>
      </c>
      <c r="L459" s="550">
        <v>1</v>
      </c>
      <c r="M459" s="550">
        <v>210</v>
      </c>
      <c r="N459" s="550">
        <v>1</v>
      </c>
      <c r="O459" s="550">
        <v>211</v>
      </c>
      <c r="P459" s="592">
        <v>1.0047619047619047</v>
      </c>
      <c r="Q459" s="551">
        <v>211</v>
      </c>
    </row>
    <row r="460" spans="1:17" ht="14.45" customHeight="1" x14ac:dyDescent="0.2">
      <c r="A460" s="546" t="s">
        <v>1539</v>
      </c>
      <c r="B460" s="547" t="s">
        <v>1338</v>
      </c>
      <c r="C460" s="547" t="s">
        <v>1339</v>
      </c>
      <c r="D460" s="547" t="s">
        <v>1419</v>
      </c>
      <c r="E460" s="547" t="s">
        <v>1420</v>
      </c>
      <c r="F460" s="550">
        <v>1</v>
      </c>
      <c r="G460" s="550">
        <v>171</v>
      </c>
      <c r="H460" s="550"/>
      <c r="I460" s="550">
        <v>171</v>
      </c>
      <c r="J460" s="550"/>
      <c r="K460" s="550"/>
      <c r="L460" s="550"/>
      <c r="M460" s="550"/>
      <c r="N460" s="550"/>
      <c r="O460" s="550"/>
      <c r="P460" s="592"/>
      <c r="Q460" s="551"/>
    </row>
    <row r="461" spans="1:17" ht="14.45" customHeight="1" x14ac:dyDescent="0.2">
      <c r="A461" s="546" t="s">
        <v>1539</v>
      </c>
      <c r="B461" s="547" t="s">
        <v>1338</v>
      </c>
      <c r="C461" s="547" t="s">
        <v>1339</v>
      </c>
      <c r="D461" s="547" t="s">
        <v>1425</v>
      </c>
      <c r="E461" s="547" t="s">
        <v>1426</v>
      </c>
      <c r="F461" s="550">
        <v>1</v>
      </c>
      <c r="G461" s="550">
        <v>350</v>
      </c>
      <c r="H461" s="550"/>
      <c r="I461" s="550">
        <v>350</v>
      </c>
      <c r="J461" s="550"/>
      <c r="K461" s="550"/>
      <c r="L461" s="550"/>
      <c r="M461" s="550"/>
      <c r="N461" s="550"/>
      <c r="O461" s="550"/>
      <c r="P461" s="592"/>
      <c r="Q461" s="551"/>
    </row>
    <row r="462" spans="1:17" ht="14.45" customHeight="1" x14ac:dyDescent="0.2">
      <c r="A462" s="546" t="s">
        <v>1539</v>
      </c>
      <c r="B462" s="547" t="s">
        <v>1338</v>
      </c>
      <c r="C462" s="547" t="s">
        <v>1339</v>
      </c>
      <c r="D462" s="547" t="s">
        <v>1427</v>
      </c>
      <c r="E462" s="547" t="s">
        <v>1428</v>
      </c>
      <c r="F462" s="550">
        <v>1</v>
      </c>
      <c r="G462" s="550">
        <v>174</v>
      </c>
      <c r="H462" s="550"/>
      <c r="I462" s="550">
        <v>174</v>
      </c>
      <c r="J462" s="550"/>
      <c r="K462" s="550"/>
      <c r="L462" s="550"/>
      <c r="M462" s="550"/>
      <c r="N462" s="550"/>
      <c r="O462" s="550"/>
      <c r="P462" s="592"/>
      <c r="Q462" s="551"/>
    </row>
    <row r="463" spans="1:17" ht="14.45" customHeight="1" x14ac:dyDescent="0.2">
      <c r="A463" s="546" t="s">
        <v>1539</v>
      </c>
      <c r="B463" s="547" t="s">
        <v>1338</v>
      </c>
      <c r="C463" s="547" t="s">
        <v>1339</v>
      </c>
      <c r="D463" s="547" t="s">
        <v>1429</v>
      </c>
      <c r="E463" s="547" t="s">
        <v>1430</v>
      </c>
      <c r="F463" s="550">
        <v>4</v>
      </c>
      <c r="G463" s="550">
        <v>1604</v>
      </c>
      <c r="H463" s="550"/>
      <c r="I463" s="550">
        <v>401</v>
      </c>
      <c r="J463" s="550"/>
      <c r="K463" s="550"/>
      <c r="L463" s="550"/>
      <c r="M463" s="550"/>
      <c r="N463" s="550"/>
      <c r="O463" s="550"/>
      <c r="P463" s="592"/>
      <c r="Q463" s="551"/>
    </row>
    <row r="464" spans="1:17" ht="14.45" customHeight="1" x14ac:dyDescent="0.2">
      <c r="A464" s="546" t="s">
        <v>1539</v>
      </c>
      <c r="B464" s="547" t="s">
        <v>1338</v>
      </c>
      <c r="C464" s="547" t="s">
        <v>1339</v>
      </c>
      <c r="D464" s="547" t="s">
        <v>1439</v>
      </c>
      <c r="E464" s="547" t="s">
        <v>1440</v>
      </c>
      <c r="F464" s="550">
        <v>1</v>
      </c>
      <c r="G464" s="550">
        <v>678</v>
      </c>
      <c r="H464" s="550"/>
      <c r="I464" s="550">
        <v>678</v>
      </c>
      <c r="J464" s="550"/>
      <c r="K464" s="550"/>
      <c r="L464" s="550"/>
      <c r="M464" s="550"/>
      <c r="N464" s="550"/>
      <c r="O464" s="550"/>
      <c r="P464" s="592"/>
      <c r="Q464" s="551"/>
    </row>
    <row r="465" spans="1:17" ht="14.45" customHeight="1" x14ac:dyDescent="0.2">
      <c r="A465" s="546" t="s">
        <v>1539</v>
      </c>
      <c r="B465" s="547" t="s">
        <v>1338</v>
      </c>
      <c r="C465" s="547" t="s">
        <v>1339</v>
      </c>
      <c r="D465" s="547" t="s">
        <v>1443</v>
      </c>
      <c r="E465" s="547" t="s">
        <v>1444</v>
      </c>
      <c r="F465" s="550">
        <v>2</v>
      </c>
      <c r="G465" s="550">
        <v>582</v>
      </c>
      <c r="H465" s="550">
        <v>1.9931506849315068</v>
      </c>
      <c r="I465" s="550">
        <v>291</v>
      </c>
      <c r="J465" s="550">
        <v>1</v>
      </c>
      <c r="K465" s="550">
        <v>292</v>
      </c>
      <c r="L465" s="550">
        <v>1</v>
      </c>
      <c r="M465" s="550">
        <v>292</v>
      </c>
      <c r="N465" s="550">
        <v>1</v>
      </c>
      <c r="O465" s="550">
        <v>293</v>
      </c>
      <c r="P465" s="592">
        <v>1.0034246575342465</v>
      </c>
      <c r="Q465" s="551">
        <v>293</v>
      </c>
    </row>
    <row r="466" spans="1:17" ht="14.45" customHeight="1" x14ac:dyDescent="0.2">
      <c r="A466" s="546" t="s">
        <v>1539</v>
      </c>
      <c r="B466" s="547" t="s">
        <v>1338</v>
      </c>
      <c r="C466" s="547" t="s">
        <v>1339</v>
      </c>
      <c r="D466" s="547" t="s">
        <v>1448</v>
      </c>
      <c r="E466" s="547" t="s">
        <v>1449</v>
      </c>
      <c r="F466" s="550">
        <v>2</v>
      </c>
      <c r="G466" s="550">
        <v>336</v>
      </c>
      <c r="H466" s="550"/>
      <c r="I466" s="550">
        <v>168</v>
      </c>
      <c r="J466" s="550"/>
      <c r="K466" s="550"/>
      <c r="L466" s="550"/>
      <c r="M466" s="550"/>
      <c r="N466" s="550"/>
      <c r="O466" s="550"/>
      <c r="P466" s="592"/>
      <c r="Q466" s="551"/>
    </row>
    <row r="467" spans="1:17" ht="14.45" customHeight="1" x14ac:dyDescent="0.2">
      <c r="A467" s="546" t="s">
        <v>1539</v>
      </c>
      <c r="B467" s="547" t="s">
        <v>1338</v>
      </c>
      <c r="C467" s="547" t="s">
        <v>1339</v>
      </c>
      <c r="D467" s="547" t="s">
        <v>1452</v>
      </c>
      <c r="E467" s="547" t="s">
        <v>1453</v>
      </c>
      <c r="F467" s="550">
        <v>1</v>
      </c>
      <c r="G467" s="550">
        <v>574</v>
      </c>
      <c r="H467" s="550"/>
      <c r="I467" s="550">
        <v>574</v>
      </c>
      <c r="J467" s="550"/>
      <c r="K467" s="550"/>
      <c r="L467" s="550"/>
      <c r="M467" s="550"/>
      <c r="N467" s="550"/>
      <c r="O467" s="550"/>
      <c r="P467" s="592"/>
      <c r="Q467" s="551"/>
    </row>
    <row r="468" spans="1:17" ht="14.45" customHeight="1" x14ac:dyDescent="0.2">
      <c r="A468" s="546" t="s">
        <v>1539</v>
      </c>
      <c r="B468" s="547" t="s">
        <v>1338</v>
      </c>
      <c r="C468" s="547" t="s">
        <v>1339</v>
      </c>
      <c r="D468" s="547" t="s">
        <v>1465</v>
      </c>
      <c r="E468" s="547" t="s">
        <v>1466</v>
      </c>
      <c r="F468" s="550">
        <v>1</v>
      </c>
      <c r="G468" s="550">
        <v>190</v>
      </c>
      <c r="H468" s="550"/>
      <c r="I468" s="550">
        <v>190</v>
      </c>
      <c r="J468" s="550"/>
      <c r="K468" s="550"/>
      <c r="L468" s="550"/>
      <c r="M468" s="550"/>
      <c r="N468" s="550"/>
      <c r="O468" s="550"/>
      <c r="P468" s="592"/>
      <c r="Q468" s="551"/>
    </row>
    <row r="469" spans="1:17" ht="14.45" customHeight="1" x14ac:dyDescent="0.2">
      <c r="A469" s="546" t="s">
        <v>1540</v>
      </c>
      <c r="B469" s="547" t="s">
        <v>1338</v>
      </c>
      <c r="C469" s="547" t="s">
        <v>1339</v>
      </c>
      <c r="D469" s="547" t="s">
        <v>1340</v>
      </c>
      <c r="E469" s="547" t="s">
        <v>1341</v>
      </c>
      <c r="F469" s="550">
        <v>83</v>
      </c>
      <c r="G469" s="550">
        <v>123089</v>
      </c>
      <c r="H469" s="550">
        <v>0.85567010309278346</v>
      </c>
      <c r="I469" s="550">
        <v>1483</v>
      </c>
      <c r="J469" s="550">
        <v>97</v>
      </c>
      <c r="K469" s="550">
        <v>143851</v>
      </c>
      <c r="L469" s="550">
        <v>1</v>
      </c>
      <c r="M469" s="550">
        <v>1483</v>
      </c>
      <c r="N469" s="550">
        <v>74</v>
      </c>
      <c r="O469" s="550">
        <v>109964</v>
      </c>
      <c r="P469" s="592">
        <v>0.76442986145386549</v>
      </c>
      <c r="Q469" s="551">
        <v>1486</v>
      </c>
    </row>
    <row r="470" spans="1:17" ht="14.45" customHeight="1" x14ac:dyDescent="0.2">
      <c r="A470" s="546" t="s">
        <v>1540</v>
      </c>
      <c r="B470" s="547" t="s">
        <v>1338</v>
      </c>
      <c r="C470" s="547" t="s">
        <v>1339</v>
      </c>
      <c r="D470" s="547" t="s">
        <v>1342</v>
      </c>
      <c r="E470" s="547" t="s">
        <v>1343</v>
      </c>
      <c r="F470" s="550">
        <v>5</v>
      </c>
      <c r="G470" s="550">
        <v>19570</v>
      </c>
      <c r="H470" s="550">
        <v>2.4987231869254343</v>
      </c>
      <c r="I470" s="550">
        <v>3914</v>
      </c>
      <c r="J470" s="550">
        <v>2</v>
      </c>
      <c r="K470" s="550">
        <v>7832</v>
      </c>
      <c r="L470" s="550">
        <v>1</v>
      </c>
      <c r="M470" s="550">
        <v>3916</v>
      </c>
      <c r="N470" s="550"/>
      <c r="O470" s="550"/>
      <c r="P470" s="592"/>
      <c r="Q470" s="551"/>
    </row>
    <row r="471" spans="1:17" ht="14.45" customHeight="1" x14ac:dyDescent="0.2">
      <c r="A471" s="546" t="s">
        <v>1540</v>
      </c>
      <c r="B471" s="547" t="s">
        <v>1338</v>
      </c>
      <c r="C471" s="547" t="s">
        <v>1339</v>
      </c>
      <c r="D471" s="547" t="s">
        <v>1344</v>
      </c>
      <c r="E471" s="547" t="s">
        <v>1345</v>
      </c>
      <c r="F471" s="550">
        <v>1</v>
      </c>
      <c r="G471" s="550">
        <v>658</v>
      </c>
      <c r="H471" s="550"/>
      <c r="I471" s="550">
        <v>658</v>
      </c>
      <c r="J471" s="550"/>
      <c r="K471" s="550"/>
      <c r="L471" s="550"/>
      <c r="M471" s="550"/>
      <c r="N471" s="550">
        <v>2</v>
      </c>
      <c r="O471" s="550">
        <v>1322</v>
      </c>
      <c r="P471" s="592"/>
      <c r="Q471" s="551">
        <v>661</v>
      </c>
    </row>
    <row r="472" spans="1:17" ht="14.45" customHeight="1" x14ac:dyDescent="0.2">
      <c r="A472" s="546" t="s">
        <v>1540</v>
      </c>
      <c r="B472" s="547" t="s">
        <v>1338</v>
      </c>
      <c r="C472" s="547" t="s">
        <v>1339</v>
      </c>
      <c r="D472" s="547" t="s">
        <v>1346</v>
      </c>
      <c r="E472" s="547" t="s">
        <v>1347</v>
      </c>
      <c r="F472" s="550">
        <v>6</v>
      </c>
      <c r="G472" s="550">
        <v>6180</v>
      </c>
      <c r="H472" s="550">
        <v>0.99613152804642169</v>
      </c>
      <c r="I472" s="550">
        <v>1030</v>
      </c>
      <c r="J472" s="550">
        <v>6</v>
      </c>
      <c r="K472" s="550">
        <v>6204</v>
      </c>
      <c r="L472" s="550">
        <v>1</v>
      </c>
      <c r="M472" s="550">
        <v>1034</v>
      </c>
      <c r="N472" s="550">
        <v>7</v>
      </c>
      <c r="O472" s="550">
        <v>7350</v>
      </c>
      <c r="P472" s="592">
        <v>1.1847195357833655</v>
      </c>
      <c r="Q472" s="551">
        <v>1050</v>
      </c>
    </row>
    <row r="473" spans="1:17" ht="14.45" customHeight="1" x14ac:dyDescent="0.2">
      <c r="A473" s="546" t="s">
        <v>1540</v>
      </c>
      <c r="B473" s="547" t="s">
        <v>1338</v>
      </c>
      <c r="C473" s="547" t="s">
        <v>1339</v>
      </c>
      <c r="D473" s="547" t="s">
        <v>1350</v>
      </c>
      <c r="E473" s="547" t="s">
        <v>1351</v>
      </c>
      <c r="F473" s="550">
        <v>6</v>
      </c>
      <c r="G473" s="550">
        <v>5058</v>
      </c>
      <c r="H473" s="550">
        <v>1</v>
      </c>
      <c r="I473" s="550">
        <v>843</v>
      </c>
      <c r="J473" s="550">
        <v>6</v>
      </c>
      <c r="K473" s="550">
        <v>5058</v>
      </c>
      <c r="L473" s="550">
        <v>1</v>
      </c>
      <c r="M473" s="550">
        <v>843</v>
      </c>
      <c r="N473" s="550">
        <v>7</v>
      </c>
      <c r="O473" s="550">
        <v>5922</v>
      </c>
      <c r="P473" s="592">
        <v>1.1708185053380782</v>
      </c>
      <c r="Q473" s="551">
        <v>846</v>
      </c>
    </row>
    <row r="474" spans="1:17" ht="14.45" customHeight="1" x14ac:dyDescent="0.2">
      <c r="A474" s="546" t="s">
        <v>1540</v>
      </c>
      <c r="B474" s="547" t="s">
        <v>1338</v>
      </c>
      <c r="C474" s="547" t="s">
        <v>1339</v>
      </c>
      <c r="D474" s="547" t="s">
        <v>1354</v>
      </c>
      <c r="E474" s="547" t="s">
        <v>1355</v>
      </c>
      <c r="F474" s="550">
        <v>14</v>
      </c>
      <c r="G474" s="550">
        <v>11396</v>
      </c>
      <c r="H474" s="550">
        <v>7</v>
      </c>
      <c r="I474" s="550">
        <v>814</v>
      </c>
      <c r="J474" s="550">
        <v>2</v>
      </c>
      <c r="K474" s="550">
        <v>1628</v>
      </c>
      <c r="L474" s="550">
        <v>1</v>
      </c>
      <c r="M474" s="550">
        <v>814</v>
      </c>
      <c r="N474" s="550">
        <v>4</v>
      </c>
      <c r="O474" s="550">
        <v>3224</v>
      </c>
      <c r="P474" s="592">
        <v>1.9803439803439804</v>
      </c>
      <c r="Q474" s="551">
        <v>806</v>
      </c>
    </row>
    <row r="475" spans="1:17" ht="14.45" customHeight="1" x14ac:dyDescent="0.2">
      <c r="A475" s="546" t="s">
        <v>1540</v>
      </c>
      <c r="B475" s="547" t="s">
        <v>1338</v>
      </c>
      <c r="C475" s="547" t="s">
        <v>1339</v>
      </c>
      <c r="D475" s="547" t="s">
        <v>1356</v>
      </c>
      <c r="E475" s="547" t="s">
        <v>1357</v>
      </c>
      <c r="F475" s="550">
        <v>14</v>
      </c>
      <c r="G475" s="550">
        <v>11396</v>
      </c>
      <c r="H475" s="550">
        <v>7</v>
      </c>
      <c r="I475" s="550">
        <v>814</v>
      </c>
      <c r="J475" s="550">
        <v>2</v>
      </c>
      <c r="K475" s="550">
        <v>1628</v>
      </c>
      <c r="L475" s="550">
        <v>1</v>
      </c>
      <c r="M475" s="550">
        <v>814</v>
      </c>
      <c r="N475" s="550">
        <v>4</v>
      </c>
      <c r="O475" s="550">
        <v>3224</v>
      </c>
      <c r="P475" s="592">
        <v>1.9803439803439804</v>
      </c>
      <c r="Q475" s="551">
        <v>806</v>
      </c>
    </row>
    <row r="476" spans="1:17" ht="14.45" customHeight="1" x14ac:dyDescent="0.2">
      <c r="A476" s="546" t="s">
        <v>1540</v>
      </c>
      <c r="B476" s="547" t="s">
        <v>1338</v>
      </c>
      <c r="C476" s="547" t="s">
        <v>1339</v>
      </c>
      <c r="D476" s="547" t="s">
        <v>1358</v>
      </c>
      <c r="E476" s="547" t="s">
        <v>1359</v>
      </c>
      <c r="F476" s="550">
        <v>121</v>
      </c>
      <c r="G476" s="550">
        <v>20328</v>
      </c>
      <c r="H476" s="550">
        <v>1.198019801980198</v>
      </c>
      <c r="I476" s="550">
        <v>168</v>
      </c>
      <c r="J476" s="550">
        <v>101</v>
      </c>
      <c r="K476" s="550">
        <v>16968</v>
      </c>
      <c r="L476" s="550">
        <v>1</v>
      </c>
      <c r="M476" s="550">
        <v>168</v>
      </c>
      <c r="N476" s="550">
        <v>125</v>
      </c>
      <c r="O476" s="550">
        <v>21000</v>
      </c>
      <c r="P476" s="592">
        <v>1.2376237623762376</v>
      </c>
      <c r="Q476" s="551">
        <v>168</v>
      </c>
    </row>
    <row r="477" spans="1:17" ht="14.45" customHeight="1" x14ac:dyDescent="0.2">
      <c r="A477" s="546" t="s">
        <v>1540</v>
      </c>
      <c r="B477" s="547" t="s">
        <v>1338</v>
      </c>
      <c r="C477" s="547" t="s">
        <v>1339</v>
      </c>
      <c r="D477" s="547" t="s">
        <v>1360</v>
      </c>
      <c r="E477" s="547" t="s">
        <v>1361</v>
      </c>
      <c r="F477" s="550">
        <v>110</v>
      </c>
      <c r="G477" s="550">
        <v>19140</v>
      </c>
      <c r="H477" s="550">
        <v>1.134020618556701</v>
      </c>
      <c r="I477" s="550">
        <v>174</v>
      </c>
      <c r="J477" s="550">
        <v>97</v>
      </c>
      <c r="K477" s="550">
        <v>16878</v>
      </c>
      <c r="L477" s="550">
        <v>1</v>
      </c>
      <c r="M477" s="550">
        <v>174</v>
      </c>
      <c r="N477" s="550">
        <v>118</v>
      </c>
      <c r="O477" s="550">
        <v>20650</v>
      </c>
      <c r="P477" s="592">
        <v>1.2234861950468066</v>
      </c>
      <c r="Q477" s="551">
        <v>175</v>
      </c>
    </row>
    <row r="478" spans="1:17" ht="14.45" customHeight="1" x14ac:dyDescent="0.2">
      <c r="A478" s="546" t="s">
        <v>1540</v>
      </c>
      <c r="B478" s="547" t="s">
        <v>1338</v>
      </c>
      <c r="C478" s="547" t="s">
        <v>1339</v>
      </c>
      <c r="D478" s="547" t="s">
        <v>1362</v>
      </c>
      <c r="E478" s="547" t="s">
        <v>1363</v>
      </c>
      <c r="F478" s="550">
        <v>6</v>
      </c>
      <c r="G478" s="550">
        <v>2112</v>
      </c>
      <c r="H478" s="550">
        <v>0.8571428571428571</v>
      </c>
      <c r="I478" s="550">
        <v>352</v>
      </c>
      <c r="J478" s="550">
        <v>7</v>
      </c>
      <c r="K478" s="550">
        <v>2464</v>
      </c>
      <c r="L478" s="550">
        <v>1</v>
      </c>
      <c r="M478" s="550">
        <v>352</v>
      </c>
      <c r="N478" s="550">
        <v>5</v>
      </c>
      <c r="O478" s="550">
        <v>1765</v>
      </c>
      <c r="P478" s="592">
        <v>0.71631493506493504</v>
      </c>
      <c r="Q478" s="551">
        <v>353</v>
      </c>
    </row>
    <row r="479" spans="1:17" ht="14.45" customHeight="1" x14ac:dyDescent="0.2">
      <c r="A479" s="546" t="s">
        <v>1540</v>
      </c>
      <c r="B479" s="547" t="s">
        <v>1338</v>
      </c>
      <c r="C479" s="547" t="s">
        <v>1339</v>
      </c>
      <c r="D479" s="547" t="s">
        <v>1492</v>
      </c>
      <c r="E479" s="547" t="s">
        <v>1493</v>
      </c>
      <c r="F479" s="550">
        <v>84</v>
      </c>
      <c r="G479" s="550">
        <v>87192</v>
      </c>
      <c r="H479" s="550">
        <v>2.4705882352941178</v>
      </c>
      <c r="I479" s="550">
        <v>1038</v>
      </c>
      <c r="J479" s="550">
        <v>34</v>
      </c>
      <c r="K479" s="550">
        <v>35292</v>
      </c>
      <c r="L479" s="550">
        <v>1</v>
      </c>
      <c r="M479" s="550">
        <v>1038</v>
      </c>
      <c r="N479" s="550">
        <v>110</v>
      </c>
      <c r="O479" s="550">
        <v>114290</v>
      </c>
      <c r="P479" s="592">
        <v>3.2384109713249463</v>
      </c>
      <c r="Q479" s="551">
        <v>1039</v>
      </c>
    </row>
    <row r="480" spans="1:17" ht="14.45" customHeight="1" x14ac:dyDescent="0.2">
      <c r="A480" s="546" t="s">
        <v>1540</v>
      </c>
      <c r="B480" s="547" t="s">
        <v>1338</v>
      </c>
      <c r="C480" s="547" t="s">
        <v>1339</v>
      </c>
      <c r="D480" s="547" t="s">
        <v>1364</v>
      </c>
      <c r="E480" s="547" t="s">
        <v>1365</v>
      </c>
      <c r="F480" s="550">
        <v>1</v>
      </c>
      <c r="G480" s="550">
        <v>190</v>
      </c>
      <c r="H480" s="550">
        <v>0.25</v>
      </c>
      <c r="I480" s="550">
        <v>190</v>
      </c>
      <c r="J480" s="550">
        <v>4</v>
      </c>
      <c r="K480" s="550">
        <v>760</v>
      </c>
      <c r="L480" s="550">
        <v>1</v>
      </c>
      <c r="M480" s="550">
        <v>190</v>
      </c>
      <c r="N480" s="550">
        <v>1</v>
      </c>
      <c r="O480" s="550">
        <v>191</v>
      </c>
      <c r="P480" s="592">
        <v>0.25131578947368421</v>
      </c>
      <c r="Q480" s="551">
        <v>191</v>
      </c>
    </row>
    <row r="481" spans="1:17" ht="14.45" customHeight="1" x14ac:dyDescent="0.2">
      <c r="A481" s="546" t="s">
        <v>1540</v>
      </c>
      <c r="B481" s="547" t="s">
        <v>1338</v>
      </c>
      <c r="C481" s="547" t="s">
        <v>1339</v>
      </c>
      <c r="D481" s="547" t="s">
        <v>1366</v>
      </c>
      <c r="E481" s="547" t="s">
        <v>1367</v>
      </c>
      <c r="F481" s="550">
        <v>4</v>
      </c>
      <c r="G481" s="550">
        <v>3292</v>
      </c>
      <c r="H481" s="550">
        <v>0.33333333333333331</v>
      </c>
      <c r="I481" s="550">
        <v>823</v>
      </c>
      <c r="J481" s="550">
        <v>12</v>
      </c>
      <c r="K481" s="550">
        <v>9876</v>
      </c>
      <c r="L481" s="550">
        <v>1</v>
      </c>
      <c r="M481" s="550">
        <v>823</v>
      </c>
      <c r="N481" s="550">
        <v>30</v>
      </c>
      <c r="O481" s="550">
        <v>24690</v>
      </c>
      <c r="P481" s="592">
        <v>2.5</v>
      </c>
      <c r="Q481" s="551">
        <v>823</v>
      </c>
    </row>
    <row r="482" spans="1:17" ht="14.45" customHeight="1" x14ac:dyDescent="0.2">
      <c r="A482" s="546" t="s">
        <v>1540</v>
      </c>
      <c r="B482" s="547" t="s">
        <v>1338</v>
      </c>
      <c r="C482" s="547" t="s">
        <v>1339</v>
      </c>
      <c r="D482" s="547" t="s">
        <v>1370</v>
      </c>
      <c r="E482" s="547" t="s">
        <v>1371</v>
      </c>
      <c r="F482" s="550">
        <v>103</v>
      </c>
      <c r="G482" s="550">
        <v>56547</v>
      </c>
      <c r="H482" s="550">
        <v>1.0822392344497607</v>
      </c>
      <c r="I482" s="550">
        <v>549</v>
      </c>
      <c r="J482" s="550">
        <v>95</v>
      </c>
      <c r="K482" s="550">
        <v>52250</v>
      </c>
      <c r="L482" s="550">
        <v>1</v>
      </c>
      <c r="M482" s="550">
        <v>550</v>
      </c>
      <c r="N482" s="550">
        <v>120</v>
      </c>
      <c r="O482" s="550">
        <v>66120</v>
      </c>
      <c r="P482" s="592">
        <v>1.2654545454545454</v>
      </c>
      <c r="Q482" s="551">
        <v>551</v>
      </c>
    </row>
    <row r="483" spans="1:17" ht="14.45" customHeight="1" x14ac:dyDescent="0.2">
      <c r="A483" s="546" t="s">
        <v>1540</v>
      </c>
      <c r="B483" s="547" t="s">
        <v>1338</v>
      </c>
      <c r="C483" s="547" t="s">
        <v>1339</v>
      </c>
      <c r="D483" s="547" t="s">
        <v>1372</v>
      </c>
      <c r="E483" s="547" t="s">
        <v>1373</v>
      </c>
      <c r="F483" s="550">
        <v>10</v>
      </c>
      <c r="G483" s="550">
        <v>6540</v>
      </c>
      <c r="H483" s="550">
        <v>0.76805637110980618</v>
      </c>
      <c r="I483" s="550">
        <v>654</v>
      </c>
      <c r="J483" s="550">
        <v>13</v>
      </c>
      <c r="K483" s="550">
        <v>8515</v>
      </c>
      <c r="L483" s="550">
        <v>1</v>
      </c>
      <c r="M483" s="550">
        <v>655</v>
      </c>
      <c r="N483" s="550">
        <v>13</v>
      </c>
      <c r="O483" s="550">
        <v>8528</v>
      </c>
      <c r="P483" s="592">
        <v>1.001526717557252</v>
      </c>
      <c r="Q483" s="551">
        <v>656</v>
      </c>
    </row>
    <row r="484" spans="1:17" ht="14.45" customHeight="1" x14ac:dyDescent="0.2">
      <c r="A484" s="546" t="s">
        <v>1540</v>
      </c>
      <c r="B484" s="547" t="s">
        <v>1338</v>
      </c>
      <c r="C484" s="547" t="s">
        <v>1339</v>
      </c>
      <c r="D484" s="547" t="s">
        <v>1374</v>
      </c>
      <c r="E484" s="547" t="s">
        <v>1375</v>
      </c>
      <c r="F484" s="550">
        <v>10</v>
      </c>
      <c r="G484" s="550">
        <v>6540</v>
      </c>
      <c r="H484" s="550">
        <v>0.76805637110980618</v>
      </c>
      <c r="I484" s="550">
        <v>654</v>
      </c>
      <c r="J484" s="550">
        <v>13</v>
      </c>
      <c r="K484" s="550">
        <v>8515</v>
      </c>
      <c r="L484" s="550">
        <v>1</v>
      </c>
      <c r="M484" s="550">
        <v>655</v>
      </c>
      <c r="N484" s="550">
        <v>13</v>
      </c>
      <c r="O484" s="550">
        <v>8528</v>
      </c>
      <c r="P484" s="592">
        <v>1.001526717557252</v>
      </c>
      <c r="Q484" s="551">
        <v>656</v>
      </c>
    </row>
    <row r="485" spans="1:17" ht="14.45" customHeight="1" x14ac:dyDescent="0.2">
      <c r="A485" s="546" t="s">
        <v>1540</v>
      </c>
      <c r="B485" s="547" t="s">
        <v>1338</v>
      </c>
      <c r="C485" s="547" t="s">
        <v>1339</v>
      </c>
      <c r="D485" s="547" t="s">
        <v>1376</v>
      </c>
      <c r="E485" s="547" t="s">
        <v>1377</v>
      </c>
      <c r="F485" s="550">
        <v>26</v>
      </c>
      <c r="G485" s="550">
        <v>17628</v>
      </c>
      <c r="H485" s="550">
        <v>0.99852724594992637</v>
      </c>
      <c r="I485" s="550">
        <v>678</v>
      </c>
      <c r="J485" s="550">
        <v>26</v>
      </c>
      <c r="K485" s="550">
        <v>17654</v>
      </c>
      <c r="L485" s="550">
        <v>1</v>
      </c>
      <c r="M485" s="550">
        <v>679</v>
      </c>
      <c r="N485" s="550">
        <v>28</v>
      </c>
      <c r="O485" s="550">
        <v>19012</v>
      </c>
      <c r="P485" s="592">
        <v>1.0769230769230769</v>
      </c>
      <c r="Q485" s="551">
        <v>679</v>
      </c>
    </row>
    <row r="486" spans="1:17" ht="14.45" customHeight="1" x14ac:dyDescent="0.2">
      <c r="A486" s="546" t="s">
        <v>1540</v>
      </c>
      <c r="B486" s="547" t="s">
        <v>1338</v>
      </c>
      <c r="C486" s="547" t="s">
        <v>1339</v>
      </c>
      <c r="D486" s="547" t="s">
        <v>1378</v>
      </c>
      <c r="E486" s="547" t="s">
        <v>1379</v>
      </c>
      <c r="F486" s="550">
        <v>58</v>
      </c>
      <c r="G486" s="550">
        <v>29754</v>
      </c>
      <c r="H486" s="550">
        <v>2.3154863813229571</v>
      </c>
      <c r="I486" s="550">
        <v>513</v>
      </c>
      <c r="J486" s="550">
        <v>25</v>
      </c>
      <c r="K486" s="550">
        <v>12850</v>
      </c>
      <c r="L486" s="550">
        <v>1</v>
      </c>
      <c r="M486" s="550">
        <v>514</v>
      </c>
      <c r="N486" s="550">
        <v>18</v>
      </c>
      <c r="O486" s="550">
        <v>9270</v>
      </c>
      <c r="P486" s="592">
        <v>0.72140077821011672</v>
      </c>
      <c r="Q486" s="551">
        <v>515</v>
      </c>
    </row>
    <row r="487" spans="1:17" ht="14.45" customHeight="1" x14ac:dyDescent="0.2">
      <c r="A487" s="546" t="s">
        <v>1540</v>
      </c>
      <c r="B487" s="547" t="s">
        <v>1338</v>
      </c>
      <c r="C487" s="547" t="s">
        <v>1339</v>
      </c>
      <c r="D487" s="547" t="s">
        <v>1380</v>
      </c>
      <c r="E487" s="547" t="s">
        <v>1381</v>
      </c>
      <c r="F487" s="550">
        <v>58</v>
      </c>
      <c r="G487" s="550">
        <v>24534</v>
      </c>
      <c r="H487" s="550">
        <v>2.3145283018867926</v>
      </c>
      <c r="I487" s="550">
        <v>423</v>
      </c>
      <c r="J487" s="550">
        <v>25</v>
      </c>
      <c r="K487" s="550">
        <v>10600</v>
      </c>
      <c r="L487" s="550">
        <v>1</v>
      </c>
      <c r="M487" s="550">
        <v>424</v>
      </c>
      <c r="N487" s="550">
        <v>18</v>
      </c>
      <c r="O487" s="550">
        <v>7650</v>
      </c>
      <c r="P487" s="592">
        <v>0.72169811320754718</v>
      </c>
      <c r="Q487" s="551">
        <v>425</v>
      </c>
    </row>
    <row r="488" spans="1:17" ht="14.45" customHeight="1" x14ac:dyDescent="0.2">
      <c r="A488" s="546" t="s">
        <v>1540</v>
      </c>
      <c r="B488" s="547" t="s">
        <v>1338</v>
      </c>
      <c r="C488" s="547" t="s">
        <v>1339</v>
      </c>
      <c r="D488" s="547" t="s">
        <v>1382</v>
      </c>
      <c r="E488" s="547" t="s">
        <v>1383</v>
      </c>
      <c r="F488" s="550">
        <v>103</v>
      </c>
      <c r="G488" s="550">
        <v>35947</v>
      </c>
      <c r="H488" s="550">
        <v>1.0698511904761905</v>
      </c>
      <c r="I488" s="550">
        <v>349</v>
      </c>
      <c r="J488" s="550">
        <v>96</v>
      </c>
      <c r="K488" s="550">
        <v>33600</v>
      </c>
      <c r="L488" s="550">
        <v>1</v>
      </c>
      <c r="M488" s="550">
        <v>350</v>
      </c>
      <c r="N488" s="550">
        <v>119</v>
      </c>
      <c r="O488" s="550">
        <v>41769</v>
      </c>
      <c r="P488" s="592">
        <v>1.243125</v>
      </c>
      <c r="Q488" s="551">
        <v>351</v>
      </c>
    </row>
    <row r="489" spans="1:17" ht="14.45" customHeight="1" x14ac:dyDescent="0.2">
      <c r="A489" s="546" t="s">
        <v>1540</v>
      </c>
      <c r="B489" s="547" t="s">
        <v>1338</v>
      </c>
      <c r="C489" s="547" t="s">
        <v>1339</v>
      </c>
      <c r="D489" s="547" t="s">
        <v>1384</v>
      </c>
      <c r="E489" s="547" t="s">
        <v>1385</v>
      </c>
      <c r="F489" s="550">
        <v>49</v>
      </c>
      <c r="G489" s="550">
        <v>10829</v>
      </c>
      <c r="H489" s="550">
        <v>2.5673304883831198</v>
      </c>
      <c r="I489" s="550">
        <v>221</v>
      </c>
      <c r="J489" s="550">
        <v>19</v>
      </c>
      <c r="K489" s="550">
        <v>4218</v>
      </c>
      <c r="L489" s="550">
        <v>1</v>
      </c>
      <c r="M489" s="550">
        <v>222</v>
      </c>
      <c r="N489" s="550">
        <v>57</v>
      </c>
      <c r="O489" s="550">
        <v>12711</v>
      </c>
      <c r="P489" s="592">
        <v>3.0135135135135136</v>
      </c>
      <c r="Q489" s="551">
        <v>223</v>
      </c>
    </row>
    <row r="490" spans="1:17" ht="14.45" customHeight="1" x14ac:dyDescent="0.2">
      <c r="A490" s="546" t="s">
        <v>1540</v>
      </c>
      <c r="B490" s="547" t="s">
        <v>1338</v>
      </c>
      <c r="C490" s="547" t="s">
        <v>1339</v>
      </c>
      <c r="D490" s="547" t="s">
        <v>1386</v>
      </c>
      <c r="E490" s="547" t="s">
        <v>1387</v>
      </c>
      <c r="F490" s="550">
        <v>438</v>
      </c>
      <c r="G490" s="550">
        <v>222504</v>
      </c>
      <c r="H490" s="550">
        <v>1.0213539467161192</v>
      </c>
      <c r="I490" s="550">
        <v>508</v>
      </c>
      <c r="J490" s="550">
        <v>428</v>
      </c>
      <c r="K490" s="550">
        <v>217852</v>
      </c>
      <c r="L490" s="550">
        <v>1</v>
      </c>
      <c r="M490" s="550">
        <v>509</v>
      </c>
      <c r="N490" s="550">
        <v>492</v>
      </c>
      <c r="O490" s="550">
        <v>252396</v>
      </c>
      <c r="P490" s="592">
        <v>1.1585663661568404</v>
      </c>
      <c r="Q490" s="551">
        <v>513</v>
      </c>
    </row>
    <row r="491" spans="1:17" ht="14.45" customHeight="1" x14ac:dyDescent="0.2">
      <c r="A491" s="546" t="s">
        <v>1540</v>
      </c>
      <c r="B491" s="547" t="s">
        <v>1338</v>
      </c>
      <c r="C491" s="547" t="s">
        <v>1339</v>
      </c>
      <c r="D491" s="547" t="s">
        <v>1390</v>
      </c>
      <c r="E491" s="547" t="s">
        <v>1391</v>
      </c>
      <c r="F491" s="550">
        <v>1</v>
      </c>
      <c r="G491" s="550">
        <v>239</v>
      </c>
      <c r="H491" s="550">
        <v>0.25</v>
      </c>
      <c r="I491" s="550">
        <v>239</v>
      </c>
      <c r="J491" s="550">
        <v>4</v>
      </c>
      <c r="K491" s="550">
        <v>956</v>
      </c>
      <c r="L491" s="550">
        <v>1</v>
      </c>
      <c r="M491" s="550">
        <v>239</v>
      </c>
      <c r="N491" s="550">
        <v>1</v>
      </c>
      <c r="O491" s="550">
        <v>240</v>
      </c>
      <c r="P491" s="592">
        <v>0.2510460251046025</v>
      </c>
      <c r="Q491" s="551">
        <v>240</v>
      </c>
    </row>
    <row r="492" spans="1:17" ht="14.45" customHeight="1" x14ac:dyDescent="0.2">
      <c r="A492" s="546" t="s">
        <v>1540</v>
      </c>
      <c r="B492" s="547" t="s">
        <v>1338</v>
      </c>
      <c r="C492" s="547" t="s">
        <v>1339</v>
      </c>
      <c r="D492" s="547" t="s">
        <v>1392</v>
      </c>
      <c r="E492" s="547" t="s">
        <v>1393</v>
      </c>
      <c r="F492" s="550">
        <v>45</v>
      </c>
      <c r="G492" s="550">
        <v>4995</v>
      </c>
      <c r="H492" s="550">
        <v>0.59210526315789469</v>
      </c>
      <c r="I492" s="550">
        <v>111</v>
      </c>
      <c r="J492" s="550">
        <v>76</v>
      </c>
      <c r="K492" s="550">
        <v>8436</v>
      </c>
      <c r="L492" s="550">
        <v>1</v>
      </c>
      <c r="M492" s="550">
        <v>111</v>
      </c>
      <c r="N492" s="550">
        <v>105</v>
      </c>
      <c r="O492" s="550">
        <v>11655</v>
      </c>
      <c r="P492" s="592">
        <v>1.381578947368421</v>
      </c>
      <c r="Q492" s="551">
        <v>111</v>
      </c>
    </row>
    <row r="493" spans="1:17" ht="14.45" customHeight="1" x14ac:dyDescent="0.2">
      <c r="A493" s="546" t="s">
        <v>1540</v>
      </c>
      <c r="B493" s="547" t="s">
        <v>1338</v>
      </c>
      <c r="C493" s="547" t="s">
        <v>1339</v>
      </c>
      <c r="D493" s="547" t="s">
        <v>1394</v>
      </c>
      <c r="E493" s="547" t="s">
        <v>1395</v>
      </c>
      <c r="F493" s="550">
        <v>19</v>
      </c>
      <c r="G493" s="550">
        <v>6289</v>
      </c>
      <c r="H493" s="550"/>
      <c r="I493" s="550">
        <v>331</v>
      </c>
      <c r="J493" s="550"/>
      <c r="K493" s="550"/>
      <c r="L493" s="550"/>
      <c r="M493" s="550"/>
      <c r="N493" s="550"/>
      <c r="O493" s="550"/>
      <c r="P493" s="592"/>
      <c r="Q493" s="551"/>
    </row>
    <row r="494" spans="1:17" ht="14.45" customHeight="1" x14ac:dyDescent="0.2">
      <c r="A494" s="546" t="s">
        <v>1540</v>
      </c>
      <c r="B494" s="547" t="s">
        <v>1338</v>
      </c>
      <c r="C494" s="547" t="s">
        <v>1339</v>
      </c>
      <c r="D494" s="547" t="s">
        <v>1396</v>
      </c>
      <c r="E494" s="547" t="s">
        <v>1397</v>
      </c>
      <c r="F494" s="550">
        <v>24</v>
      </c>
      <c r="G494" s="550">
        <v>7488</v>
      </c>
      <c r="H494" s="550">
        <v>0.61538461538461542</v>
      </c>
      <c r="I494" s="550">
        <v>312</v>
      </c>
      <c r="J494" s="550">
        <v>39</v>
      </c>
      <c r="K494" s="550">
        <v>12168</v>
      </c>
      <c r="L494" s="550">
        <v>1</v>
      </c>
      <c r="M494" s="550">
        <v>312</v>
      </c>
      <c r="N494" s="550">
        <v>42</v>
      </c>
      <c r="O494" s="550">
        <v>13104</v>
      </c>
      <c r="P494" s="592">
        <v>1.0769230769230769</v>
      </c>
      <c r="Q494" s="551">
        <v>312</v>
      </c>
    </row>
    <row r="495" spans="1:17" ht="14.45" customHeight="1" x14ac:dyDescent="0.2">
      <c r="A495" s="546" t="s">
        <v>1540</v>
      </c>
      <c r="B495" s="547" t="s">
        <v>1338</v>
      </c>
      <c r="C495" s="547" t="s">
        <v>1339</v>
      </c>
      <c r="D495" s="547" t="s">
        <v>1398</v>
      </c>
      <c r="E495" s="547" t="s">
        <v>1399</v>
      </c>
      <c r="F495" s="550">
        <v>9</v>
      </c>
      <c r="G495" s="550">
        <v>207</v>
      </c>
      <c r="H495" s="550">
        <v>2.15625</v>
      </c>
      <c r="I495" s="550">
        <v>23</v>
      </c>
      <c r="J495" s="550">
        <v>8</v>
      </c>
      <c r="K495" s="550">
        <v>96</v>
      </c>
      <c r="L495" s="550">
        <v>1</v>
      </c>
      <c r="M495" s="550">
        <v>12</v>
      </c>
      <c r="N495" s="550"/>
      <c r="O495" s="550"/>
      <c r="P495" s="592"/>
      <c r="Q495" s="551"/>
    </row>
    <row r="496" spans="1:17" ht="14.45" customHeight="1" x14ac:dyDescent="0.2">
      <c r="A496" s="546" t="s">
        <v>1540</v>
      </c>
      <c r="B496" s="547" t="s">
        <v>1338</v>
      </c>
      <c r="C496" s="547" t="s">
        <v>1339</v>
      </c>
      <c r="D496" s="547" t="s">
        <v>1400</v>
      </c>
      <c r="E496" s="547" t="s">
        <v>1401</v>
      </c>
      <c r="F496" s="550">
        <v>17</v>
      </c>
      <c r="G496" s="550">
        <v>289</v>
      </c>
      <c r="H496" s="550">
        <v>1.0625</v>
      </c>
      <c r="I496" s="550">
        <v>17</v>
      </c>
      <c r="J496" s="550">
        <v>16</v>
      </c>
      <c r="K496" s="550">
        <v>272</v>
      </c>
      <c r="L496" s="550">
        <v>1</v>
      </c>
      <c r="M496" s="550">
        <v>17</v>
      </c>
      <c r="N496" s="550">
        <v>13</v>
      </c>
      <c r="O496" s="550">
        <v>221</v>
      </c>
      <c r="P496" s="592">
        <v>0.8125</v>
      </c>
      <c r="Q496" s="551">
        <v>17</v>
      </c>
    </row>
    <row r="497" spans="1:17" ht="14.45" customHeight="1" x14ac:dyDescent="0.2">
      <c r="A497" s="546" t="s">
        <v>1540</v>
      </c>
      <c r="B497" s="547" t="s">
        <v>1338</v>
      </c>
      <c r="C497" s="547" t="s">
        <v>1339</v>
      </c>
      <c r="D497" s="547" t="s">
        <v>1404</v>
      </c>
      <c r="E497" s="547" t="s">
        <v>1405</v>
      </c>
      <c r="F497" s="550">
        <v>795</v>
      </c>
      <c r="G497" s="550">
        <v>278250</v>
      </c>
      <c r="H497" s="550">
        <v>1.0311284046692606</v>
      </c>
      <c r="I497" s="550">
        <v>350</v>
      </c>
      <c r="J497" s="550">
        <v>771</v>
      </c>
      <c r="K497" s="550">
        <v>269850</v>
      </c>
      <c r="L497" s="550">
        <v>1</v>
      </c>
      <c r="M497" s="550">
        <v>350</v>
      </c>
      <c r="N497" s="550">
        <v>915</v>
      </c>
      <c r="O497" s="550">
        <v>321165</v>
      </c>
      <c r="P497" s="592">
        <v>1.1901612006670372</v>
      </c>
      <c r="Q497" s="551">
        <v>351</v>
      </c>
    </row>
    <row r="498" spans="1:17" ht="14.45" customHeight="1" x14ac:dyDescent="0.2">
      <c r="A498" s="546" t="s">
        <v>1540</v>
      </c>
      <c r="B498" s="547" t="s">
        <v>1338</v>
      </c>
      <c r="C498" s="547" t="s">
        <v>1339</v>
      </c>
      <c r="D498" s="547" t="s">
        <v>1407</v>
      </c>
      <c r="E498" s="547" t="s">
        <v>1408</v>
      </c>
      <c r="F498" s="550">
        <v>4</v>
      </c>
      <c r="G498" s="550">
        <v>596</v>
      </c>
      <c r="H498" s="550">
        <v>4</v>
      </c>
      <c r="I498" s="550">
        <v>149</v>
      </c>
      <c r="J498" s="550">
        <v>1</v>
      </c>
      <c r="K498" s="550">
        <v>149</v>
      </c>
      <c r="L498" s="550">
        <v>1</v>
      </c>
      <c r="M498" s="550">
        <v>149</v>
      </c>
      <c r="N498" s="550">
        <v>1</v>
      </c>
      <c r="O498" s="550">
        <v>150</v>
      </c>
      <c r="P498" s="592">
        <v>1.0067114093959733</v>
      </c>
      <c r="Q498" s="551">
        <v>150</v>
      </c>
    </row>
    <row r="499" spans="1:17" ht="14.45" customHeight="1" x14ac:dyDescent="0.2">
      <c r="A499" s="546" t="s">
        <v>1540</v>
      </c>
      <c r="B499" s="547" t="s">
        <v>1338</v>
      </c>
      <c r="C499" s="547" t="s">
        <v>1339</v>
      </c>
      <c r="D499" s="547" t="s">
        <v>1411</v>
      </c>
      <c r="E499" s="547" t="s">
        <v>1412</v>
      </c>
      <c r="F499" s="550">
        <v>1</v>
      </c>
      <c r="G499" s="550">
        <v>295</v>
      </c>
      <c r="H499" s="550">
        <v>0.25</v>
      </c>
      <c r="I499" s="550">
        <v>295</v>
      </c>
      <c r="J499" s="550">
        <v>4</v>
      </c>
      <c r="K499" s="550">
        <v>1180</v>
      </c>
      <c r="L499" s="550">
        <v>1</v>
      </c>
      <c r="M499" s="550">
        <v>295</v>
      </c>
      <c r="N499" s="550">
        <v>1</v>
      </c>
      <c r="O499" s="550">
        <v>296</v>
      </c>
      <c r="P499" s="592">
        <v>0.25084745762711863</v>
      </c>
      <c r="Q499" s="551">
        <v>296</v>
      </c>
    </row>
    <row r="500" spans="1:17" ht="14.45" customHeight="1" x14ac:dyDescent="0.2">
      <c r="A500" s="546" t="s">
        <v>1540</v>
      </c>
      <c r="B500" s="547" t="s">
        <v>1338</v>
      </c>
      <c r="C500" s="547" t="s">
        <v>1339</v>
      </c>
      <c r="D500" s="547" t="s">
        <v>1413</v>
      </c>
      <c r="E500" s="547" t="s">
        <v>1414</v>
      </c>
      <c r="F500" s="550">
        <v>108</v>
      </c>
      <c r="G500" s="550">
        <v>22572</v>
      </c>
      <c r="H500" s="550">
        <v>1.1314285714285715</v>
      </c>
      <c r="I500" s="550">
        <v>209</v>
      </c>
      <c r="J500" s="550">
        <v>95</v>
      </c>
      <c r="K500" s="550">
        <v>19950</v>
      </c>
      <c r="L500" s="550">
        <v>1</v>
      </c>
      <c r="M500" s="550">
        <v>210</v>
      </c>
      <c r="N500" s="550">
        <v>119</v>
      </c>
      <c r="O500" s="550">
        <v>25109</v>
      </c>
      <c r="P500" s="592">
        <v>1.2585964912280703</v>
      </c>
      <c r="Q500" s="551">
        <v>211</v>
      </c>
    </row>
    <row r="501" spans="1:17" ht="14.45" customHeight="1" x14ac:dyDescent="0.2">
      <c r="A501" s="546" t="s">
        <v>1540</v>
      </c>
      <c r="B501" s="547" t="s">
        <v>1338</v>
      </c>
      <c r="C501" s="547" t="s">
        <v>1339</v>
      </c>
      <c r="D501" s="547" t="s">
        <v>1415</v>
      </c>
      <c r="E501" s="547" t="s">
        <v>1416</v>
      </c>
      <c r="F501" s="550">
        <v>106</v>
      </c>
      <c r="G501" s="550">
        <v>4240</v>
      </c>
      <c r="H501" s="550">
        <v>1.1397849462365592</v>
      </c>
      <c r="I501" s="550">
        <v>40</v>
      </c>
      <c r="J501" s="550">
        <v>93</v>
      </c>
      <c r="K501" s="550">
        <v>3720</v>
      </c>
      <c r="L501" s="550">
        <v>1</v>
      </c>
      <c r="M501" s="550">
        <v>40</v>
      </c>
      <c r="N501" s="550">
        <v>116</v>
      </c>
      <c r="O501" s="550">
        <v>4640</v>
      </c>
      <c r="P501" s="592">
        <v>1.2473118279569892</v>
      </c>
      <c r="Q501" s="551">
        <v>40</v>
      </c>
    </row>
    <row r="502" spans="1:17" ht="14.45" customHeight="1" x14ac:dyDescent="0.2">
      <c r="A502" s="546" t="s">
        <v>1540</v>
      </c>
      <c r="B502" s="547" t="s">
        <v>1338</v>
      </c>
      <c r="C502" s="547" t="s">
        <v>1339</v>
      </c>
      <c r="D502" s="547" t="s">
        <v>1417</v>
      </c>
      <c r="E502" s="547" t="s">
        <v>1418</v>
      </c>
      <c r="F502" s="550"/>
      <c r="G502" s="550"/>
      <c r="H502" s="550"/>
      <c r="I502" s="550"/>
      <c r="J502" s="550"/>
      <c r="K502" s="550"/>
      <c r="L502" s="550"/>
      <c r="M502" s="550"/>
      <c r="N502" s="550">
        <v>2</v>
      </c>
      <c r="O502" s="550">
        <v>10060</v>
      </c>
      <c r="P502" s="592"/>
      <c r="Q502" s="551">
        <v>5030</v>
      </c>
    </row>
    <row r="503" spans="1:17" ht="14.45" customHeight="1" x14ac:dyDescent="0.2">
      <c r="A503" s="546" t="s">
        <v>1540</v>
      </c>
      <c r="B503" s="547" t="s">
        <v>1338</v>
      </c>
      <c r="C503" s="547" t="s">
        <v>1339</v>
      </c>
      <c r="D503" s="547" t="s">
        <v>1419</v>
      </c>
      <c r="E503" s="547" t="s">
        <v>1420</v>
      </c>
      <c r="F503" s="550">
        <v>119</v>
      </c>
      <c r="G503" s="550">
        <v>20349</v>
      </c>
      <c r="H503" s="550">
        <v>1.1782178217821782</v>
      </c>
      <c r="I503" s="550">
        <v>171</v>
      </c>
      <c r="J503" s="550">
        <v>101</v>
      </c>
      <c r="K503" s="550">
        <v>17271</v>
      </c>
      <c r="L503" s="550">
        <v>1</v>
      </c>
      <c r="M503" s="550">
        <v>171</v>
      </c>
      <c r="N503" s="550">
        <v>129</v>
      </c>
      <c r="O503" s="550">
        <v>22059</v>
      </c>
      <c r="P503" s="592">
        <v>1.2772277227722773</v>
      </c>
      <c r="Q503" s="551">
        <v>171</v>
      </c>
    </row>
    <row r="504" spans="1:17" ht="14.45" customHeight="1" x14ac:dyDescent="0.2">
      <c r="A504" s="546" t="s">
        <v>1540</v>
      </c>
      <c r="B504" s="547" t="s">
        <v>1338</v>
      </c>
      <c r="C504" s="547" t="s">
        <v>1339</v>
      </c>
      <c r="D504" s="547" t="s">
        <v>1421</v>
      </c>
      <c r="E504" s="547" t="s">
        <v>1422</v>
      </c>
      <c r="F504" s="550">
        <v>1</v>
      </c>
      <c r="G504" s="550">
        <v>327</v>
      </c>
      <c r="H504" s="550"/>
      <c r="I504" s="550">
        <v>327</v>
      </c>
      <c r="J504" s="550"/>
      <c r="K504" s="550"/>
      <c r="L504" s="550"/>
      <c r="M504" s="550"/>
      <c r="N504" s="550"/>
      <c r="O504" s="550"/>
      <c r="P504" s="592"/>
      <c r="Q504" s="551"/>
    </row>
    <row r="505" spans="1:17" ht="14.45" customHeight="1" x14ac:dyDescent="0.2">
      <c r="A505" s="546" t="s">
        <v>1540</v>
      </c>
      <c r="B505" s="547" t="s">
        <v>1338</v>
      </c>
      <c r="C505" s="547" t="s">
        <v>1339</v>
      </c>
      <c r="D505" s="547" t="s">
        <v>1423</v>
      </c>
      <c r="E505" s="547" t="s">
        <v>1424</v>
      </c>
      <c r="F505" s="550">
        <v>12</v>
      </c>
      <c r="G505" s="550">
        <v>8280</v>
      </c>
      <c r="H505" s="550">
        <v>5.9913169319826336</v>
      </c>
      <c r="I505" s="550">
        <v>690</v>
      </c>
      <c r="J505" s="550">
        <v>2</v>
      </c>
      <c r="K505" s="550">
        <v>1382</v>
      </c>
      <c r="L505" s="550">
        <v>1</v>
      </c>
      <c r="M505" s="550">
        <v>691</v>
      </c>
      <c r="N505" s="550">
        <v>2</v>
      </c>
      <c r="O505" s="550">
        <v>1384</v>
      </c>
      <c r="P505" s="592">
        <v>1.0014471780028944</v>
      </c>
      <c r="Q505" s="551">
        <v>692</v>
      </c>
    </row>
    <row r="506" spans="1:17" ht="14.45" customHeight="1" x14ac:dyDescent="0.2">
      <c r="A506" s="546" t="s">
        <v>1540</v>
      </c>
      <c r="B506" s="547" t="s">
        <v>1338</v>
      </c>
      <c r="C506" s="547" t="s">
        <v>1339</v>
      </c>
      <c r="D506" s="547" t="s">
        <v>1425</v>
      </c>
      <c r="E506" s="547" t="s">
        <v>1426</v>
      </c>
      <c r="F506" s="550">
        <v>127</v>
      </c>
      <c r="G506" s="550">
        <v>44450</v>
      </c>
      <c r="H506" s="550">
        <v>1.1140350877192982</v>
      </c>
      <c r="I506" s="550">
        <v>350</v>
      </c>
      <c r="J506" s="550">
        <v>114</v>
      </c>
      <c r="K506" s="550">
        <v>39900</v>
      </c>
      <c r="L506" s="550">
        <v>1</v>
      </c>
      <c r="M506" s="550">
        <v>350</v>
      </c>
      <c r="N506" s="550">
        <v>128</v>
      </c>
      <c r="O506" s="550">
        <v>44928</v>
      </c>
      <c r="P506" s="592">
        <v>1.126015037593985</v>
      </c>
      <c r="Q506" s="551">
        <v>351</v>
      </c>
    </row>
    <row r="507" spans="1:17" ht="14.45" customHeight="1" x14ac:dyDescent="0.2">
      <c r="A507" s="546" t="s">
        <v>1540</v>
      </c>
      <c r="B507" s="547" t="s">
        <v>1338</v>
      </c>
      <c r="C507" s="547" t="s">
        <v>1339</v>
      </c>
      <c r="D507" s="547" t="s">
        <v>1427</v>
      </c>
      <c r="E507" s="547" t="s">
        <v>1428</v>
      </c>
      <c r="F507" s="550">
        <v>118</v>
      </c>
      <c r="G507" s="550">
        <v>20532</v>
      </c>
      <c r="H507" s="550">
        <v>1.1919191919191918</v>
      </c>
      <c r="I507" s="550">
        <v>174</v>
      </c>
      <c r="J507" s="550">
        <v>99</v>
      </c>
      <c r="K507" s="550">
        <v>17226</v>
      </c>
      <c r="L507" s="550">
        <v>1</v>
      </c>
      <c r="M507" s="550">
        <v>174</v>
      </c>
      <c r="N507" s="550">
        <v>125</v>
      </c>
      <c r="O507" s="550">
        <v>21750</v>
      </c>
      <c r="P507" s="592">
        <v>1.2626262626262625</v>
      </c>
      <c r="Q507" s="551">
        <v>174</v>
      </c>
    </row>
    <row r="508" spans="1:17" ht="14.45" customHeight="1" x14ac:dyDescent="0.2">
      <c r="A508" s="546" t="s">
        <v>1540</v>
      </c>
      <c r="B508" s="547" t="s">
        <v>1338</v>
      </c>
      <c r="C508" s="547" t="s">
        <v>1339</v>
      </c>
      <c r="D508" s="547" t="s">
        <v>1429</v>
      </c>
      <c r="E508" s="547" t="s">
        <v>1430</v>
      </c>
      <c r="F508" s="550">
        <v>20</v>
      </c>
      <c r="G508" s="550">
        <v>8020</v>
      </c>
      <c r="H508" s="550">
        <v>2.5</v>
      </c>
      <c r="I508" s="550">
        <v>401</v>
      </c>
      <c r="J508" s="550">
        <v>8</v>
      </c>
      <c r="K508" s="550">
        <v>3208</v>
      </c>
      <c r="L508" s="550">
        <v>1</v>
      </c>
      <c r="M508" s="550">
        <v>401</v>
      </c>
      <c r="N508" s="550"/>
      <c r="O508" s="550"/>
      <c r="P508" s="592"/>
      <c r="Q508" s="551"/>
    </row>
    <row r="509" spans="1:17" ht="14.45" customHeight="1" x14ac:dyDescent="0.2">
      <c r="A509" s="546" t="s">
        <v>1540</v>
      </c>
      <c r="B509" s="547" t="s">
        <v>1338</v>
      </c>
      <c r="C509" s="547" t="s">
        <v>1339</v>
      </c>
      <c r="D509" s="547" t="s">
        <v>1431</v>
      </c>
      <c r="E509" s="547" t="s">
        <v>1432</v>
      </c>
      <c r="F509" s="550">
        <v>10</v>
      </c>
      <c r="G509" s="550">
        <v>6540</v>
      </c>
      <c r="H509" s="550">
        <v>0.76805637110980618</v>
      </c>
      <c r="I509" s="550">
        <v>654</v>
      </c>
      <c r="J509" s="550">
        <v>13</v>
      </c>
      <c r="K509" s="550">
        <v>8515</v>
      </c>
      <c r="L509" s="550">
        <v>1</v>
      </c>
      <c r="M509" s="550">
        <v>655</v>
      </c>
      <c r="N509" s="550">
        <v>13</v>
      </c>
      <c r="O509" s="550">
        <v>8528</v>
      </c>
      <c r="P509" s="592">
        <v>1.001526717557252</v>
      </c>
      <c r="Q509" s="551">
        <v>656</v>
      </c>
    </row>
    <row r="510" spans="1:17" ht="14.45" customHeight="1" x14ac:dyDescent="0.2">
      <c r="A510" s="546" t="s">
        <v>1540</v>
      </c>
      <c r="B510" s="547" t="s">
        <v>1338</v>
      </c>
      <c r="C510" s="547" t="s">
        <v>1339</v>
      </c>
      <c r="D510" s="547" t="s">
        <v>1433</v>
      </c>
      <c r="E510" s="547" t="s">
        <v>1434</v>
      </c>
      <c r="F510" s="550">
        <v>10</v>
      </c>
      <c r="G510" s="550">
        <v>6540</v>
      </c>
      <c r="H510" s="550">
        <v>0.76805637110980618</v>
      </c>
      <c r="I510" s="550">
        <v>654</v>
      </c>
      <c r="J510" s="550">
        <v>13</v>
      </c>
      <c r="K510" s="550">
        <v>8515</v>
      </c>
      <c r="L510" s="550">
        <v>1</v>
      </c>
      <c r="M510" s="550">
        <v>655</v>
      </c>
      <c r="N510" s="550">
        <v>13</v>
      </c>
      <c r="O510" s="550">
        <v>8528</v>
      </c>
      <c r="P510" s="592">
        <v>1.001526717557252</v>
      </c>
      <c r="Q510" s="551">
        <v>656</v>
      </c>
    </row>
    <row r="511" spans="1:17" ht="14.45" customHeight="1" x14ac:dyDescent="0.2">
      <c r="A511" s="546" t="s">
        <v>1540</v>
      </c>
      <c r="B511" s="547" t="s">
        <v>1338</v>
      </c>
      <c r="C511" s="547" t="s">
        <v>1339</v>
      </c>
      <c r="D511" s="547" t="s">
        <v>1437</v>
      </c>
      <c r="E511" s="547" t="s">
        <v>1438</v>
      </c>
      <c r="F511" s="550">
        <v>3</v>
      </c>
      <c r="G511" s="550">
        <v>2082</v>
      </c>
      <c r="H511" s="550">
        <v>2.9956834532374099</v>
      </c>
      <c r="I511" s="550">
        <v>694</v>
      </c>
      <c r="J511" s="550">
        <v>1</v>
      </c>
      <c r="K511" s="550">
        <v>695</v>
      </c>
      <c r="L511" s="550">
        <v>1</v>
      </c>
      <c r="M511" s="550">
        <v>695</v>
      </c>
      <c r="N511" s="550"/>
      <c r="O511" s="550"/>
      <c r="P511" s="592"/>
      <c r="Q511" s="551"/>
    </row>
    <row r="512" spans="1:17" ht="14.45" customHeight="1" x14ac:dyDescent="0.2">
      <c r="A512" s="546" t="s">
        <v>1540</v>
      </c>
      <c r="B512" s="547" t="s">
        <v>1338</v>
      </c>
      <c r="C512" s="547" t="s">
        <v>1339</v>
      </c>
      <c r="D512" s="547" t="s">
        <v>1439</v>
      </c>
      <c r="E512" s="547" t="s">
        <v>1440</v>
      </c>
      <c r="F512" s="550">
        <v>26</v>
      </c>
      <c r="G512" s="550">
        <v>17628</v>
      </c>
      <c r="H512" s="550">
        <v>0.99852724594992637</v>
      </c>
      <c r="I512" s="550">
        <v>678</v>
      </c>
      <c r="J512" s="550">
        <v>26</v>
      </c>
      <c r="K512" s="550">
        <v>17654</v>
      </c>
      <c r="L512" s="550">
        <v>1</v>
      </c>
      <c r="M512" s="550">
        <v>679</v>
      </c>
      <c r="N512" s="550">
        <v>28</v>
      </c>
      <c r="O512" s="550">
        <v>19012</v>
      </c>
      <c r="P512" s="592">
        <v>1.0769230769230769</v>
      </c>
      <c r="Q512" s="551">
        <v>679</v>
      </c>
    </row>
    <row r="513" spans="1:17" ht="14.45" customHeight="1" x14ac:dyDescent="0.2">
      <c r="A513" s="546" t="s">
        <v>1540</v>
      </c>
      <c r="B513" s="547" t="s">
        <v>1338</v>
      </c>
      <c r="C513" s="547" t="s">
        <v>1339</v>
      </c>
      <c r="D513" s="547" t="s">
        <v>1441</v>
      </c>
      <c r="E513" s="547" t="s">
        <v>1442</v>
      </c>
      <c r="F513" s="550">
        <v>7</v>
      </c>
      <c r="G513" s="550">
        <v>3339</v>
      </c>
      <c r="H513" s="550">
        <v>0.77615062761506282</v>
      </c>
      <c r="I513" s="550">
        <v>477</v>
      </c>
      <c r="J513" s="550">
        <v>9</v>
      </c>
      <c r="K513" s="550">
        <v>4302</v>
      </c>
      <c r="L513" s="550">
        <v>1</v>
      </c>
      <c r="M513" s="550">
        <v>478</v>
      </c>
      <c r="N513" s="550">
        <v>13</v>
      </c>
      <c r="O513" s="550">
        <v>6214</v>
      </c>
      <c r="P513" s="592">
        <v>1.4444444444444444</v>
      </c>
      <c r="Q513" s="551">
        <v>478</v>
      </c>
    </row>
    <row r="514" spans="1:17" ht="14.45" customHeight="1" x14ac:dyDescent="0.2">
      <c r="A514" s="546" t="s">
        <v>1540</v>
      </c>
      <c r="B514" s="547" t="s">
        <v>1338</v>
      </c>
      <c r="C514" s="547" t="s">
        <v>1339</v>
      </c>
      <c r="D514" s="547" t="s">
        <v>1443</v>
      </c>
      <c r="E514" s="547" t="s">
        <v>1444</v>
      </c>
      <c r="F514" s="550">
        <v>58</v>
      </c>
      <c r="G514" s="550">
        <v>16878</v>
      </c>
      <c r="H514" s="550">
        <v>2.3120547945205479</v>
      </c>
      <c r="I514" s="550">
        <v>291</v>
      </c>
      <c r="J514" s="550">
        <v>25</v>
      </c>
      <c r="K514" s="550">
        <v>7300</v>
      </c>
      <c r="L514" s="550">
        <v>1</v>
      </c>
      <c r="M514" s="550">
        <v>292</v>
      </c>
      <c r="N514" s="550">
        <v>18</v>
      </c>
      <c r="O514" s="550">
        <v>5274</v>
      </c>
      <c r="P514" s="592">
        <v>0.72246575342465758</v>
      </c>
      <c r="Q514" s="551">
        <v>293</v>
      </c>
    </row>
    <row r="515" spans="1:17" ht="14.45" customHeight="1" x14ac:dyDescent="0.2">
      <c r="A515" s="546" t="s">
        <v>1540</v>
      </c>
      <c r="B515" s="547" t="s">
        <v>1338</v>
      </c>
      <c r="C515" s="547" t="s">
        <v>1339</v>
      </c>
      <c r="D515" s="547" t="s">
        <v>1445</v>
      </c>
      <c r="E515" s="547" t="s">
        <v>1446</v>
      </c>
      <c r="F515" s="550">
        <v>14</v>
      </c>
      <c r="G515" s="550">
        <v>11396</v>
      </c>
      <c r="H515" s="550">
        <v>7</v>
      </c>
      <c r="I515" s="550">
        <v>814</v>
      </c>
      <c r="J515" s="550">
        <v>2</v>
      </c>
      <c r="K515" s="550">
        <v>1628</v>
      </c>
      <c r="L515" s="550">
        <v>1</v>
      </c>
      <c r="M515" s="550">
        <v>814</v>
      </c>
      <c r="N515" s="550">
        <v>4</v>
      </c>
      <c r="O515" s="550">
        <v>3224</v>
      </c>
      <c r="P515" s="592">
        <v>1.9803439803439804</v>
      </c>
      <c r="Q515" s="551">
        <v>806</v>
      </c>
    </row>
    <row r="516" spans="1:17" ht="14.45" customHeight="1" x14ac:dyDescent="0.2">
      <c r="A516" s="546" t="s">
        <v>1540</v>
      </c>
      <c r="B516" s="547" t="s">
        <v>1338</v>
      </c>
      <c r="C516" s="547" t="s">
        <v>1339</v>
      </c>
      <c r="D516" s="547" t="s">
        <v>1448</v>
      </c>
      <c r="E516" s="547" t="s">
        <v>1449</v>
      </c>
      <c r="F516" s="550">
        <v>110</v>
      </c>
      <c r="G516" s="550">
        <v>18480</v>
      </c>
      <c r="H516" s="550">
        <v>1.134020618556701</v>
      </c>
      <c r="I516" s="550">
        <v>168</v>
      </c>
      <c r="J516" s="550">
        <v>97</v>
      </c>
      <c r="K516" s="550">
        <v>16296</v>
      </c>
      <c r="L516" s="550">
        <v>1</v>
      </c>
      <c r="M516" s="550">
        <v>168</v>
      </c>
      <c r="N516" s="550">
        <v>118</v>
      </c>
      <c r="O516" s="550">
        <v>19824</v>
      </c>
      <c r="P516" s="592">
        <v>1.2164948453608246</v>
      </c>
      <c r="Q516" s="551">
        <v>168</v>
      </c>
    </row>
    <row r="517" spans="1:17" ht="14.45" customHeight="1" x14ac:dyDescent="0.2">
      <c r="A517" s="546" t="s">
        <v>1540</v>
      </c>
      <c r="B517" s="547" t="s">
        <v>1338</v>
      </c>
      <c r="C517" s="547" t="s">
        <v>1339</v>
      </c>
      <c r="D517" s="547" t="s">
        <v>1450</v>
      </c>
      <c r="E517" s="547" t="s">
        <v>1451</v>
      </c>
      <c r="F517" s="550"/>
      <c r="G517" s="550"/>
      <c r="H517" s="550"/>
      <c r="I517" s="550"/>
      <c r="J517" s="550"/>
      <c r="K517" s="550"/>
      <c r="L517" s="550"/>
      <c r="M517" s="550"/>
      <c r="N517" s="550">
        <v>1</v>
      </c>
      <c r="O517" s="550">
        <v>855</v>
      </c>
      <c r="P517" s="592"/>
      <c r="Q517" s="551">
        <v>855</v>
      </c>
    </row>
    <row r="518" spans="1:17" ht="14.45" customHeight="1" x14ac:dyDescent="0.2">
      <c r="A518" s="546" t="s">
        <v>1540</v>
      </c>
      <c r="B518" s="547" t="s">
        <v>1338</v>
      </c>
      <c r="C518" s="547" t="s">
        <v>1339</v>
      </c>
      <c r="D518" s="547" t="s">
        <v>1452</v>
      </c>
      <c r="E518" s="547" t="s">
        <v>1453</v>
      </c>
      <c r="F518" s="550">
        <v>5</v>
      </c>
      <c r="G518" s="550">
        <v>2870</v>
      </c>
      <c r="H518" s="550">
        <v>2.5</v>
      </c>
      <c r="I518" s="550">
        <v>574</v>
      </c>
      <c r="J518" s="550">
        <v>2</v>
      </c>
      <c r="K518" s="550">
        <v>1148</v>
      </c>
      <c r="L518" s="550">
        <v>1</v>
      </c>
      <c r="M518" s="550">
        <v>574</v>
      </c>
      <c r="N518" s="550"/>
      <c r="O518" s="550"/>
      <c r="P518" s="592"/>
      <c r="Q518" s="551"/>
    </row>
    <row r="519" spans="1:17" ht="14.45" customHeight="1" x14ac:dyDescent="0.2">
      <c r="A519" s="546" t="s">
        <v>1540</v>
      </c>
      <c r="B519" s="547" t="s">
        <v>1338</v>
      </c>
      <c r="C519" s="547" t="s">
        <v>1339</v>
      </c>
      <c r="D519" s="547" t="s">
        <v>1455</v>
      </c>
      <c r="E519" s="547" t="s">
        <v>1456</v>
      </c>
      <c r="F519" s="550">
        <v>1</v>
      </c>
      <c r="G519" s="550">
        <v>187</v>
      </c>
      <c r="H519" s="550">
        <v>0.25</v>
      </c>
      <c r="I519" s="550">
        <v>187</v>
      </c>
      <c r="J519" s="550">
        <v>4</v>
      </c>
      <c r="K519" s="550">
        <v>748</v>
      </c>
      <c r="L519" s="550">
        <v>1</v>
      </c>
      <c r="M519" s="550">
        <v>187</v>
      </c>
      <c r="N519" s="550">
        <v>1</v>
      </c>
      <c r="O519" s="550">
        <v>188</v>
      </c>
      <c r="P519" s="592">
        <v>0.25133689839572193</v>
      </c>
      <c r="Q519" s="551">
        <v>188</v>
      </c>
    </row>
    <row r="520" spans="1:17" ht="14.45" customHeight="1" x14ac:dyDescent="0.2">
      <c r="A520" s="546" t="s">
        <v>1540</v>
      </c>
      <c r="B520" s="547" t="s">
        <v>1338</v>
      </c>
      <c r="C520" s="547" t="s">
        <v>1339</v>
      </c>
      <c r="D520" s="547" t="s">
        <v>1457</v>
      </c>
      <c r="E520" s="547" t="s">
        <v>1458</v>
      </c>
      <c r="F520" s="550">
        <v>51</v>
      </c>
      <c r="G520" s="550">
        <v>29376</v>
      </c>
      <c r="H520" s="550">
        <v>0.83606557377049184</v>
      </c>
      <c r="I520" s="550">
        <v>576</v>
      </c>
      <c r="J520" s="550">
        <v>61</v>
      </c>
      <c r="K520" s="550">
        <v>35136</v>
      </c>
      <c r="L520" s="550">
        <v>1</v>
      </c>
      <c r="M520" s="550">
        <v>576</v>
      </c>
      <c r="N520" s="550">
        <v>83</v>
      </c>
      <c r="O520" s="550">
        <v>47808</v>
      </c>
      <c r="P520" s="592">
        <v>1.360655737704918</v>
      </c>
      <c r="Q520" s="551">
        <v>576</v>
      </c>
    </row>
    <row r="521" spans="1:17" ht="14.45" customHeight="1" x14ac:dyDescent="0.2">
      <c r="A521" s="546" t="s">
        <v>1540</v>
      </c>
      <c r="B521" s="547" t="s">
        <v>1338</v>
      </c>
      <c r="C521" s="547" t="s">
        <v>1339</v>
      </c>
      <c r="D521" s="547" t="s">
        <v>1461</v>
      </c>
      <c r="E521" s="547" t="s">
        <v>1462</v>
      </c>
      <c r="F521" s="550">
        <v>10</v>
      </c>
      <c r="G521" s="550">
        <v>13990</v>
      </c>
      <c r="H521" s="550">
        <v>0.76868131868131873</v>
      </c>
      <c r="I521" s="550">
        <v>1399</v>
      </c>
      <c r="J521" s="550">
        <v>13</v>
      </c>
      <c r="K521" s="550">
        <v>18200</v>
      </c>
      <c r="L521" s="550">
        <v>1</v>
      </c>
      <c r="M521" s="550">
        <v>1400</v>
      </c>
      <c r="N521" s="550">
        <v>13</v>
      </c>
      <c r="O521" s="550">
        <v>18200</v>
      </c>
      <c r="P521" s="592">
        <v>1</v>
      </c>
      <c r="Q521" s="551">
        <v>1400</v>
      </c>
    </row>
    <row r="522" spans="1:17" ht="14.45" customHeight="1" x14ac:dyDescent="0.2">
      <c r="A522" s="546" t="s">
        <v>1540</v>
      </c>
      <c r="B522" s="547" t="s">
        <v>1338</v>
      </c>
      <c r="C522" s="547" t="s">
        <v>1339</v>
      </c>
      <c r="D522" s="547" t="s">
        <v>1463</v>
      </c>
      <c r="E522" s="547" t="s">
        <v>1464</v>
      </c>
      <c r="F522" s="550"/>
      <c r="G522" s="550"/>
      <c r="H522" s="550"/>
      <c r="I522" s="550"/>
      <c r="J522" s="550">
        <v>1</v>
      </c>
      <c r="K522" s="550">
        <v>1023</v>
      </c>
      <c r="L522" s="550">
        <v>1</v>
      </c>
      <c r="M522" s="550">
        <v>1023</v>
      </c>
      <c r="N522" s="550">
        <v>1</v>
      </c>
      <c r="O522" s="550">
        <v>1023</v>
      </c>
      <c r="P522" s="592">
        <v>1</v>
      </c>
      <c r="Q522" s="551">
        <v>1023</v>
      </c>
    </row>
    <row r="523" spans="1:17" ht="14.45" customHeight="1" x14ac:dyDescent="0.2">
      <c r="A523" s="546" t="s">
        <v>1540</v>
      </c>
      <c r="B523" s="547" t="s">
        <v>1338</v>
      </c>
      <c r="C523" s="547" t="s">
        <v>1339</v>
      </c>
      <c r="D523" s="547" t="s">
        <v>1465</v>
      </c>
      <c r="E523" s="547" t="s">
        <v>1466</v>
      </c>
      <c r="F523" s="550">
        <v>104</v>
      </c>
      <c r="G523" s="550">
        <v>19760</v>
      </c>
      <c r="H523" s="550">
        <v>1.04</v>
      </c>
      <c r="I523" s="550">
        <v>190</v>
      </c>
      <c r="J523" s="550">
        <v>100</v>
      </c>
      <c r="K523" s="550">
        <v>19000</v>
      </c>
      <c r="L523" s="550">
        <v>1</v>
      </c>
      <c r="M523" s="550">
        <v>190</v>
      </c>
      <c r="N523" s="550">
        <v>123</v>
      </c>
      <c r="O523" s="550">
        <v>23370</v>
      </c>
      <c r="P523" s="592">
        <v>1.23</v>
      </c>
      <c r="Q523" s="551">
        <v>190</v>
      </c>
    </row>
    <row r="524" spans="1:17" ht="14.45" customHeight="1" x14ac:dyDescent="0.2">
      <c r="A524" s="546" t="s">
        <v>1540</v>
      </c>
      <c r="B524" s="547" t="s">
        <v>1338</v>
      </c>
      <c r="C524" s="547" t="s">
        <v>1339</v>
      </c>
      <c r="D524" s="547" t="s">
        <v>1467</v>
      </c>
      <c r="E524" s="547" t="s">
        <v>1468</v>
      </c>
      <c r="F524" s="550">
        <v>14</v>
      </c>
      <c r="G524" s="550">
        <v>11396</v>
      </c>
      <c r="H524" s="550">
        <v>7</v>
      </c>
      <c r="I524" s="550">
        <v>814</v>
      </c>
      <c r="J524" s="550">
        <v>2</v>
      </c>
      <c r="K524" s="550">
        <v>1628</v>
      </c>
      <c r="L524" s="550">
        <v>1</v>
      </c>
      <c r="M524" s="550">
        <v>814</v>
      </c>
      <c r="N524" s="550">
        <v>4</v>
      </c>
      <c r="O524" s="550">
        <v>3224</v>
      </c>
      <c r="P524" s="592">
        <v>1.9803439803439804</v>
      </c>
      <c r="Q524" s="551">
        <v>806</v>
      </c>
    </row>
    <row r="525" spans="1:17" ht="14.45" customHeight="1" x14ac:dyDescent="0.2">
      <c r="A525" s="546" t="s">
        <v>1540</v>
      </c>
      <c r="B525" s="547" t="s">
        <v>1338</v>
      </c>
      <c r="C525" s="547" t="s">
        <v>1339</v>
      </c>
      <c r="D525" s="547" t="s">
        <v>1471</v>
      </c>
      <c r="E525" s="547" t="s">
        <v>1472</v>
      </c>
      <c r="F525" s="550">
        <v>6</v>
      </c>
      <c r="G525" s="550">
        <v>1560</v>
      </c>
      <c r="H525" s="550">
        <v>5.9770114942528734</v>
      </c>
      <c r="I525" s="550">
        <v>260</v>
      </c>
      <c r="J525" s="550">
        <v>1</v>
      </c>
      <c r="K525" s="550">
        <v>261</v>
      </c>
      <c r="L525" s="550">
        <v>1</v>
      </c>
      <c r="M525" s="550">
        <v>261</v>
      </c>
      <c r="N525" s="550"/>
      <c r="O525" s="550"/>
      <c r="P525" s="592"/>
      <c r="Q525" s="551"/>
    </row>
    <row r="526" spans="1:17" ht="14.45" customHeight="1" x14ac:dyDescent="0.2">
      <c r="A526" s="546" t="s">
        <v>1540</v>
      </c>
      <c r="B526" s="547" t="s">
        <v>1338</v>
      </c>
      <c r="C526" s="547" t="s">
        <v>1339</v>
      </c>
      <c r="D526" s="547" t="s">
        <v>1473</v>
      </c>
      <c r="E526" s="547" t="s">
        <v>1395</v>
      </c>
      <c r="F526" s="550">
        <v>4</v>
      </c>
      <c r="G526" s="550">
        <v>9708</v>
      </c>
      <c r="H526" s="550"/>
      <c r="I526" s="550">
        <v>2427</v>
      </c>
      <c r="J526" s="550"/>
      <c r="K526" s="550"/>
      <c r="L526" s="550"/>
      <c r="M526" s="550"/>
      <c r="N526" s="550"/>
      <c r="O526" s="550"/>
      <c r="P526" s="592"/>
      <c r="Q526" s="551"/>
    </row>
    <row r="527" spans="1:17" ht="14.45" customHeight="1" x14ac:dyDescent="0.2">
      <c r="A527" s="546" t="s">
        <v>1540</v>
      </c>
      <c r="B527" s="547" t="s">
        <v>1338</v>
      </c>
      <c r="C527" s="547" t="s">
        <v>1339</v>
      </c>
      <c r="D527" s="547" t="s">
        <v>1474</v>
      </c>
      <c r="E527" s="547" t="s">
        <v>1475</v>
      </c>
      <c r="F527" s="550"/>
      <c r="G527" s="550"/>
      <c r="H527" s="550"/>
      <c r="I527" s="550"/>
      <c r="J527" s="550">
        <v>6</v>
      </c>
      <c r="K527" s="550">
        <v>24522</v>
      </c>
      <c r="L527" s="550">
        <v>1</v>
      </c>
      <c r="M527" s="550">
        <v>4087</v>
      </c>
      <c r="N527" s="550">
        <v>7</v>
      </c>
      <c r="O527" s="550">
        <v>28714</v>
      </c>
      <c r="P527" s="592">
        <v>1.1709485360084821</v>
      </c>
      <c r="Q527" s="551">
        <v>4102</v>
      </c>
    </row>
    <row r="528" spans="1:17" ht="14.45" customHeight="1" x14ac:dyDescent="0.2">
      <c r="A528" s="546" t="s">
        <v>1540</v>
      </c>
      <c r="B528" s="547" t="s">
        <v>1338</v>
      </c>
      <c r="C528" s="547" t="s">
        <v>1339</v>
      </c>
      <c r="D528" s="547" t="s">
        <v>1478</v>
      </c>
      <c r="E528" s="547" t="s">
        <v>1479</v>
      </c>
      <c r="F528" s="550"/>
      <c r="G528" s="550"/>
      <c r="H528" s="550"/>
      <c r="I528" s="550"/>
      <c r="J528" s="550"/>
      <c r="K528" s="550"/>
      <c r="L528" s="550"/>
      <c r="M528" s="550"/>
      <c r="N528" s="550">
        <v>1</v>
      </c>
      <c r="O528" s="550">
        <v>246</v>
      </c>
      <c r="P528" s="592"/>
      <c r="Q528" s="551">
        <v>246</v>
      </c>
    </row>
    <row r="529" spans="1:17" ht="14.45" customHeight="1" x14ac:dyDescent="0.2">
      <c r="A529" s="546" t="s">
        <v>1540</v>
      </c>
      <c r="B529" s="547" t="s">
        <v>1338</v>
      </c>
      <c r="C529" s="547" t="s">
        <v>1339</v>
      </c>
      <c r="D529" s="547" t="s">
        <v>1480</v>
      </c>
      <c r="E529" s="547" t="s">
        <v>1481</v>
      </c>
      <c r="F529" s="550"/>
      <c r="G529" s="550"/>
      <c r="H529" s="550"/>
      <c r="I529" s="550"/>
      <c r="J529" s="550"/>
      <c r="K529" s="550"/>
      <c r="L529" s="550"/>
      <c r="M529" s="550"/>
      <c r="N529" s="550">
        <v>1</v>
      </c>
      <c r="O529" s="550">
        <v>421</v>
      </c>
      <c r="P529" s="592"/>
      <c r="Q529" s="551">
        <v>421</v>
      </c>
    </row>
    <row r="530" spans="1:17" ht="14.45" customHeight="1" x14ac:dyDescent="0.2">
      <c r="A530" s="546" t="s">
        <v>1540</v>
      </c>
      <c r="B530" s="547" t="s">
        <v>1338</v>
      </c>
      <c r="C530" s="547" t="s">
        <v>1339</v>
      </c>
      <c r="D530" s="547" t="s">
        <v>1482</v>
      </c>
      <c r="E530" s="547" t="s">
        <v>1483</v>
      </c>
      <c r="F530" s="550">
        <v>9</v>
      </c>
      <c r="G530" s="550">
        <v>69012</v>
      </c>
      <c r="H530" s="550">
        <v>0.52899783838476755</v>
      </c>
      <c r="I530" s="550">
        <v>7668</v>
      </c>
      <c r="J530" s="550">
        <v>17</v>
      </c>
      <c r="K530" s="550">
        <v>130458</v>
      </c>
      <c r="L530" s="550">
        <v>1</v>
      </c>
      <c r="M530" s="550">
        <v>7674</v>
      </c>
      <c r="N530" s="550">
        <v>30</v>
      </c>
      <c r="O530" s="550">
        <v>230850</v>
      </c>
      <c r="P530" s="592">
        <v>1.7695350227659477</v>
      </c>
      <c r="Q530" s="551">
        <v>7695</v>
      </c>
    </row>
    <row r="531" spans="1:17" ht="14.45" customHeight="1" x14ac:dyDescent="0.2">
      <c r="A531" s="546" t="s">
        <v>1540</v>
      </c>
      <c r="B531" s="547" t="s">
        <v>1338</v>
      </c>
      <c r="C531" s="547" t="s">
        <v>1339</v>
      </c>
      <c r="D531" s="547" t="s">
        <v>1486</v>
      </c>
      <c r="E531" s="547" t="s">
        <v>1487</v>
      </c>
      <c r="F531" s="550"/>
      <c r="G531" s="550"/>
      <c r="H531" s="550"/>
      <c r="I531" s="550"/>
      <c r="J531" s="550">
        <v>11</v>
      </c>
      <c r="K531" s="550">
        <v>25960</v>
      </c>
      <c r="L531" s="550">
        <v>1</v>
      </c>
      <c r="M531" s="550">
        <v>2360</v>
      </c>
      <c r="N531" s="550">
        <v>9</v>
      </c>
      <c r="O531" s="550">
        <v>21375</v>
      </c>
      <c r="P531" s="592">
        <v>0.82338212634822805</v>
      </c>
      <c r="Q531" s="551">
        <v>2375</v>
      </c>
    </row>
    <row r="532" spans="1:17" ht="14.45" customHeight="1" x14ac:dyDescent="0.2">
      <c r="A532" s="546" t="s">
        <v>1540</v>
      </c>
      <c r="B532" s="547" t="s">
        <v>1338</v>
      </c>
      <c r="C532" s="547" t="s">
        <v>1339</v>
      </c>
      <c r="D532" s="547" t="s">
        <v>1488</v>
      </c>
      <c r="E532" s="547" t="s">
        <v>1489</v>
      </c>
      <c r="F532" s="550"/>
      <c r="G532" s="550"/>
      <c r="H532" s="550"/>
      <c r="I532" s="550"/>
      <c r="J532" s="550">
        <v>2</v>
      </c>
      <c r="K532" s="550">
        <v>12340</v>
      </c>
      <c r="L532" s="550">
        <v>1</v>
      </c>
      <c r="M532" s="550">
        <v>6170</v>
      </c>
      <c r="N532" s="550"/>
      <c r="O532" s="550"/>
      <c r="P532" s="592"/>
      <c r="Q532" s="551"/>
    </row>
    <row r="533" spans="1:17" ht="14.45" customHeight="1" x14ac:dyDescent="0.2">
      <c r="A533" s="546" t="s">
        <v>1540</v>
      </c>
      <c r="B533" s="547" t="s">
        <v>1494</v>
      </c>
      <c r="C533" s="547" t="s">
        <v>1339</v>
      </c>
      <c r="D533" s="547" t="s">
        <v>1398</v>
      </c>
      <c r="E533" s="547" t="s">
        <v>1399</v>
      </c>
      <c r="F533" s="550"/>
      <c r="G533" s="550"/>
      <c r="H533" s="550"/>
      <c r="I533" s="550"/>
      <c r="J533" s="550">
        <v>3</v>
      </c>
      <c r="K533" s="550">
        <v>36</v>
      </c>
      <c r="L533" s="550">
        <v>1</v>
      </c>
      <c r="M533" s="550">
        <v>12</v>
      </c>
      <c r="N533" s="550">
        <v>12</v>
      </c>
      <c r="O533" s="550">
        <v>144</v>
      </c>
      <c r="P533" s="592">
        <v>4</v>
      </c>
      <c r="Q533" s="551">
        <v>12</v>
      </c>
    </row>
    <row r="534" spans="1:17" ht="14.45" customHeight="1" x14ac:dyDescent="0.2">
      <c r="A534" s="546" t="s">
        <v>1541</v>
      </c>
      <c r="B534" s="547" t="s">
        <v>1338</v>
      </c>
      <c r="C534" s="547" t="s">
        <v>1339</v>
      </c>
      <c r="D534" s="547" t="s">
        <v>1340</v>
      </c>
      <c r="E534" s="547" t="s">
        <v>1341</v>
      </c>
      <c r="F534" s="550">
        <v>1</v>
      </c>
      <c r="G534" s="550">
        <v>1483</v>
      </c>
      <c r="H534" s="550"/>
      <c r="I534" s="550">
        <v>1483</v>
      </c>
      <c r="J534" s="550"/>
      <c r="K534" s="550"/>
      <c r="L534" s="550"/>
      <c r="M534" s="550"/>
      <c r="N534" s="550">
        <v>4</v>
      </c>
      <c r="O534" s="550">
        <v>5944</v>
      </c>
      <c r="P534" s="592"/>
      <c r="Q534" s="551">
        <v>1486</v>
      </c>
    </row>
    <row r="535" spans="1:17" ht="14.45" customHeight="1" x14ac:dyDescent="0.2">
      <c r="A535" s="546" t="s">
        <v>1541</v>
      </c>
      <c r="B535" s="547" t="s">
        <v>1338</v>
      </c>
      <c r="C535" s="547" t="s">
        <v>1339</v>
      </c>
      <c r="D535" s="547" t="s">
        <v>1344</v>
      </c>
      <c r="E535" s="547" t="s">
        <v>1345</v>
      </c>
      <c r="F535" s="550">
        <v>8</v>
      </c>
      <c r="G535" s="550">
        <v>5264</v>
      </c>
      <c r="H535" s="550">
        <v>1.1428571428571428</v>
      </c>
      <c r="I535" s="550">
        <v>658</v>
      </c>
      <c r="J535" s="550">
        <v>7</v>
      </c>
      <c r="K535" s="550">
        <v>4606</v>
      </c>
      <c r="L535" s="550">
        <v>1</v>
      </c>
      <c r="M535" s="550">
        <v>658</v>
      </c>
      <c r="N535" s="550">
        <v>3</v>
      </c>
      <c r="O535" s="550">
        <v>1983</v>
      </c>
      <c r="P535" s="592">
        <v>0.43052540165002173</v>
      </c>
      <c r="Q535" s="551">
        <v>661</v>
      </c>
    </row>
    <row r="536" spans="1:17" ht="14.45" customHeight="1" x14ac:dyDescent="0.2">
      <c r="A536" s="546" t="s">
        <v>1541</v>
      </c>
      <c r="B536" s="547" t="s">
        <v>1338</v>
      </c>
      <c r="C536" s="547" t="s">
        <v>1339</v>
      </c>
      <c r="D536" s="547" t="s">
        <v>1354</v>
      </c>
      <c r="E536" s="547" t="s">
        <v>1355</v>
      </c>
      <c r="F536" s="550">
        <v>3</v>
      </c>
      <c r="G536" s="550">
        <v>2442</v>
      </c>
      <c r="H536" s="550"/>
      <c r="I536" s="550">
        <v>814</v>
      </c>
      <c r="J536" s="550"/>
      <c r="K536" s="550"/>
      <c r="L536" s="550"/>
      <c r="M536" s="550"/>
      <c r="N536" s="550"/>
      <c r="O536" s="550"/>
      <c r="P536" s="592"/>
      <c r="Q536" s="551"/>
    </row>
    <row r="537" spans="1:17" ht="14.45" customHeight="1" x14ac:dyDescent="0.2">
      <c r="A537" s="546" t="s">
        <v>1541</v>
      </c>
      <c r="B537" s="547" t="s">
        <v>1338</v>
      </c>
      <c r="C537" s="547" t="s">
        <v>1339</v>
      </c>
      <c r="D537" s="547" t="s">
        <v>1356</v>
      </c>
      <c r="E537" s="547" t="s">
        <v>1357</v>
      </c>
      <c r="F537" s="550">
        <v>3</v>
      </c>
      <c r="G537" s="550">
        <v>2442</v>
      </c>
      <c r="H537" s="550"/>
      <c r="I537" s="550">
        <v>814</v>
      </c>
      <c r="J537" s="550"/>
      <c r="K537" s="550"/>
      <c r="L537" s="550"/>
      <c r="M537" s="550"/>
      <c r="N537" s="550"/>
      <c r="O537" s="550"/>
      <c r="P537" s="592"/>
      <c r="Q537" s="551"/>
    </row>
    <row r="538" spans="1:17" ht="14.45" customHeight="1" x14ac:dyDescent="0.2">
      <c r="A538" s="546" t="s">
        <v>1541</v>
      </c>
      <c r="B538" s="547" t="s">
        <v>1338</v>
      </c>
      <c r="C538" s="547" t="s">
        <v>1339</v>
      </c>
      <c r="D538" s="547" t="s">
        <v>1358</v>
      </c>
      <c r="E538" s="547" t="s">
        <v>1359</v>
      </c>
      <c r="F538" s="550">
        <v>74</v>
      </c>
      <c r="G538" s="550">
        <v>12432</v>
      </c>
      <c r="H538" s="550">
        <v>0.58730158730158732</v>
      </c>
      <c r="I538" s="550">
        <v>168</v>
      </c>
      <c r="J538" s="550">
        <v>126</v>
      </c>
      <c r="K538" s="550">
        <v>21168</v>
      </c>
      <c r="L538" s="550">
        <v>1</v>
      </c>
      <c r="M538" s="550">
        <v>168</v>
      </c>
      <c r="N538" s="550">
        <v>122</v>
      </c>
      <c r="O538" s="550">
        <v>20496</v>
      </c>
      <c r="P538" s="592">
        <v>0.96825396825396826</v>
      </c>
      <c r="Q538" s="551">
        <v>168</v>
      </c>
    </row>
    <row r="539" spans="1:17" ht="14.45" customHeight="1" x14ac:dyDescent="0.2">
      <c r="A539" s="546" t="s">
        <v>1541</v>
      </c>
      <c r="B539" s="547" t="s">
        <v>1338</v>
      </c>
      <c r="C539" s="547" t="s">
        <v>1339</v>
      </c>
      <c r="D539" s="547" t="s">
        <v>1360</v>
      </c>
      <c r="E539" s="547" t="s">
        <v>1361</v>
      </c>
      <c r="F539" s="550">
        <v>140</v>
      </c>
      <c r="G539" s="550">
        <v>24360</v>
      </c>
      <c r="H539" s="550">
        <v>0.76923076923076927</v>
      </c>
      <c r="I539" s="550">
        <v>174</v>
      </c>
      <c r="J539" s="550">
        <v>182</v>
      </c>
      <c r="K539" s="550">
        <v>31668</v>
      </c>
      <c r="L539" s="550">
        <v>1</v>
      </c>
      <c r="M539" s="550">
        <v>174</v>
      </c>
      <c r="N539" s="550">
        <v>142</v>
      </c>
      <c r="O539" s="550">
        <v>24850</v>
      </c>
      <c r="P539" s="592">
        <v>0.7847038019451813</v>
      </c>
      <c r="Q539" s="551">
        <v>175</v>
      </c>
    </row>
    <row r="540" spans="1:17" ht="14.45" customHeight="1" x14ac:dyDescent="0.2">
      <c r="A540" s="546" t="s">
        <v>1541</v>
      </c>
      <c r="B540" s="547" t="s">
        <v>1338</v>
      </c>
      <c r="C540" s="547" t="s">
        <v>1339</v>
      </c>
      <c r="D540" s="547" t="s">
        <v>1362</v>
      </c>
      <c r="E540" s="547" t="s">
        <v>1363</v>
      </c>
      <c r="F540" s="550">
        <v>10</v>
      </c>
      <c r="G540" s="550">
        <v>3520</v>
      </c>
      <c r="H540" s="550">
        <v>1.1111111111111112</v>
      </c>
      <c r="I540" s="550">
        <v>352</v>
      </c>
      <c r="J540" s="550">
        <v>9</v>
      </c>
      <c r="K540" s="550">
        <v>3168</v>
      </c>
      <c r="L540" s="550">
        <v>1</v>
      </c>
      <c r="M540" s="550">
        <v>352</v>
      </c>
      <c r="N540" s="550">
        <v>10</v>
      </c>
      <c r="O540" s="550">
        <v>3530</v>
      </c>
      <c r="P540" s="592">
        <v>1.1142676767676767</v>
      </c>
      <c r="Q540" s="551">
        <v>353</v>
      </c>
    </row>
    <row r="541" spans="1:17" ht="14.45" customHeight="1" x14ac:dyDescent="0.2">
      <c r="A541" s="546" t="s">
        <v>1541</v>
      </c>
      <c r="B541" s="547" t="s">
        <v>1338</v>
      </c>
      <c r="C541" s="547" t="s">
        <v>1339</v>
      </c>
      <c r="D541" s="547" t="s">
        <v>1492</v>
      </c>
      <c r="E541" s="547" t="s">
        <v>1493</v>
      </c>
      <c r="F541" s="550"/>
      <c r="G541" s="550"/>
      <c r="H541" s="550"/>
      <c r="I541" s="550"/>
      <c r="J541" s="550"/>
      <c r="K541" s="550"/>
      <c r="L541" s="550"/>
      <c r="M541" s="550"/>
      <c r="N541" s="550">
        <v>2</v>
      </c>
      <c r="O541" s="550">
        <v>2078</v>
      </c>
      <c r="P541" s="592"/>
      <c r="Q541" s="551">
        <v>1039</v>
      </c>
    </row>
    <row r="542" spans="1:17" ht="14.45" customHeight="1" x14ac:dyDescent="0.2">
      <c r="A542" s="546" t="s">
        <v>1541</v>
      </c>
      <c r="B542" s="547" t="s">
        <v>1338</v>
      </c>
      <c r="C542" s="547" t="s">
        <v>1339</v>
      </c>
      <c r="D542" s="547" t="s">
        <v>1364</v>
      </c>
      <c r="E542" s="547" t="s">
        <v>1365</v>
      </c>
      <c r="F542" s="550">
        <v>8</v>
      </c>
      <c r="G542" s="550">
        <v>1520</v>
      </c>
      <c r="H542" s="550">
        <v>1.3333333333333333</v>
      </c>
      <c r="I542" s="550">
        <v>190</v>
      </c>
      <c r="J542" s="550">
        <v>6</v>
      </c>
      <c r="K542" s="550">
        <v>1140</v>
      </c>
      <c r="L542" s="550">
        <v>1</v>
      </c>
      <c r="M542" s="550">
        <v>190</v>
      </c>
      <c r="N542" s="550">
        <v>1</v>
      </c>
      <c r="O542" s="550">
        <v>191</v>
      </c>
      <c r="P542" s="592">
        <v>0.1675438596491228</v>
      </c>
      <c r="Q542" s="551">
        <v>191</v>
      </c>
    </row>
    <row r="543" spans="1:17" ht="14.45" customHeight="1" x14ac:dyDescent="0.2">
      <c r="A543" s="546" t="s">
        <v>1541</v>
      </c>
      <c r="B543" s="547" t="s">
        <v>1338</v>
      </c>
      <c r="C543" s="547" t="s">
        <v>1339</v>
      </c>
      <c r="D543" s="547" t="s">
        <v>1366</v>
      </c>
      <c r="E543" s="547" t="s">
        <v>1367</v>
      </c>
      <c r="F543" s="550">
        <v>3</v>
      </c>
      <c r="G543" s="550">
        <v>2469</v>
      </c>
      <c r="H543" s="550"/>
      <c r="I543" s="550">
        <v>823</v>
      </c>
      <c r="J543" s="550"/>
      <c r="K543" s="550"/>
      <c r="L543" s="550"/>
      <c r="M543" s="550"/>
      <c r="N543" s="550"/>
      <c r="O543" s="550"/>
      <c r="P543" s="592"/>
      <c r="Q543" s="551"/>
    </row>
    <row r="544" spans="1:17" ht="14.45" customHeight="1" x14ac:dyDescent="0.2">
      <c r="A544" s="546" t="s">
        <v>1541</v>
      </c>
      <c r="B544" s="547" t="s">
        <v>1338</v>
      </c>
      <c r="C544" s="547" t="s">
        <v>1339</v>
      </c>
      <c r="D544" s="547" t="s">
        <v>1370</v>
      </c>
      <c r="E544" s="547" t="s">
        <v>1371</v>
      </c>
      <c r="F544" s="550">
        <v>141</v>
      </c>
      <c r="G544" s="550">
        <v>77409</v>
      </c>
      <c r="H544" s="550">
        <v>0.74863636363636366</v>
      </c>
      <c r="I544" s="550">
        <v>549</v>
      </c>
      <c r="J544" s="550">
        <v>188</v>
      </c>
      <c r="K544" s="550">
        <v>103400</v>
      </c>
      <c r="L544" s="550">
        <v>1</v>
      </c>
      <c r="M544" s="550">
        <v>550</v>
      </c>
      <c r="N544" s="550">
        <v>152</v>
      </c>
      <c r="O544" s="550">
        <v>83752</v>
      </c>
      <c r="P544" s="592">
        <v>0.80998065764023208</v>
      </c>
      <c r="Q544" s="551">
        <v>551</v>
      </c>
    </row>
    <row r="545" spans="1:17" ht="14.45" customHeight="1" x14ac:dyDescent="0.2">
      <c r="A545" s="546" t="s">
        <v>1541</v>
      </c>
      <c r="B545" s="547" t="s">
        <v>1338</v>
      </c>
      <c r="C545" s="547" t="s">
        <v>1339</v>
      </c>
      <c r="D545" s="547" t="s">
        <v>1372</v>
      </c>
      <c r="E545" s="547" t="s">
        <v>1373</v>
      </c>
      <c r="F545" s="550">
        <v>11</v>
      </c>
      <c r="G545" s="550">
        <v>7194</v>
      </c>
      <c r="H545" s="550">
        <v>2.7458015267175573</v>
      </c>
      <c r="I545" s="550">
        <v>654</v>
      </c>
      <c r="J545" s="550">
        <v>4</v>
      </c>
      <c r="K545" s="550">
        <v>2620</v>
      </c>
      <c r="L545" s="550">
        <v>1</v>
      </c>
      <c r="M545" s="550">
        <v>655</v>
      </c>
      <c r="N545" s="550">
        <v>16</v>
      </c>
      <c r="O545" s="550">
        <v>10496</v>
      </c>
      <c r="P545" s="592">
        <v>4.0061068702290079</v>
      </c>
      <c r="Q545" s="551">
        <v>656</v>
      </c>
    </row>
    <row r="546" spans="1:17" ht="14.45" customHeight="1" x14ac:dyDescent="0.2">
      <c r="A546" s="546" t="s">
        <v>1541</v>
      </c>
      <c r="B546" s="547" t="s">
        <v>1338</v>
      </c>
      <c r="C546" s="547" t="s">
        <v>1339</v>
      </c>
      <c r="D546" s="547" t="s">
        <v>1374</v>
      </c>
      <c r="E546" s="547" t="s">
        <v>1375</v>
      </c>
      <c r="F546" s="550">
        <v>11</v>
      </c>
      <c r="G546" s="550">
        <v>7194</v>
      </c>
      <c r="H546" s="550">
        <v>2.7458015267175573</v>
      </c>
      <c r="I546" s="550">
        <v>654</v>
      </c>
      <c r="J546" s="550">
        <v>4</v>
      </c>
      <c r="K546" s="550">
        <v>2620</v>
      </c>
      <c r="L546" s="550">
        <v>1</v>
      </c>
      <c r="M546" s="550">
        <v>655</v>
      </c>
      <c r="N546" s="550">
        <v>16</v>
      </c>
      <c r="O546" s="550">
        <v>10496</v>
      </c>
      <c r="P546" s="592">
        <v>4.0061068702290079</v>
      </c>
      <c r="Q546" s="551">
        <v>656</v>
      </c>
    </row>
    <row r="547" spans="1:17" ht="14.45" customHeight="1" x14ac:dyDescent="0.2">
      <c r="A547" s="546" t="s">
        <v>1541</v>
      </c>
      <c r="B547" s="547" t="s">
        <v>1338</v>
      </c>
      <c r="C547" s="547" t="s">
        <v>1339</v>
      </c>
      <c r="D547" s="547" t="s">
        <v>1376</v>
      </c>
      <c r="E547" s="547" t="s">
        <v>1377</v>
      </c>
      <c r="F547" s="550">
        <v>13</v>
      </c>
      <c r="G547" s="550">
        <v>8814</v>
      </c>
      <c r="H547" s="550">
        <v>0.59003882715222922</v>
      </c>
      <c r="I547" s="550">
        <v>678</v>
      </c>
      <c r="J547" s="550">
        <v>22</v>
      </c>
      <c r="K547" s="550">
        <v>14938</v>
      </c>
      <c r="L547" s="550">
        <v>1</v>
      </c>
      <c r="M547" s="550">
        <v>679</v>
      </c>
      <c r="N547" s="550">
        <v>27</v>
      </c>
      <c r="O547" s="550">
        <v>18333</v>
      </c>
      <c r="P547" s="592">
        <v>1.2272727272727273</v>
      </c>
      <c r="Q547" s="551">
        <v>679</v>
      </c>
    </row>
    <row r="548" spans="1:17" ht="14.45" customHeight="1" x14ac:dyDescent="0.2">
      <c r="A548" s="546" t="s">
        <v>1541</v>
      </c>
      <c r="B548" s="547" t="s">
        <v>1338</v>
      </c>
      <c r="C548" s="547" t="s">
        <v>1339</v>
      </c>
      <c r="D548" s="547" t="s">
        <v>1378</v>
      </c>
      <c r="E548" s="547" t="s">
        <v>1379</v>
      </c>
      <c r="F548" s="550">
        <v>69</v>
      </c>
      <c r="G548" s="550">
        <v>35397</v>
      </c>
      <c r="H548" s="550">
        <v>0.83982632627882703</v>
      </c>
      <c r="I548" s="550">
        <v>513</v>
      </c>
      <c r="J548" s="550">
        <v>82</v>
      </c>
      <c r="K548" s="550">
        <v>42148</v>
      </c>
      <c r="L548" s="550">
        <v>1</v>
      </c>
      <c r="M548" s="550">
        <v>514</v>
      </c>
      <c r="N548" s="550">
        <v>77</v>
      </c>
      <c r="O548" s="550">
        <v>39655</v>
      </c>
      <c r="P548" s="592">
        <v>0.94085128594476608</v>
      </c>
      <c r="Q548" s="551">
        <v>515</v>
      </c>
    </row>
    <row r="549" spans="1:17" ht="14.45" customHeight="1" x14ac:dyDescent="0.2">
      <c r="A549" s="546" t="s">
        <v>1541</v>
      </c>
      <c r="B549" s="547" t="s">
        <v>1338</v>
      </c>
      <c r="C549" s="547" t="s">
        <v>1339</v>
      </c>
      <c r="D549" s="547" t="s">
        <v>1380</v>
      </c>
      <c r="E549" s="547" t="s">
        <v>1381</v>
      </c>
      <c r="F549" s="550">
        <v>69</v>
      </c>
      <c r="G549" s="550">
        <v>29187</v>
      </c>
      <c r="H549" s="550">
        <v>0.83947883110906585</v>
      </c>
      <c r="I549" s="550">
        <v>423</v>
      </c>
      <c r="J549" s="550">
        <v>82</v>
      </c>
      <c r="K549" s="550">
        <v>34768</v>
      </c>
      <c r="L549" s="550">
        <v>1</v>
      </c>
      <c r="M549" s="550">
        <v>424</v>
      </c>
      <c r="N549" s="550">
        <v>77</v>
      </c>
      <c r="O549" s="550">
        <v>32725</v>
      </c>
      <c r="P549" s="592">
        <v>0.941239070409572</v>
      </c>
      <c r="Q549" s="551">
        <v>425</v>
      </c>
    </row>
    <row r="550" spans="1:17" ht="14.45" customHeight="1" x14ac:dyDescent="0.2">
      <c r="A550" s="546" t="s">
        <v>1541</v>
      </c>
      <c r="B550" s="547" t="s">
        <v>1338</v>
      </c>
      <c r="C550" s="547" t="s">
        <v>1339</v>
      </c>
      <c r="D550" s="547" t="s">
        <v>1382</v>
      </c>
      <c r="E550" s="547" t="s">
        <v>1383</v>
      </c>
      <c r="F550" s="550">
        <v>144</v>
      </c>
      <c r="G550" s="550">
        <v>50256</v>
      </c>
      <c r="H550" s="550">
        <v>0.73635164835164835</v>
      </c>
      <c r="I550" s="550">
        <v>349</v>
      </c>
      <c r="J550" s="550">
        <v>195</v>
      </c>
      <c r="K550" s="550">
        <v>68250</v>
      </c>
      <c r="L550" s="550">
        <v>1</v>
      </c>
      <c r="M550" s="550">
        <v>350</v>
      </c>
      <c r="N550" s="550">
        <v>163</v>
      </c>
      <c r="O550" s="550">
        <v>57213</v>
      </c>
      <c r="P550" s="592">
        <v>0.8382857142857143</v>
      </c>
      <c r="Q550" s="551">
        <v>351</v>
      </c>
    </row>
    <row r="551" spans="1:17" ht="14.45" customHeight="1" x14ac:dyDescent="0.2">
      <c r="A551" s="546" t="s">
        <v>1541</v>
      </c>
      <c r="B551" s="547" t="s">
        <v>1338</v>
      </c>
      <c r="C551" s="547" t="s">
        <v>1339</v>
      </c>
      <c r="D551" s="547" t="s">
        <v>1384</v>
      </c>
      <c r="E551" s="547" t="s">
        <v>1385</v>
      </c>
      <c r="F551" s="550">
        <v>8</v>
      </c>
      <c r="G551" s="550">
        <v>1768</v>
      </c>
      <c r="H551" s="550">
        <v>1.1377091377091377</v>
      </c>
      <c r="I551" s="550">
        <v>221</v>
      </c>
      <c r="J551" s="550">
        <v>7</v>
      </c>
      <c r="K551" s="550">
        <v>1554</v>
      </c>
      <c r="L551" s="550">
        <v>1</v>
      </c>
      <c r="M551" s="550">
        <v>222</v>
      </c>
      <c r="N551" s="550">
        <v>4</v>
      </c>
      <c r="O551" s="550">
        <v>892</v>
      </c>
      <c r="P551" s="592">
        <v>0.57400257400257404</v>
      </c>
      <c r="Q551" s="551">
        <v>223</v>
      </c>
    </row>
    <row r="552" spans="1:17" ht="14.45" customHeight="1" x14ac:dyDescent="0.2">
      <c r="A552" s="546" t="s">
        <v>1541</v>
      </c>
      <c r="B552" s="547" t="s">
        <v>1338</v>
      </c>
      <c r="C552" s="547" t="s">
        <v>1339</v>
      </c>
      <c r="D552" s="547" t="s">
        <v>1386</v>
      </c>
      <c r="E552" s="547" t="s">
        <v>1387</v>
      </c>
      <c r="F552" s="550"/>
      <c r="G552" s="550"/>
      <c r="H552" s="550"/>
      <c r="I552" s="550"/>
      <c r="J552" s="550">
        <v>4</v>
      </c>
      <c r="K552" s="550">
        <v>2036</v>
      </c>
      <c r="L552" s="550">
        <v>1</v>
      </c>
      <c r="M552" s="550">
        <v>509</v>
      </c>
      <c r="N552" s="550"/>
      <c r="O552" s="550"/>
      <c r="P552" s="592"/>
      <c r="Q552" s="551"/>
    </row>
    <row r="553" spans="1:17" ht="14.45" customHeight="1" x14ac:dyDescent="0.2">
      <c r="A553" s="546" t="s">
        <v>1541</v>
      </c>
      <c r="B553" s="547" t="s">
        <v>1338</v>
      </c>
      <c r="C553" s="547" t="s">
        <v>1339</v>
      </c>
      <c r="D553" s="547" t="s">
        <v>1390</v>
      </c>
      <c r="E553" s="547" t="s">
        <v>1391</v>
      </c>
      <c r="F553" s="550">
        <v>8</v>
      </c>
      <c r="G553" s="550">
        <v>1912</v>
      </c>
      <c r="H553" s="550">
        <v>1.6</v>
      </c>
      <c r="I553" s="550">
        <v>239</v>
      </c>
      <c r="J553" s="550">
        <v>5</v>
      </c>
      <c r="K553" s="550">
        <v>1195</v>
      </c>
      <c r="L553" s="550">
        <v>1</v>
      </c>
      <c r="M553" s="550">
        <v>239</v>
      </c>
      <c r="N553" s="550">
        <v>2</v>
      </c>
      <c r="O553" s="550">
        <v>480</v>
      </c>
      <c r="P553" s="592">
        <v>0.40167364016736401</v>
      </c>
      <c r="Q553" s="551">
        <v>240</v>
      </c>
    </row>
    <row r="554" spans="1:17" ht="14.45" customHeight="1" x14ac:dyDescent="0.2">
      <c r="A554" s="546" t="s">
        <v>1541</v>
      </c>
      <c r="B554" s="547" t="s">
        <v>1338</v>
      </c>
      <c r="C554" s="547" t="s">
        <v>1339</v>
      </c>
      <c r="D554" s="547" t="s">
        <v>1392</v>
      </c>
      <c r="E554" s="547" t="s">
        <v>1393</v>
      </c>
      <c r="F554" s="550">
        <v>116</v>
      </c>
      <c r="G554" s="550">
        <v>12876</v>
      </c>
      <c r="H554" s="550">
        <v>0.71604938271604934</v>
      </c>
      <c r="I554" s="550">
        <v>111</v>
      </c>
      <c r="J554" s="550">
        <v>162</v>
      </c>
      <c r="K554" s="550">
        <v>17982</v>
      </c>
      <c r="L554" s="550">
        <v>1</v>
      </c>
      <c r="M554" s="550">
        <v>111</v>
      </c>
      <c r="N554" s="550">
        <v>135</v>
      </c>
      <c r="O554" s="550">
        <v>14985</v>
      </c>
      <c r="P554" s="592">
        <v>0.83333333333333337</v>
      </c>
      <c r="Q554" s="551">
        <v>111</v>
      </c>
    </row>
    <row r="555" spans="1:17" ht="14.45" customHeight="1" x14ac:dyDescent="0.2">
      <c r="A555" s="546" t="s">
        <v>1541</v>
      </c>
      <c r="B555" s="547" t="s">
        <v>1338</v>
      </c>
      <c r="C555" s="547" t="s">
        <v>1339</v>
      </c>
      <c r="D555" s="547" t="s">
        <v>1396</v>
      </c>
      <c r="E555" s="547" t="s">
        <v>1397</v>
      </c>
      <c r="F555" s="550">
        <v>19</v>
      </c>
      <c r="G555" s="550">
        <v>5928</v>
      </c>
      <c r="H555" s="550">
        <v>1.1875</v>
      </c>
      <c r="I555" s="550">
        <v>312</v>
      </c>
      <c r="J555" s="550">
        <v>16</v>
      </c>
      <c r="K555" s="550">
        <v>4992</v>
      </c>
      <c r="L555" s="550">
        <v>1</v>
      </c>
      <c r="M555" s="550">
        <v>312</v>
      </c>
      <c r="N555" s="550">
        <v>33</v>
      </c>
      <c r="O555" s="550">
        <v>10296</v>
      </c>
      <c r="P555" s="592">
        <v>2.0625</v>
      </c>
      <c r="Q555" s="551">
        <v>312</v>
      </c>
    </row>
    <row r="556" spans="1:17" ht="14.45" customHeight="1" x14ac:dyDescent="0.2">
      <c r="A556" s="546" t="s">
        <v>1541</v>
      </c>
      <c r="B556" s="547" t="s">
        <v>1338</v>
      </c>
      <c r="C556" s="547" t="s">
        <v>1339</v>
      </c>
      <c r="D556" s="547" t="s">
        <v>1400</v>
      </c>
      <c r="E556" s="547" t="s">
        <v>1401</v>
      </c>
      <c r="F556" s="550">
        <v>8</v>
      </c>
      <c r="G556" s="550">
        <v>136</v>
      </c>
      <c r="H556" s="550">
        <v>4</v>
      </c>
      <c r="I556" s="550">
        <v>17</v>
      </c>
      <c r="J556" s="550">
        <v>2</v>
      </c>
      <c r="K556" s="550">
        <v>34</v>
      </c>
      <c r="L556" s="550">
        <v>1</v>
      </c>
      <c r="M556" s="550">
        <v>17</v>
      </c>
      <c r="N556" s="550">
        <v>4</v>
      </c>
      <c r="O556" s="550">
        <v>68</v>
      </c>
      <c r="P556" s="592">
        <v>2</v>
      </c>
      <c r="Q556" s="551">
        <v>17</v>
      </c>
    </row>
    <row r="557" spans="1:17" ht="14.45" customHeight="1" x14ac:dyDescent="0.2">
      <c r="A557" s="546" t="s">
        <v>1541</v>
      </c>
      <c r="B557" s="547" t="s">
        <v>1338</v>
      </c>
      <c r="C557" s="547" t="s">
        <v>1339</v>
      </c>
      <c r="D557" s="547" t="s">
        <v>1404</v>
      </c>
      <c r="E557" s="547" t="s">
        <v>1405</v>
      </c>
      <c r="F557" s="550">
        <v>10</v>
      </c>
      <c r="G557" s="550">
        <v>3500</v>
      </c>
      <c r="H557" s="550">
        <v>2.5</v>
      </c>
      <c r="I557" s="550">
        <v>350</v>
      </c>
      <c r="J557" s="550">
        <v>4</v>
      </c>
      <c r="K557" s="550">
        <v>1400</v>
      </c>
      <c r="L557" s="550">
        <v>1</v>
      </c>
      <c r="M557" s="550">
        <v>350</v>
      </c>
      <c r="N557" s="550"/>
      <c r="O557" s="550"/>
      <c r="P557" s="592"/>
      <c r="Q557" s="551"/>
    </row>
    <row r="558" spans="1:17" ht="14.45" customHeight="1" x14ac:dyDescent="0.2">
      <c r="A558" s="546" t="s">
        <v>1541</v>
      </c>
      <c r="B558" s="547" t="s">
        <v>1338</v>
      </c>
      <c r="C558" s="547" t="s">
        <v>1339</v>
      </c>
      <c r="D558" s="547" t="s">
        <v>1407</v>
      </c>
      <c r="E558" s="547" t="s">
        <v>1408</v>
      </c>
      <c r="F558" s="550">
        <v>1</v>
      </c>
      <c r="G558" s="550">
        <v>149</v>
      </c>
      <c r="H558" s="550">
        <v>1</v>
      </c>
      <c r="I558" s="550">
        <v>149</v>
      </c>
      <c r="J558" s="550">
        <v>1</v>
      </c>
      <c r="K558" s="550">
        <v>149</v>
      </c>
      <c r="L558" s="550">
        <v>1</v>
      </c>
      <c r="M558" s="550">
        <v>149</v>
      </c>
      <c r="N558" s="550">
        <v>1</v>
      </c>
      <c r="O558" s="550">
        <v>150</v>
      </c>
      <c r="P558" s="592">
        <v>1.0067114093959733</v>
      </c>
      <c r="Q558" s="551">
        <v>150</v>
      </c>
    </row>
    <row r="559" spans="1:17" ht="14.45" customHeight="1" x14ac:dyDescent="0.2">
      <c r="A559" s="546" t="s">
        <v>1541</v>
      </c>
      <c r="B559" s="547" t="s">
        <v>1338</v>
      </c>
      <c r="C559" s="547" t="s">
        <v>1339</v>
      </c>
      <c r="D559" s="547" t="s">
        <v>1411</v>
      </c>
      <c r="E559" s="547" t="s">
        <v>1412</v>
      </c>
      <c r="F559" s="550">
        <v>8</v>
      </c>
      <c r="G559" s="550">
        <v>2360</v>
      </c>
      <c r="H559" s="550">
        <v>2</v>
      </c>
      <c r="I559" s="550">
        <v>295</v>
      </c>
      <c r="J559" s="550">
        <v>4</v>
      </c>
      <c r="K559" s="550">
        <v>1180</v>
      </c>
      <c r="L559" s="550">
        <v>1</v>
      </c>
      <c r="M559" s="550">
        <v>295</v>
      </c>
      <c r="N559" s="550">
        <v>1</v>
      </c>
      <c r="O559" s="550">
        <v>296</v>
      </c>
      <c r="P559" s="592">
        <v>0.25084745762711863</v>
      </c>
      <c r="Q559" s="551">
        <v>296</v>
      </c>
    </row>
    <row r="560" spans="1:17" ht="14.45" customHeight="1" x14ac:dyDescent="0.2">
      <c r="A560" s="546" t="s">
        <v>1541</v>
      </c>
      <c r="B560" s="547" t="s">
        <v>1338</v>
      </c>
      <c r="C560" s="547" t="s">
        <v>1339</v>
      </c>
      <c r="D560" s="547" t="s">
        <v>1413</v>
      </c>
      <c r="E560" s="547" t="s">
        <v>1414</v>
      </c>
      <c r="F560" s="550">
        <v>142</v>
      </c>
      <c r="G560" s="550">
        <v>29678</v>
      </c>
      <c r="H560" s="550">
        <v>0.75980542754736302</v>
      </c>
      <c r="I560" s="550">
        <v>209</v>
      </c>
      <c r="J560" s="550">
        <v>186</v>
      </c>
      <c r="K560" s="550">
        <v>39060</v>
      </c>
      <c r="L560" s="550">
        <v>1</v>
      </c>
      <c r="M560" s="550">
        <v>210</v>
      </c>
      <c r="N560" s="550">
        <v>146</v>
      </c>
      <c r="O560" s="550">
        <v>30806</v>
      </c>
      <c r="P560" s="592">
        <v>0.78868407578084998</v>
      </c>
      <c r="Q560" s="551">
        <v>211</v>
      </c>
    </row>
    <row r="561" spans="1:17" ht="14.45" customHeight="1" x14ac:dyDescent="0.2">
      <c r="A561" s="546" t="s">
        <v>1541</v>
      </c>
      <c r="B561" s="547" t="s">
        <v>1338</v>
      </c>
      <c r="C561" s="547" t="s">
        <v>1339</v>
      </c>
      <c r="D561" s="547" t="s">
        <v>1415</v>
      </c>
      <c r="E561" s="547" t="s">
        <v>1416</v>
      </c>
      <c r="F561" s="550">
        <v>143</v>
      </c>
      <c r="G561" s="550">
        <v>5720</v>
      </c>
      <c r="H561" s="550">
        <v>0.7857142857142857</v>
      </c>
      <c r="I561" s="550">
        <v>40</v>
      </c>
      <c r="J561" s="550">
        <v>182</v>
      </c>
      <c r="K561" s="550">
        <v>7280</v>
      </c>
      <c r="L561" s="550">
        <v>1</v>
      </c>
      <c r="M561" s="550">
        <v>40</v>
      </c>
      <c r="N561" s="550">
        <v>142</v>
      </c>
      <c r="O561" s="550">
        <v>5680</v>
      </c>
      <c r="P561" s="592">
        <v>0.78021978021978022</v>
      </c>
      <c r="Q561" s="551">
        <v>40</v>
      </c>
    </row>
    <row r="562" spans="1:17" ht="14.45" customHeight="1" x14ac:dyDescent="0.2">
      <c r="A562" s="546" t="s">
        <v>1541</v>
      </c>
      <c r="B562" s="547" t="s">
        <v>1338</v>
      </c>
      <c r="C562" s="547" t="s">
        <v>1339</v>
      </c>
      <c r="D562" s="547" t="s">
        <v>1417</v>
      </c>
      <c r="E562" s="547" t="s">
        <v>1418</v>
      </c>
      <c r="F562" s="550">
        <v>1</v>
      </c>
      <c r="G562" s="550">
        <v>5023</v>
      </c>
      <c r="H562" s="550">
        <v>0.9998009554140127</v>
      </c>
      <c r="I562" s="550">
        <v>5023</v>
      </c>
      <c r="J562" s="550">
        <v>1</v>
      </c>
      <c r="K562" s="550">
        <v>5024</v>
      </c>
      <c r="L562" s="550">
        <v>1</v>
      </c>
      <c r="M562" s="550">
        <v>5024</v>
      </c>
      <c r="N562" s="550"/>
      <c r="O562" s="550"/>
      <c r="P562" s="592"/>
      <c r="Q562" s="551"/>
    </row>
    <row r="563" spans="1:17" ht="14.45" customHeight="1" x14ac:dyDescent="0.2">
      <c r="A563" s="546" t="s">
        <v>1541</v>
      </c>
      <c r="B563" s="547" t="s">
        <v>1338</v>
      </c>
      <c r="C563" s="547" t="s">
        <v>1339</v>
      </c>
      <c r="D563" s="547" t="s">
        <v>1419</v>
      </c>
      <c r="E563" s="547" t="s">
        <v>1420</v>
      </c>
      <c r="F563" s="550">
        <v>71</v>
      </c>
      <c r="G563" s="550">
        <v>12141</v>
      </c>
      <c r="H563" s="550">
        <v>0.57258064516129037</v>
      </c>
      <c r="I563" s="550">
        <v>171</v>
      </c>
      <c r="J563" s="550">
        <v>124</v>
      </c>
      <c r="K563" s="550">
        <v>21204</v>
      </c>
      <c r="L563" s="550">
        <v>1</v>
      </c>
      <c r="M563" s="550">
        <v>171</v>
      </c>
      <c r="N563" s="550">
        <v>117</v>
      </c>
      <c r="O563" s="550">
        <v>20007</v>
      </c>
      <c r="P563" s="592">
        <v>0.94354838709677424</v>
      </c>
      <c r="Q563" s="551">
        <v>171</v>
      </c>
    </row>
    <row r="564" spans="1:17" ht="14.45" customHeight="1" x14ac:dyDescent="0.2">
      <c r="A564" s="546" t="s">
        <v>1541</v>
      </c>
      <c r="B564" s="547" t="s">
        <v>1338</v>
      </c>
      <c r="C564" s="547" t="s">
        <v>1339</v>
      </c>
      <c r="D564" s="547" t="s">
        <v>1421</v>
      </c>
      <c r="E564" s="547" t="s">
        <v>1422</v>
      </c>
      <c r="F564" s="550">
        <v>1</v>
      </c>
      <c r="G564" s="550">
        <v>327</v>
      </c>
      <c r="H564" s="550">
        <v>0.5</v>
      </c>
      <c r="I564" s="550">
        <v>327</v>
      </c>
      <c r="J564" s="550">
        <v>2</v>
      </c>
      <c r="K564" s="550">
        <v>654</v>
      </c>
      <c r="L564" s="550">
        <v>1</v>
      </c>
      <c r="M564" s="550">
        <v>327</v>
      </c>
      <c r="N564" s="550"/>
      <c r="O564" s="550"/>
      <c r="P564" s="592"/>
      <c r="Q564" s="551"/>
    </row>
    <row r="565" spans="1:17" ht="14.45" customHeight="1" x14ac:dyDescent="0.2">
      <c r="A565" s="546" t="s">
        <v>1541</v>
      </c>
      <c r="B565" s="547" t="s">
        <v>1338</v>
      </c>
      <c r="C565" s="547" t="s">
        <v>1339</v>
      </c>
      <c r="D565" s="547" t="s">
        <v>1423</v>
      </c>
      <c r="E565" s="547" t="s">
        <v>1424</v>
      </c>
      <c r="F565" s="550">
        <v>40</v>
      </c>
      <c r="G565" s="550">
        <v>27600</v>
      </c>
      <c r="H565" s="550">
        <v>7.9884225759768448</v>
      </c>
      <c r="I565" s="550">
        <v>690</v>
      </c>
      <c r="J565" s="550">
        <v>5</v>
      </c>
      <c r="K565" s="550">
        <v>3455</v>
      </c>
      <c r="L565" s="550">
        <v>1</v>
      </c>
      <c r="M565" s="550">
        <v>691</v>
      </c>
      <c r="N565" s="550">
        <v>5</v>
      </c>
      <c r="O565" s="550">
        <v>3460</v>
      </c>
      <c r="P565" s="592">
        <v>1.0014471780028944</v>
      </c>
      <c r="Q565" s="551">
        <v>692</v>
      </c>
    </row>
    <row r="566" spans="1:17" ht="14.45" customHeight="1" x14ac:dyDescent="0.2">
      <c r="A566" s="546" t="s">
        <v>1541</v>
      </c>
      <c r="B566" s="547" t="s">
        <v>1338</v>
      </c>
      <c r="C566" s="547" t="s">
        <v>1339</v>
      </c>
      <c r="D566" s="547" t="s">
        <v>1425</v>
      </c>
      <c r="E566" s="547" t="s">
        <v>1426</v>
      </c>
      <c r="F566" s="550">
        <v>19</v>
      </c>
      <c r="G566" s="550">
        <v>6650</v>
      </c>
      <c r="H566" s="550">
        <v>0.73076923076923073</v>
      </c>
      <c r="I566" s="550">
        <v>350</v>
      </c>
      <c r="J566" s="550">
        <v>26</v>
      </c>
      <c r="K566" s="550">
        <v>9100</v>
      </c>
      <c r="L566" s="550">
        <v>1</v>
      </c>
      <c r="M566" s="550">
        <v>350</v>
      </c>
      <c r="N566" s="550">
        <v>24</v>
      </c>
      <c r="O566" s="550">
        <v>8424</v>
      </c>
      <c r="P566" s="592">
        <v>0.92571428571428571</v>
      </c>
      <c r="Q566" s="551">
        <v>351</v>
      </c>
    </row>
    <row r="567" spans="1:17" ht="14.45" customHeight="1" x14ac:dyDescent="0.2">
      <c r="A567" s="546" t="s">
        <v>1541</v>
      </c>
      <c r="B567" s="547" t="s">
        <v>1338</v>
      </c>
      <c r="C567" s="547" t="s">
        <v>1339</v>
      </c>
      <c r="D567" s="547" t="s">
        <v>1427</v>
      </c>
      <c r="E567" s="547" t="s">
        <v>1428</v>
      </c>
      <c r="F567" s="550">
        <v>72</v>
      </c>
      <c r="G567" s="550">
        <v>12528</v>
      </c>
      <c r="H567" s="550">
        <v>0.57599999999999996</v>
      </c>
      <c r="I567" s="550">
        <v>174</v>
      </c>
      <c r="J567" s="550">
        <v>125</v>
      </c>
      <c r="K567" s="550">
        <v>21750</v>
      </c>
      <c r="L567" s="550">
        <v>1</v>
      </c>
      <c r="M567" s="550">
        <v>174</v>
      </c>
      <c r="N567" s="550">
        <v>119</v>
      </c>
      <c r="O567" s="550">
        <v>20706</v>
      </c>
      <c r="P567" s="592">
        <v>0.95199999999999996</v>
      </c>
      <c r="Q567" s="551">
        <v>174</v>
      </c>
    </row>
    <row r="568" spans="1:17" ht="14.45" customHeight="1" x14ac:dyDescent="0.2">
      <c r="A568" s="546" t="s">
        <v>1541</v>
      </c>
      <c r="B568" s="547" t="s">
        <v>1338</v>
      </c>
      <c r="C568" s="547" t="s">
        <v>1339</v>
      </c>
      <c r="D568" s="547" t="s">
        <v>1429</v>
      </c>
      <c r="E568" s="547" t="s">
        <v>1430</v>
      </c>
      <c r="F568" s="550"/>
      <c r="G568" s="550"/>
      <c r="H568" s="550"/>
      <c r="I568" s="550"/>
      <c r="J568" s="550">
        <v>8</v>
      </c>
      <c r="K568" s="550">
        <v>3208</v>
      </c>
      <c r="L568" s="550">
        <v>1</v>
      </c>
      <c r="M568" s="550">
        <v>401</v>
      </c>
      <c r="N568" s="550"/>
      <c r="O568" s="550"/>
      <c r="P568" s="592"/>
      <c r="Q568" s="551"/>
    </row>
    <row r="569" spans="1:17" ht="14.45" customHeight="1" x14ac:dyDescent="0.2">
      <c r="A569" s="546" t="s">
        <v>1541</v>
      </c>
      <c r="B569" s="547" t="s">
        <v>1338</v>
      </c>
      <c r="C569" s="547" t="s">
        <v>1339</v>
      </c>
      <c r="D569" s="547" t="s">
        <v>1431</v>
      </c>
      <c r="E569" s="547" t="s">
        <v>1432</v>
      </c>
      <c r="F569" s="550">
        <v>11</v>
      </c>
      <c r="G569" s="550">
        <v>7194</v>
      </c>
      <c r="H569" s="550">
        <v>2.7458015267175573</v>
      </c>
      <c r="I569" s="550">
        <v>654</v>
      </c>
      <c r="J569" s="550">
        <v>4</v>
      </c>
      <c r="K569" s="550">
        <v>2620</v>
      </c>
      <c r="L569" s="550">
        <v>1</v>
      </c>
      <c r="M569" s="550">
        <v>655</v>
      </c>
      <c r="N569" s="550">
        <v>16</v>
      </c>
      <c r="O569" s="550">
        <v>10496</v>
      </c>
      <c r="P569" s="592">
        <v>4.0061068702290079</v>
      </c>
      <c r="Q569" s="551">
        <v>656</v>
      </c>
    </row>
    <row r="570" spans="1:17" ht="14.45" customHeight="1" x14ac:dyDescent="0.2">
      <c r="A570" s="546" t="s">
        <v>1541</v>
      </c>
      <c r="B570" s="547" t="s">
        <v>1338</v>
      </c>
      <c r="C570" s="547" t="s">
        <v>1339</v>
      </c>
      <c r="D570" s="547" t="s">
        <v>1433</v>
      </c>
      <c r="E570" s="547" t="s">
        <v>1434</v>
      </c>
      <c r="F570" s="550">
        <v>11</v>
      </c>
      <c r="G570" s="550">
        <v>7194</v>
      </c>
      <c r="H570" s="550">
        <v>2.7458015267175573</v>
      </c>
      <c r="I570" s="550">
        <v>654</v>
      </c>
      <c r="J570" s="550">
        <v>4</v>
      </c>
      <c r="K570" s="550">
        <v>2620</v>
      </c>
      <c r="L570" s="550">
        <v>1</v>
      </c>
      <c r="M570" s="550">
        <v>655</v>
      </c>
      <c r="N570" s="550">
        <v>16</v>
      </c>
      <c r="O570" s="550">
        <v>10496</v>
      </c>
      <c r="P570" s="592">
        <v>4.0061068702290079</v>
      </c>
      <c r="Q570" s="551">
        <v>656</v>
      </c>
    </row>
    <row r="571" spans="1:17" ht="14.45" customHeight="1" x14ac:dyDescent="0.2">
      <c r="A571" s="546" t="s">
        <v>1541</v>
      </c>
      <c r="B571" s="547" t="s">
        <v>1338</v>
      </c>
      <c r="C571" s="547" t="s">
        <v>1339</v>
      </c>
      <c r="D571" s="547" t="s">
        <v>1437</v>
      </c>
      <c r="E571" s="547" t="s">
        <v>1438</v>
      </c>
      <c r="F571" s="550">
        <v>112</v>
      </c>
      <c r="G571" s="550">
        <v>77728</v>
      </c>
      <c r="H571" s="550">
        <v>0.69036326494360067</v>
      </c>
      <c r="I571" s="550">
        <v>694</v>
      </c>
      <c r="J571" s="550">
        <v>162</v>
      </c>
      <c r="K571" s="550">
        <v>112590</v>
      </c>
      <c r="L571" s="550">
        <v>1</v>
      </c>
      <c r="M571" s="550">
        <v>695</v>
      </c>
      <c r="N571" s="550">
        <v>131</v>
      </c>
      <c r="O571" s="550">
        <v>91176</v>
      </c>
      <c r="P571" s="592">
        <v>0.80980548894217963</v>
      </c>
      <c r="Q571" s="551">
        <v>696</v>
      </c>
    </row>
    <row r="572" spans="1:17" ht="14.45" customHeight="1" x14ac:dyDescent="0.2">
      <c r="A572" s="546" t="s">
        <v>1541</v>
      </c>
      <c r="B572" s="547" t="s">
        <v>1338</v>
      </c>
      <c r="C572" s="547" t="s">
        <v>1339</v>
      </c>
      <c r="D572" s="547" t="s">
        <v>1439</v>
      </c>
      <c r="E572" s="547" t="s">
        <v>1440</v>
      </c>
      <c r="F572" s="550">
        <v>13</v>
      </c>
      <c r="G572" s="550">
        <v>8814</v>
      </c>
      <c r="H572" s="550">
        <v>0.59003882715222922</v>
      </c>
      <c r="I572" s="550">
        <v>678</v>
      </c>
      <c r="J572" s="550">
        <v>22</v>
      </c>
      <c r="K572" s="550">
        <v>14938</v>
      </c>
      <c r="L572" s="550">
        <v>1</v>
      </c>
      <c r="M572" s="550">
        <v>679</v>
      </c>
      <c r="N572" s="550">
        <v>27</v>
      </c>
      <c r="O572" s="550">
        <v>18333</v>
      </c>
      <c r="P572" s="592">
        <v>1.2272727272727273</v>
      </c>
      <c r="Q572" s="551">
        <v>679</v>
      </c>
    </row>
    <row r="573" spans="1:17" ht="14.45" customHeight="1" x14ac:dyDescent="0.2">
      <c r="A573" s="546" t="s">
        <v>1541</v>
      </c>
      <c r="B573" s="547" t="s">
        <v>1338</v>
      </c>
      <c r="C573" s="547" t="s">
        <v>1339</v>
      </c>
      <c r="D573" s="547" t="s">
        <v>1441</v>
      </c>
      <c r="E573" s="547" t="s">
        <v>1442</v>
      </c>
      <c r="F573" s="550">
        <v>137</v>
      </c>
      <c r="G573" s="550">
        <v>65349</v>
      </c>
      <c r="H573" s="550">
        <v>0.76805274787269051</v>
      </c>
      <c r="I573" s="550">
        <v>477</v>
      </c>
      <c r="J573" s="550">
        <v>178</v>
      </c>
      <c r="K573" s="550">
        <v>85084</v>
      </c>
      <c r="L573" s="550">
        <v>1</v>
      </c>
      <c r="M573" s="550">
        <v>478</v>
      </c>
      <c r="N573" s="550">
        <v>143</v>
      </c>
      <c r="O573" s="550">
        <v>68354</v>
      </c>
      <c r="P573" s="592">
        <v>0.8033707865168539</v>
      </c>
      <c r="Q573" s="551">
        <v>478</v>
      </c>
    </row>
    <row r="574" spans="1:17" ht="14.45" customHeight="1" x14ac:dyDescent="0.2">
      <c r="A574" s="546" t="s">
        <v>1541</v>
      </c>
      <c r="B574" s="547" t="s">
        <v>1338</v>
      </c>
      <c r="C574" s="547" t="s">
        <v>1339</v>
      </c>
      <c r="D574" s="547" t="s">
        <v>1443</v>
      </c>
      <c r="E574" s="547" t="s">
        <v>1444</v>
      </c>
      <c r="F574" s="550">
        <v>69</v>
      </c>
      <c r="G574" s="550">
        <v>20079</v>
      </c>
      <c r="H574" s="550">
        <v>0.83858169061142662</v>
      </c>
      <c r="I574" s="550">
        <v>291</v>
      </c>
      <c r="J574" s="550">
        <v>82</v>
      </c>
      <c r="K574" s="550">
        <v>23944</v>
      </c>
      <c r="L574" s="550">
        <v>1</v>
      </c>
      <c r="M574" s="550">
        <v>292</v>
      </c>
      <c r="N574" s="550">
        <v>77</v>
      </c>
      <c r="O574" s="550">
        <v>22561</v>
      </c>
      <c r="P574" s="592">
        <v>0.94224022719679257</v>
      </c>
      <c r="Q574" s="551">
        <v>293</v>
      </c>
    </row>
    <row r="575" spans="1:17" ht="14.45" customHeight="1" x14ac:dyDescent="0.2">
      <c r="A575" s="546" t="s">
        <v>1541</v>
      </c>
      <c r="B575" s="547" t="s">
        <v>1338</v>
      </c>
      <c r="C575" s="547" t="s">
        <v>1339</v>
      </c>
      <c r="D575" s="547" t="s">
        <v>1445</v>
      </c>
      <c r="E575" s="547" t="s">
        <v>1446</v>
      </c>
      <c r="F575" s="550">
        <v>3</v>
      </c>
      <c r="G575" s="550">
        <v>2442</v>
      </c>
      <c r="H575" s="550"/>
      <c r="I575" s="550">
        <v>814</v>
      </c>
      <c r="J575" s="550"/>
      <c r="K575" s="550"/>
      <c r="L575" s="550"/>
      <c r="M575" s="550"/>
      <c r="N575" s="550"/>
      <c r="O575" s="550"/>
      <c r="P575" s="592"/>
      <c r="Q575" s="551"/>
    </row>
    <row r="576" spans="1:17" ht="14.45" customHeight="1" x14ac:dyDescent="0.2">
      <c r="A576" s="546" t="s">
        <v>1541</v>
      </c>
      <c r="B576" s="547" t="s">
        <v>1338</v>
      </c>
      <c r="C576" s="547" t="s">
        <v>1339</v>
      </c>
      <c r="D576" s="547" t="s">
        <v>1448</v>
      </c>
      <c r="E576" s="547" t="s">
        <v>1449</v>
      </c>
      <c r="F576" s="550">
        <v>140</v>
      </c>
      <c r="G576" s="550">
        <v>23520</v>
      </c>
      <c r="H576" s="550">
        <v>0.77348066298342544</v>
      </c>
      <c r="I576" s="550">
        <v>168</v>
      </c>
      <c r="J576" s="550">
        <v>181</v>
      </c>
      <c r="K576" s="550">
        <v>30408</v>
      </c>
      <c r="L576" s="550">
        <v>1</v>
      </c>
      <c r="M576" s="550">
        <v>168</v>
      </c>
      <c r="N576" s="550">
        <v>142</v>
      </c>
      <c r="O576" s="550">
        <v>23856</v>
      </c>
      <c r="P576" s="592">
        <v>0.78453038674033149</v>
      </c>
      <c r="Q576" s="551">
        <v>168</v>
      </c>
    </row>
    <row r="577" spans="1:17" ht="14.45" customHeight="1" x14ac:dyDescent="0.2">
      <c r="A577" s="546" t="s">
        <v>1541</v>
      </c>
      <c r="B577" s="547" t="s">
        <v>1338</v>
      </c>
      <c r="C577" s="547" t="s">
        <v>1339</v>
      </c>
      <c r="D577" s="547" t="s">
        <v>1452</v>
      </c>
      <c r="E577" s="547" t="s">
        <v>1453</v>
      </c>
      <c r="F577" s="550"/>
      <c r="G577" s="550"/>
      <c r="H577" s="550"/>
      <c r="I577" s="550"/>
      <c r="J577" s="550">
        <v>2</v>
      </c>
      <c r="K577" s="550">
        <v>1148</v>
      </c>
      <c r="L577" s="550">
        <v>1</v>
      </c>
      <c r="M577" s="550">
        <v>574</v>
      </c>
      <c r="N577" s="550"/>
      <c r="O577" s="550"/>
      <c r="P577" s="592"/>
      <c r="Q577" s="551"/>
    </row>
    <row r="578" spans="1:17" ht="14.45" customHeight="1" x14ac:dyDescent="0.2">
      <c r="A578" s="546" t="s">
        <v>1541</v>
      </c>
      <c r="B578" s="547" t="s">
        <v>1338</v>
      </c>
      <c r="C578" s="547" t="s">
        <v>1339</v>
      </c>
      <c r="D578" s="547" t="s">
        <v>1455</v>
      </c>
      <c r="E578" s="547" t="s">
        <v>1456</v>
      </c>
      <c r="F578" s="550">
        <v>8</v>
      </c>
      <c r="G578" s="550">
        <v>1496</v>
      </c>
      <c r="H578" s="550">
        <v>1.3333333333333333</v>
      </c>
      <c r="I578" s="550">
        <v>187</v>
      </c>
      <c r="J578" s="550">
        <v>6</v>
      </c>
      <c r="K578" s="550">
        <v>1122</v>
      </c>
      <c r="L578" s="550">
        <v>1</v>
      </c>
      <c r="M578" s="550">
        <v>187</v>
      </c>
      <c r="N578" s="550">
        <v>1</v>
      </c>
      <c r="O578" s="550">
        <v>188</v>
      </c>
      <c r="P578" s="592">
        <v>0.16755793226381463</v>
      </c>
      <c r="Q578" s="551">
        <v>188</v>
      </c>
    </row>
    <row r="579" spans="1:17" ht="14.45" customHeight="1" x14ac:dyDescent="0.2">
      <c r="A579" s="546" t="s">
        <v>1541</v>
      </c>
      <c r="B579" s="547" t="s">
        <v>1338</v>
      </c>
      <c r="C579" s="547" t="s">
        <v>1339</v>
      </c>
      <c r="D579" s="547" t="s">
        <v>1457</v>
      </c>
      <c r="E579" s="547" t="s">
        <v>1458</v>
      </c>
      <c r="F579" s="550">
        <v>13</v>
      </c>
      <c r="G579" s="550">
        <v>7488</v>
      </c>
      <c r="H579" s="550">
        <v>3.25</v>
      </c>
      <c r="I579" s="550">
        <v>576</v>
      </c>
      <c r="J579" s="550">
        <v>4</v>
      </c>
      <c r="K579" s="550">
        <v>2304</v>
      </c>
      <c r="L579" s="550">
        <v>1</v>
      </c>
      <c r="M579" s="550">
        <v>576</v>
      </c>
      <c r="N579" s="550"/>
      <c r="O579" s="550"/>
      <c r="P579" s="592"/>
      <c r="Q579" s="551"/>
    </row>
    <row r="580" spans="1:17" ht="14.45" customHeight="1" x14ac:dyDescent="0.2">
      <c r="A580" s="546" t="s">
        <v>1541</v>
      </c>
      <c r="B580" s="547" t="s">
        <v>1338</v>
      </c>
      <c r="C580" s="547" t="s">
        <v>1339</v>
      </c>
      <c r="D580" s="547" t="s">
        <v>1461</v>
      </c>
      <c r="E580" s="547" t="s">
        <v>1462</v>
      </c>
      <c r="F580" s="550">
        <v>11</v>
      </c>
      <c r="G580" s="550">
        <v>15389</v>
      </c>
      <c r="H580" s="550">
        <v>2.7480357142857144</v>
      </c>
      <c r="I580" s="550">
        <v>1399</v>
      </c>
      <c r="J580" s="550">
        <v>4</v>
      </c>
      <c r="K580" s="550">
        <v>5600</v>
      </c>
      <c r="L580" s="550">
        <v>1</v>
      </c>
      <c r="M580" s="550">
        <v>1400</v>
      </c>
      <c r="N580" s="550">
        <v>16</v>
      </c>
      <c r="O580" s="550">
        <v>22400</v>
      </c>
      <c r="P580" s="592">
        <v>4</v>
      </c>
      <c r="Q580" s="551">
        <v>1400</v>
      </c>
    </row>
    <row r="581" spans="1:17" ht="14.45" customHeight="1" x14ac:dyDescent="0.2">
      <c r="A581" s="546" t="s">
        <v>1541</v>
      </c>
      <c r="B581" s="547" t="s">
        <v>1338</v>
      </c>
      <c r="C581" s="547" t="s">
        <v>1339</v>
      </c>
      <c r="D581" s="547" t="s">
        <v>1465</v>
      </c>
      <c r="E581" s="547" t="s">
        <v>1466</v>
      </c>
      <c r="F581" s="550"/>
      <c r="G581" s="550"/>
      <c r="H581" s="550"/>
      <c r="I581" s="550"/>
      <c r="J581" s="550">
        <v>1</v>
      </c>
      <c r="K581" s="550">
        <v>190</v>
      </c>
      <c r="L581" s="550">
        <v>1</v>
      </c>
      <c r="M581" s="550">
        <v>190</v>
      </c>
      <c r="N581" s="550">
        <v>1</v>
      </c>
      <c r="O581" s="550">
        <v>190</v>
      </c>
      <c r="P581" s="592">
        <v>1</v>
      </c>
      <c r="Q581" s="551">
        <v>190</v>
      </c>
    </row>
    <row r="582" spans="1:17" ht="14.45" customHeight="1" x14ac:dyDescent="0.2">
      <c r="A582" s="546" t="s">
        <v>1541</v>
      </c>
      <c r="B582" s="547" t="s">
        <v>1338</v>
      </c>
      <c r="C582" s="547" t="s">
        <v>1339</v>
      </c>
      <c r="D582" s="547" t="s">
        <v>1467</v>
      </c>
      <c r="E582" s="547" t="s">
        <v>1468</v>
      </c>
      <c r="F582" s="550">
        <v>3</v>
      </c>
      <c r="G582" s="550">
        <v>2442</v>
      </c>
      <c r="H582" s="550"/>
      <c r="I582" s="550">
        <v>814</v>
      </c>
      <c r="J582" s="550"/>
      <c r="K582" s="550"/>
      <c r="L582" s="550"/>
      <c r="M582" s="550"/>
      <c r="N582" s="550"/>
      <c r="O582" s="550"/>
      <c r="P582" s="592"/>
      <c r="Q582" s="551"/>
    </row>
    <row r="583" spans="1:17" ht="14.45" customHeight="1" x14ac:dyDescent="0.2">
      <c r="A583" s="546" t="s">
        <v>1541</v>
      </c>
      <c r="B583" s="547" t="s">
        <v>1338</v>
      </c>
      <c r="C583" s="547" t="s">
        <v>1339</v>
      </c>
      <c r="D583" s="547" t="s">
        <v>1478</v>
      </c>
      <c r="E583" s="547" t="s">
        <v>1479</v>
      </c>
      <c r="F583" s="550"/>
      <c r="G583" s="550"/>
      <c r="H583" s="550"/>
      <c r="I583" s="550"/>
      <c r="J583" s="550">
        <v>2</v>
      </c>
      <c r="K583" s="550">
        <v>506</v>
      </c>
      <c r="L583" s="550">
        <v>1</v>
      </c>
      <c r="M583" s="550">
        <v>253</v>
      </c>
      <c r="N583" s="550"/>
      <c r="O583" s="550"/>
      <c r="P583" s="592"/>
      <c r="Q583" s="551"/>
    </row>
    <row r="584" spans="1:17" ht="14.45" customHeight="1" x14ac:dyDescent="0.2">
      <c r="A584" s="546" t="s">
        <v>1541</v>
      </c>
      <c r="B584" s="547" t="s">
        <v>1338</v>
      </c>
      <c r="C584" s="547" t="s">
        <v>1339</v>
      </c>
      <c r="D584" s="547" t="s">
        <v>1480</v>
      </c>
      <c r="E584" s="547" t="s">
        <v>1481</v>
      </c>
      <c r="F584" s="550"/>
      <c r="G584" s="550"/>
      <c r="H584" s="550"/>
      <c r="I584" s="550"/>
      <c r="J584" s="550">
        <v>2</v>
      </c>
      <c r="K584" s="550">
        <v>848</v>
      </c>
      <c r="L584" s="550">
        <v>1</v>
      </c>
      <c r="M584" s="550">
        <v>424</v>
      </c>
      <c r="N584" s="550"/>
      <c r="O584" s="550"/>
      <c r="P584" s="592"/>
      <c r="Q584" s="551"/>
    </row>
    <row r="585" spans="1:17" ht="14.45" customHeight="1" x14ac:dyDescent="0.2">
      <c r="A585" s="546" t="s">
        <v>1542</v>
      </c>
      <c r="B585" s="547" t="s">
        <v>1338</v>
      </c>
      <c r="C585" s="547" t="s">
        <v>1339</v>
      </c>
      <c r="D585" s="547" t="s">
        <v>1358</v>
      </c>
      <c r="E585" s="547" t="s">
        <v>1359</v>
      </c>
      <c r="F585" s="550">
        <v>1</v>
      </c>
      <c r="G585" s="550">
        <v>168</v>
      </c>
      <c r="H585" s="550"/>
      <c r="I585" s="550">
        <v>168</v>
      </c>
      <c r="J585" s="550"/>
      <c r="K585" s="550"/>
      <c r="L585" s="550"/>
      <c r="M585" s="550"/>
      <c r="N585" s="550"/>
      <c r="O585" s="550"/>
      <c r="P585" s="592"/>
      <c r="Q585" s="551"/>
    </row>
    <row r="586" spans="1:17" ht="14.45" customHeight="1" x14ac:dyDescent="0.2">
      <c r="A586" s="546" t="s">
        <v>1542</v>
      </c>
      <c r="B586" s="547" t="s">
        <v>1338</v>
      </c>
      <c r="C586" s="547" t="s">
        <v>1339</v>
      </c>
      <c r="D586" s="547" t="s">
        <v>1419</v>
      </c>
      <c r="E586" s="547" t="s">
        <v>1420</v>
      </c>
      <c r="F586" s="550">
        <v>1</v>
      </c>
      <c r="G586" s="550">
        <v>171</v>
      </c>
      <c r="H586" s="550"/>
      <c r="I586" s="550">
        <v>171</v>
      </c>
      <c r="J586" s="550"/>
      <c r="K586" s="550"/>
      <c r="L586" s="550"/>
      <c r="M586" s="550"/>
      <c r="N586" s="550"/>
      <c r="O586" s="550"/>
      <c r="P586" s="592"/>
      <c r="Q586" s="551"/>
    </row>
    <row r="587" spans="1:17" ht="14.45" customHeight="1" x14ac:dyDescent="0.2">
      <c r="A587" s="546" t="s">
        <v>1542</v>
      </c>
      <c r="B587" s="547" t="s">
        <v>1338</v>
      </c>
      <c r="C587" s="547" t="s">
        <v>1339</v>
      </c>
      <c r="D587" s="547" t="s">
        <v>1429</v>
      </c>
      <c r="E587" s="547" t="s">
        <v>1430</v>
      </c>
      <c r="F587" s="550">
        <v>4</v>
      </c>
      <c r="G587" s="550">
        <v>1604</v>
      </c>
      <c r="H587" s="550">
        <v>1</v>
      </c>
      <c r="I587" s="550">
        <v>401</v>
      </c>
      <c r="J587" s="550">
        <v>4</v>
      </c>
      <c r="K587" s="550">
        <v>1604</v>
      </c>
      <c r="L587" s="550">
        <v>1</v>
      </c>
      <c r="M587" s="550">
        <v>401</v>
      </c>
      <c r="N587" s="550"/>
      <c r="O587" s="550"/>
      <c r="P587" s="592"/>
      <c r="Q587" s="551"/>
    </row>
    <row r="588" spans="1:17" ht="14.45" customHeight="1" x14ac:dyDescent="0.2">
      <c r="A588" s="546" t="s">
        <v>1542</v>
      </c>
      <c r="B588" s="547" t="s">
        <v>1338</v>
      </c>
      <c r="C588" s="547" t="s">
        <v>1339</v>
      </c>
      <c r="D588" s="547" t="s">
        <v>1452</v>
      </c>
      <c r="E588" s="547" t="s">
        <v>1453</v>
      </c>
      <c r="F588" s="550">
        <v>1</v>
      </c>
      <c r="G588" s="550">
        <v>574</v>
      </c>
      <c r="H588" s="550">
        <v>1</v>
      </c>
      <c r="I588" s="550">
        <v>574</v>
      </c>
      <c r="J588" s="550">
        <v>1</v>
      </c>
      <c r="K588" s="550">
        <v>574</v>
      </c>
      <c r="L588" s="550">
        <v>1</v>
      </c>
      <c r="M588" s="550">
        <v>574</v>
      </c>
      <c r="N588" s="550"/>
      <c r="O588" s="550"/>
      <c r="P588" s="592"/>
      <c r="Q588" s="551"/>
    </row>
    <row r="589" spans="1:17" ht="14.45" customHeight="1" x14ac:dyDescent="0.2">
      <c r="A589" s="546" t="s">
        <v>1542</v>
      </c>
      <c r="B589" s="547" t="s">
        <v>1338</v>
      </c>
      <c r="C589" s="547" t="s">
        <v>1339</v>
      </c>
      <c r="D589" s="547" t="s">
        <v>1465</v>
      </c>
      <c r="E589" s="547" t="s">
        <v>1466</v>
      </c>
      <c r="F589" s="550">
        <v>1</v>
      </c>
      <c r="G589" s="550">
        <v>190</v>
      </c>
      <c r="H589" s="550"/>
      <c r="I589" s="550">
        <v>190</v>
      </c>
      <c r="J589" s="550"/>
      <c r="K589" s="550"/>
      <c r="L589" s="550"/>
      <c r="M589" s="550"/>
      <c r="N589" s="550"/>
      <c r="O589" s="550"/>
      <c r="P589" s="592"/>
      <c r="Q589" s="551"/>
    </row>
    <row r="590" spans="1:17" ht="14.45" customHeight="1" x14ac:dyDescent="0.2">
      <c r="A590" s="546" t="s">
        <v>1543</v>
      </c>
      <c r="B590" s="547" t="s">
        <v>1338</v>
      </c>
      <c r="C590" s="547" t="s">
        <v>1339</v>
      </c>
      <c r="D590" s="547" t="s">
        <v>1340</v>
      </c>
      <c r="E590" s="547" t="s">
        <v>1341</v>
      </c>
      <c r="F590" s="550">
        <v>19</v>
      </c>
      <c r="G590" s="550">
        <v>28177</v>
      </c>
      <c r="H590" s="550">
        <v>1.3571428571428572</v>
      </c>
      <c r="I590" s="550">
        <v>1483</v>
      </c>
      <c r="J590" s="550">
        <v>14</v>
      </c>
      <c r="K590" s="550">
        <v>20762</v>
      </c>
      <c r="L590" s="550">
        <v>1</v>
      </c>
      <c r="M590" s="550">
        <v>1483</v>
      </c>
      <c r="N590" s="550">
        <v>24</v>
      </c>
      <c r="O590" s="550">
        <v>35664</v>
      </c>
      <c r="P590" s="592">
        <v>1.7177535882862922</v>
      </c>
      <c r="Q590" s="551">
        <v>1486</v>
      </c>
    </row>
    <row r="591" spans="1:17" ht="14.45" customHeight="1" x14ac:dyDescent="0.2">
      <c r="A591" s="546" t="s">
        <v>1543</v>
      </c>
      <c r="B591" s="547" t="s">
        <v>1338</v>
      </c>
      <c r="C591" s="547" t="s">
        <v>1339</v>
      </c>
      <c r="D591" s="547" t="s">
        <v>1344</v>
      </c>
      <c r="E591" s="547" t="s">
        <v>1345</v>
      </c>
      <c r="F591" s="550"/>
      <c r="G591" s="550"/>
      <c r="H591" s="550"/>
      <c r="I591" s="550"/>
      <c r="J591" s="550">
        <v>2</v>
      </c>
      <c r="K591" s="550">
        <v>1316</v>
      </c>
      <c r="L591" s="550">
        <v>1</v>
      </c>
      <c r="M591" s="550">
        <v>658</v>
      </c>
      <c r="N591" s="550"/>
      <c r="O591" s="550"/>
      <c r="P591" s="592"/>
      <c r="Q591" s="551"/>
    </row>
    <row r="592" spans="1:17" ht="14.45" customHeight="1" x14ac:dyDescent="0.2">
      <c r="A592" s="546" t="s">
        <v>1543</v>
      </c>
      <c r="B592" s="547" t="s">
        <v>1338</v>
      </c>
      <c r="C592" s="547" t="s">
        <v>1339</v>
      </c>
      <c r="D592" s="547" t="s">
        <v>1354</v>
      </c>
      <c r="E592" s="547" t="s">
        <v>1355</v>
      </c>
      <c r="F592" s="550"/>
      <c r="G592" s="550"/>
      <c r="H592" s="550"/>
      <c r="I592" s="550"/>
      <c r="J592" s="550">
        <v>2</v>
      </c>
      <c r="K592" s="550">
        <v>1628</v>
      </c>
      <c r="L592" s="550">
        <v>1</v>
      </c>
      <c r="M592" s="550">
        <v>814</v>
      </c>
      <c r="N592" s="550"/>
      <c r="O592" s="550"/>
      <c r="P592" s="592"/>
      <c r="Q592" s="551"/>
    </row>
    <row r="593" spans="1:17" ht="14.45" customHeight="1" x14ac:dyDescent="0.2">
      <c r="A593" s="546" t="s">
        <v>1543</v>
      </c>
      <c r="B593" s="547" t="s">
        <v>1338</v>
      </c>
      <c r="C593" s="547" t="s">
        <v>1339</v>
      </c>
      <c r="D593" s="547" t="s">
        <v>1356</v>
      </c>
      <c r="E593" s="547" t="s">
        <v>1357</v>
      </c>
      <c r="F593" s="550"/>
      <c r="G593" s="550"/>
      <c r="H593" s="550"/>
      <c r="I593" s="550"/>
      <c r="J593" s="550">
        <v>2</v>
      </c>
      <c r="K593" s="550">
        <v>1628</v>
      </c>
      <c r="L593" s="550">
        <v>1</v>
      </c>
      <c r="M593" s="550">
        <v>814</v>
      </c>
      <c r="N593" s="550"/>
      <c r="O593" s="550"/>
      <c r="P593" s="592"/>
      <c r="Q593" s="551"/>
    </row>
    <row r="594" spans="1:17" ht="14.45" customHeight="1" x14ac:dyDescent="0.2">
      <c r="A594" s="546" t="s">
        <v>1543</v>
      </c>
      <c r="B594" s="547" t="s">
        <v>1338</v>
      </c>
      <c r="C594" s="547" t="s">
        <v>1339</v>
      </c>
      <c r="D594" s="547" t="s">
        <v>1358</v>
      </c>
      <c r="E594" s="547" t="s">
        <v>1359</v>
      </c>
      <c r="F594" s="550">
        <v>63</v>
      </c>
      <c r="G594" s="550">
        <v>10584</v>
      </c>
      <c r="H594" s="550">
        <v>1.2352941176470589</v>
      </c>
      <c r="I594" s="550">
        <v>168</v>
      </c>
      <c r="J594" s="550">
        <v>51</v>
      </c>
      <c r="K594" s="550">
        <v>8568</v>
      </c>
      <c r="L594" s="550">
        <v>1</v>
      </c>
      <c r="M594" s="550">
        <v>168</v>
      </c>
      <c r="N594" s="550">
        <v>38</v>
      </c>
      <c r="O594" s="550">
        <v>6384</v>
      </c>
      <c r="P594" s="592">
        <v>0.74509803921568629</v>
      </c>
      <c r="Q594" s="551">
        <v>168</v>
      </c>
    </row>
    <row r="595" spans="1:17" ht="14.45" customHeight="1" x14ac:dyDescent="0.2">
      <c r="A595" s="546" t="s">
        <v>1543</v>
      </c>
      <c r="B595" s="547" t="s">
        <v>1338</v>
      </c>
      <c r="C595" s="547" t="s">
        <v>1339</v>
      </c>
      <c r="D595" s="547" t="s">
        <v>1360</v>
      </c>
      <c r="E595" s="547" t="s">
        <v>1361</v>
      </c>
      <c r="F595" s="550">
        <v>62</v>
      </c>
      <c r="G595" s="550">
        <v>10788</v>
      </c>
      <c r="H595" s="550">
        <v>1.1923076923076923</v>
      </c>
      <c r="I595" s="550">
        <v>174</v>
      </c>
      <c r="J595" s="550">
        <v>52</v>
      </c>
      <c r="K595" s="550">
        <v>9048</v>
      </c>
      <c r="L595" s="550">
        <v>1</v>
      </c>
      <c r="M595" s="550">
        <v>174</v>
      </c>
      <c r="N595" s="550">
        <v>39</v>
      </c>
      <c r="O595" s="550">
        <v>6825</v>
      </c>
      <c r="P595" s="592">
        <v>0.75431034482758619</v>
      </c>
      <c r="Q595" s="551">
        <v>175</v>
      </c>
    </row>
    <row r="596" spans="1:17" ht="14.45" customHeight="1" x14ac:dyDescent="0.2">
      <c r="A596" s="546" t="s">
        <v>1543</v>
      </c>
      <c r="B596" s="547" t="s">
        <v>1338</v>
      </c>
      <c r="C596" s="547" t="s">
        <v>1339</v>
      </c>
      <c r="D596" s="547" t="s">
        <v>1362</v>
      </c>
      <c r="E596" s="547" t="s">
        <v>1363</v>
      </c>
      <c r="F596" s="550">
        <v>16</v>
      </c>
      <c r="G596" s="550">
        <v>5632</v>
      </c>
      <c r="H596" s="550">
        <v>1.6</v>
      </c>
      <c r="I596" s="550">
        <v>352</v>
      </c>
      <c r="J596" s="550">
        <v>10</v>
      </c>
      <c r="K596" s="550">
        <v>3520</v>
      </c>
      <c r="L596" s="550">
        <v>1</v>
      </c>
      <c r="M596" s="550">
        <v>352</v>
      </c>
      <c r="N596" s="550">
        <v>5</v>
      </c>
      <c r="O596" s="550">
        <v>1765</v>
      </c>
      <c r="P596" s="592">
        <v>0.50142045454545459</v>
      </c>
      <c r="Q596" s="551">
        <v>353</v>
      </c>
    </row>
    <row r="597" spans="1:17" ht="14.45" customHeight="1" x14ac:dyDescent="0.2">
      <c r="A597" s="546" t="s">
        <v>1543</v>
      </c>
      <c r="B597" s="547" t="s">
        <v>1338</v>
      </c>
      <c r="C597" s="547" t="s">
        <v>1339</v>
      </c>
      <c r="D597" s="547" t="s">
        <v>1492</v>
      </c>
      <c r="E597" s="547" t="s">
        <v>1493</v>
      </c>
      <c r="F597" s="550">
        <v>6</v>
      </c>
      <c r="G597" s="550">
        <v>6228</v>
      </c>
      <c r="H597" s="550"/>
      <c r="I597" s="550">
        <v>1038</v>
      </c>
      <c r="J597" s="550"/>
      <c r="K597" s="550"/>
      <c r="L597" s="550"/>
      <c r="M597" s="550"/>
      <c r="N597" s="550">
        <v>4</v>
      </c>
      <c r="O597" s="550">
        <v>4156</v>
      </c>
      <c r="P597" s="592"/>
      <c r="Q597" s="551">
        <v>1039</v>
      </c>
    </row>
    <row r="598" spans="1:17" ht="14.45" customHeight="1" x14ac:dyDescent="0.2">
      <c r="A598" s="546" t="s">
        <v>1543</v>
      </c>
      <c r="B598" s="547" t="s">
        <v>1338</v>
      </c>
      <c r="C598" s="547" t="s">
        <v>1339</v>
      </c>
      <c r="D598" s="547" t="s">
        <v>1364</v>
      </c>
      <c r="E598" s="547" t="s">
        <v>1365</v>
      </c>
      <c r="F598" s="550">
        <v>16</v>
      </c>
      <c r="G598" s="550">
        <v>3040</v>
      </c>
      <c r="H598" s="550">
        <v>1.6</v>
      </c>
      <c r="I598" s="550">
        <v>190</v>
      </c>
      <c r="J598" s="550">
        <v>10</v>
      </c>
      <c r="K598" s="550">
        <v>1900</v>
      </c>
      <c r="L598" s="550">
        <v>1</v>
      </c>
      <c r="M598" s="550">
        <v>190</v>
      </c>
      <c r="N598" s="550">
        <v>3</v>
      </c>
      <c r="O598" s="550">
        <v>573</v>
      </c>
      <c r="P598" s="592">
        <v>0.30157894736842106</v>
      </c>
      <c r="Q598" s="551">
        <v>191</v>
      </c>
    </row>
    <row r="599" spans="1:17" ht="14.45" customHeight="1" x14ac:dyDescent="0.2">
      <c r="A599" s="546" t="s">
        <v>1543</v>
      </c>
      <c r="B599" s="547" t="s">
        <v>1338</v>
      </c>
      <c r="C599" s="547" t="s">
        <v>1339</v>
      </c>
      <c r="D599" s="547" t="s">
        <v>1366</v>
      </c>
      <c r="E599" s="547" t="s">
        <v>1367</v>
      </c>
      <c r="F599" s="550">
        <v>2</v>
      </c>
      <c r="G599" s="550">
        <v>1646</v>
      </c>
      <c r="H599" s="550">
        <v>0.15384615384615385</v>
      </c>
      <c r="I599" s="550">
        <v>823</v>
      </c>
      <c r="J599" s="550">
        <v>13</v>
      </c>
      <c r="K599" s="550">
        <v>10699</v>
      </c>
      <c r="L599" s="550">
        <v>1</v>
      </c>
      <c r="M599" s="550">
        <v>823</v>
      </c>
      <c r="N599" s="550">
        <v>11</v>
      </c>
      <c r="O599" s="550">
        <v>9053</v>
      </c>
      <c r="P599" s="592">
        <v>0.84615384615384615</v>
      </c>
      <c r="Q599" s="551">
        <v>823</v>
      </c>
    </row>
    <row r="600" spans="1:17" ht="14.45" customHeight="1" x14ac:dyDescent="0.2">
      <c r="A600" s="546" t="s">
        <v>1543</v>
      </c>
      <c r="B600" s="547" t="s">
        <v>1338</v>
      </c>
      <c r="C600" s="547" t="s">
        <v>1339</v>
      </c>
      <c r="D600" s="547" t="s">
        <v>1370</v>
      </c>
      <c r="E600" s="547" t="s">
        <v>1371</v>
      </c>
      <c r="F600" s="550">
        <v>62</v>
      </c>
      <c r="G600" s="550">
        <v>34038</v>
      </c>
      <c r="H600" s="550">
        <v>1.3453754940711462</v>
      </c>
      <c r="I600" s="550">
        <v>549</v>
      </c>
      <c r="J600" s="550">
        <v>46</v>
      </c>
      <c r="K600" s="550">
        <v>25300</v>
      </c>
      <c r="L600" s="550">
        <v>1</v>
      </c>
      <c r="M600" s="550">
        <v>550</v>
      </c>
      <c r="N600" s="550">
        <v>34</v>
      </c>
      <c r="O600" s="550">
        <v>18734</v>
      </c>
      <c r="P600" s="592">
        <v>0.74047430830039529</v>
      </c>
      <c r="Q600" s="551">
        <v>551</v>
      </c>
    </row>
    <row r="601" spans="1:17" ht="14.45" customHeight="1" x14ac:dyDescent="0.2">
      <c r="A601" s="546" t="s">
        <v>1543</v>
      </c>
      <c r="B601" s="547" t="s">
        <v>1338</v>
      </c>
      <c r="C601" s="547" t="s">
        <v>1339</v>
      </c>
      <c r="D601" s="547" t="s">
        <v>1372</v>
      </c>
      <c r="E601" s="547" t="s">
        <v>1373</v>
      </c>
      <c r="F601" s="550">
        <v>59</v>
      </c>
      <c r="G601" s="550">
        <v>38586</v>
      </c>
      <c r="H601" s="550">
        <v>1.2806505144374378</v>
      </c>
      <c r="I601" s="550">
        <v>654</v>
      </c>
      <c r="J601" s="550">
        <v>46</v>
      </c>
      <c r="K601" s="550">
        <v>30130</v>
      </c>
      <c r="L601" s="550">
        <v>1</v>
      </c>
      <c r="M601" s="550">
        <v>655</v>
      </c>
      <c r="N601" s="550">
        <v>33</v>
      </c>
      <c r="O601" s="550">
        <v>21648</v>
      </c>
      <c r="P601" s="592">
        <v>0.71848655824759378</v>
      </c>
      <c r="Q601" s="551">
        <v>656</v>
      </c>
    </row>
    <row r="602" spans="1:17" ht="14.45" customHeight="1" x14ac:dyDescent="0.2">
      <c r="A602" s="546" t="s">
        <v>1543</v>
      </c>
      <c r="B602" s="547" t="s">
        <v>1338</v>
      </c>
      <c r="C602" s="547" t="s">
        <v>1339</v>
      </c>
      <c r="D602" s="547" t="s">
        <v>1374</v>
      </c>
      <c r="E602" s="547" t="s">
        <v>1375</v>
      </c>
      <c r="F602" s="550">
        <v>59</v>
      </c>
      <c r="G602" s="550">
        <v>38586</v>
      </c>
      <c r="H602" s="550">
        <v>1.2806505144374378</v>
      </c>
      <c r="I602" s="550">
        <v>654</v>
      </c>
      <c r="J602" s="550">
        <v>46</v>
      </c>
      <c r="K602" s="550">
        <v>30130</v>
      </c>
      <c r="L602" s="550">
        <v>1</v>
      </c>
      <c r="M602" s="550">
        <v>655</v>
      </c>
      <c r="N602" s="550">
        <v>33</v>
      </c>
      <c r="O602" s="550">
        <v>21648</v>
      </c>
      <c r="P602" s="592">
        <v>0.71848655824759378</v>
      </c>
      <c r="Q602" s="551">
        <v>656</v>
      </c>
    </row>
    <row r="603" spans="1:17" ht="14.45" customHeight="1" x14ac:dyDescent="0.2">
      <c r="A603" s="546" t="s">
        <v>1543</v>
      </c>
      <c r="B603" s="547" t="s">
        <v>1338</v>
      </c>
      <c r="C603" s="547" t="s">
        <v>1339</v>
      </c>
      <c r="D603" s="547" t="s">
        <v>1376</v>
      </c>
      <c r="E603" s="547" t="s">
        <v>1377</v>
      </c>
      <c r="F603" s="550">
        <v>15</v>
      </c>
      <c r="G603" s="550">
        <v>10170</v>
      </c>
      <c r="H603" s="550">
        <v>1.3616280626589905</v>
      </c>
      <c r="I603" s="550">
        <v>678</v>
      </c>
      <c r="J603" s="550">
        <v>11</v>
      </c>
      <c r="K603" s="550">
        <v>7469</v>
      </c>
      <c r="L603" s="550">
        <v>1</v>
      </c>
      <c r="M603" s="550">
        <v>679</v>
      </c>
      <c r="N603" s="550">
        <v>10</v>
      </c>
      <c r="O603" s="550">
        <v>6790</v>
      </c>
      <c r="P603" s="592">
        <v>0.90909090909090906</v>
      </c>
      <c r="Q603" s="551">
        <v>679</v>
      </c>
    </row>
    <row r="604" spans="1:17" ht="14.45" customHeight="1" x14ac:dyDescent="0.2">
      <c r="A604" s="546" t="s">
        <v>1543</v>
      </c>
      <c r="B604" s="547" t="s">
        <v>1338</v>
      </c>
      <c r="C604" s="547" t="s">
        <v>1339</v>
      </c>
      <c r="D604" s="547" t="s">
        <v>1378</v>
      </c>
      <c r="E604" s="547" t="s">
        <v>1379</v>
      </c>
      <c r="F604" s="550">
        <v>59</v>
      </c>
      <c r="G604" s="550">
        <v>30267</v>
      </c>
      <c r="H604" s="550">
        <v>1.2017390613833081</v>
      </c>
      <c r="I604" s="550">
        <v>513</v>
      </c>
      <c r="J604" s="550">
        <v>49</v>
      </c>
      <c r="K604" s="550">
        <v>25186</v>
      </c>
      <c r="L604" s="550">
        <v>1</v>
      </c>
      <c r="M604" s="550">
        <v>514</v>
      </c>
      <c r="N604" s="550">
        <v>37</v>
      </c>
      <c r="O604" s="550">
        <v>19055</v>
      </c>
      <c r="P604" s="592">
        <v>0.75657111093464624</v>
      </c>
      <c r="Q604" s="551">
        <v>515</v>
      </c>
    </row>
    <row r="605" spans="1:17" ht="14.45" customHeight="1" x14ac:dyDescent="0.2">
      <c r="A605" s="546" t="s">
        <v>1543</v>
      </c>
      <c r="B605" s="547" t="s">
        <v>1338</v>
      </c>
      <c r="C605" s="547" t="s">
        <v>1339</v>
      </c>
      <c r="D605" s="547" t="s">
        <v>1380</v>
      </c>
      <c r="E605" s="547" t="s">
        <v>1381</v>
      </c>
      <c r="F605" s="550">
        <v>59</v>
      </c>
      <c r="G605" s="550">
        <v>24957</v>
      </c>
      <c r="H605" s="550">
        <v>1.2012418174817097</v>
      </c>
      <c r="I605" s="550">
        <v>423</v>
      </c>
      <c r="J605" s="550">
        <v>49</v>
      </c>
      <c r="K605" s="550">
        <v>20776</v>
      </c>
      <c r="L605" s="550">
        <v>1</v>
      </c>
      <c r="M605" s="550">
        <v>424</v>
      </c>
      <c r="N605" s="550">
        <v>37</v>
      </c>
      <c r="O605" s="550">
        <v>15725</v>
      </c>
      <c r="P605" s="592">
        <v>0.7568829418559877</v>
      </c>
      <c r="Q605" s="551">
        <v>425</v>
      </c>
    </row>
    <row r="606" spans="1:17" ht="14.45" customHeight="1" x14ac:dyDescent="0.2">
      <c r="A606" s="546" t="s">
        <v>1543</v>
      </c>
      <c r="B606" s="547" t="s">
        <v>1338</v>
      </c>
      <c r="C606" s="547" t="s">
        <v>1339</v>
      </c>
      <c r="D606" s="547" t="s">
        <v>1382</v>
      </c>
      <c r="E606" s="547" t="s">
        <v>1383</v>
      </c>
      <c r="F606" s="550">
        <v>61</v>
      </c>
      <c r="G606" s="550">
        <v>21289</v>
      </c>
      <c r="H606" s="550">
        <v>1.2165142857142857</v>
      </c>
      <c r="I606" s="550">
        <v>349</v>
      </c>
      <c r="J606" s="550">
        <v>50</v>
      </c>
      <c r="K606" s="550">
        <v>17500</v>
      </c>
      <c r="L606" s="550">
        <v>1</v>
      </c>
      <c r="M606" s="550">
        <v>350</v>
      </c>
      <c r="N606" s="550">
        <v>39</v>
      </c>
      <c r="O606" s="550">
        <v>13689</v>
      </c>
      <c r="P606" s="592">
        <v>0.78222857142857138</v>
      </c>
      <c r="Q606" s="551">
        <v>351</v>
      </c>
    </row>
    <row r="607" spans="1:17" ht="14.45" customHeight="1" x14ac:dyDescent="0.2">
      <c r="A607" s="546" t="s">
        <v>1543</v>
      </c>
      <c r="B607" s="547" t="s">
        <v>1338</v>
      </c>
      <c r="C607" s="547" t="s">
        <v>1339</v>
      </c>
      <c r="D607" s="547" t="s">
        <v>1384</v>
      </c>
      <c r="E607" s="547" t="s">
        <v>1385</v>
      </c>
      <c r="F607" s="550">
        <v>3</v>
      </c>
      <c r="G607" s="550">
        <v>663</v>
      </c>
      <c r="H607" s="550">
        <v>1.4932432432432432</v>
      </c>
      <c r="I607" s="550">
        <v>221</v>
      </c>
      <c r="J607" s="550">
        <v>2</v>
      </c>
      <c r="K607" s="550">
        <v>444</v>
      </c>
      <c r="L607" s="550">
        <v>1</v>
      </c>
      <c r="M607" s="550">
        <v>222</v>
      </c>
      <c r="N607" s="550">
        <v>2</v>
      </c>
      <c r="O607" s="550">
        <v>446</v>
      </c>
      <c r="P607" s="592">
        <v>1.0045045045045045</v>
      </c>
      <c r="Q607" s="551">
        <v>223</v>
      </c>
    </row>
    <row r="608" spans="1:17" ht="14.45" customHeight="1" x14ac:dyDescent="0.2">
      <c r="A608" s="546" t="s">
        <v>1543</v>
      </c>
      <c r="B608" s="547" t="s">
        <v>1338</v>
      </c>
      <c r="C608" s="547" t="s">
        <v>1339</v>
      </c>
      <c r="D608" s="547" t="s">
        <v>1388</v>
      </c>
      <c r="E608" s="547" t="s">
        <v>1389</v>
      </c>
      <c r="F608" s="550"/>
      <c r="G608" s="550"/>
      <c r="H608" s="550"/>
      <c r="I608" s="550"/>
      <c r="J608" s="550">
        <v>3</v>
      </c>
      <c r="K608" s="550">
        <v>453</v>
      </c>
      <c r="L608" s="550">
        <v>1</v>
      </c>
      <c r="M608" s="550">
        <v>151</v>
      </c>
      <c r="N608" s="550">
        <v>2</v>
      </c>
      <c r="O608" s="550">
        <v>304</v>
      </c>
      <c r="P608" s="592">
        <v>0.67108167770419425</v>
      </c>
      <c r="Q608" s="551">
        <v>152</v>
      </c>
    </row>
    <row r="609" spans="1:17" ht="14.45" customHeight="1" x14ac:dyDescent="0.2">
      <c r="A609" s="546" t="s">
        <v>1543</v>
      </c>
      <c r="B609" s="547" t="s">
        <v>1338</v>
      </c>
      <c r="C609" s="547" t="s">
        <v>1339</v>
      </c>
      <c r="D609" s="547" t="s">
        <v>1390</v>
      </c>
      <c r="E609" s="547" t="s">
        <v>1391</v>
      </c>
      <c r="F609" s="550">
        <v>16</v>
      </c>
      <c r="G609" s="550">
        <v>3824</v>
      </c>
      <c r="H609" s="550">
        <v>1.6</v>
      </c>
      <c r="I609" s="550">
        <v>239</v>
      </c>
      <c r="J609" s="550">
        <v>10</v>
      </c>
      <c r="K609" s="550">
        <v>2390</v>
      </c>
      <c r="L609" s="550">
        <v>1</v>
      </c>
      <c r="M609" s="550">
        <v>239</v>
      </c>
      <c r="N609" s="550">
        <v>4</v>
      </c>
      <c r="O609" s="550">
        <v>960</v>
      </c>
      <c r="P609" s="592">
        <v>0.40167364016736401</v>
      </c>
      <c r="Q609" s="551">
        <v>240</v>
      </c>
    </row>
    <row r="610" spans="1:17" ht="14.45" customHeight="1" x14ac:dyDescent="0.2">
      <c r="A610" s="546" t="s">
        <v>1543</v>
      </c>
      <c r="B610" s="547" t="s">
        <v>1338</v>
      </c>
      <c r="C610" s="547" t="s">
        <v>1339</v>
      </c>
      <c r="D610" s="547" t="s">
        <v>1392</v>
      </c>
      <c r="E610" s="547" t="s">
        <v>1393</v>
      </c>
      <c r="F610" s="550">
        <v>62</v>
      </c>
      <c r="G610" s="550">
        <v>6882</v>
      </c>
      <c r="H610" s="550">
        <v>1.24</v>
      </c>
      <c r="I610" s="550">
        <v>111</v>
      </c>
      <c r="J610" s="550">
        <v>50</v>
      </c>
      <c r="K610" s="550">
        <v>5550</v>
      </c>
      <c r="L610" s="550">
        <v>1</v>
      </c>
      <c r="M610" s="550">
        <v>111</v>
      </c>
      <c r="N610" s="550">
        <v>39</v>
      </c>
      <c r="O610" s="550">
        <v>4329</v>
      </c>
      <c r="P610" s="592">
        <v>0.78</v>
      </c>
      <c r="Q610" s="551">
        <v>111</v>
      </c>
    </row>
    <row r="611" spans="1:17" ht="14.45" customHeight="1" x14ac:dyDescent="0.2">
      <c r="A611" s="546" t="s">
        <v>1543</v>
      </c>
      <c r="B611" s="547" t="s">
        <v>1338</v>
      </c>
      <c r="C611" s="547" t="s">
        <v>1339</v>
      </c>
      <c r="D611" s="547" t="s">
        <v>1396</v>
      </c>
      <c r="E611" s="547" t="s">
        <v>1397</v>
      </c>
      <c r="F611" s="550">
        <v>59</v>
      </c>
      <c r="G611" s="550">
        <v>18408</v>
      </c>
      <c r="H611" s="550">
        <v>0.64130434782608692</v>
      </c>
      <c r="I611" s="550">
        <v>312</v>
      </c>
      <c r="J611" s="550">
        <v>92</v>
      </c>
      <c r="K611" s="550">
        <v>28704</v>
      </c>
      <c r="L611" s="550">
        <v>1</v>
      </c>
      <c r="M611" s="550">
        <v>312</v>
      </c>
      <c r="N611" s="550">
        <v>68</v>
      </c>
      <c r="O611" s="550">
        <v>21216</v>
      </c>
      <c r="P611" s="592">
        <v>0.73913043478260865</v>
      </c>
      <c r="Q611" s="551">
        <v>312</v>
      </c>
    </row>
    <row r="612" spans="1:17" ht="14.45" customHeight="1" x14ac:dyDescent="0.2">
      <c r="A612" s="546" t="s">
        <v>1543</v>
      </c>
      <c r="B612" s="547" t="s">
        <v>1338</v>
      </c>
      <c r="C612" s="547" t="s">
        <v>1339</v>
      </c>
      <c r="D612" s="547" t="s">
        <v>1400</v>
      </c>
      <c r="E612" s="547" t="s">
        <v>1401</v>
      </c>
      <c r="F612" s="550">
        <v>3</v>
      </c>
      <c r="G612" s="550">
        <v>51</v>
      </c>
      <c r="H612" s="550"/>
      <c r="I612" s="550">
        <v>17</v>
      </c>
      <c r="J612" s="550"/>
      <c r="K612" s="550"/>
      <c r="L612" s="550"/>
      <c r="M612" s="550"/>
      <c r="N612" s="550">
        <v>1</v>
      </c>
      <c r="O612" s="550">
        <v>17</v>
      </c>
      <c r="P612" s="592"/>
      <c r="Q612" s="551">
        <v>17</v>
      </c>
    </row>
    <row r="613" spans="1:17" ht="14.45" customHeight="1" x14ac:dyDescent="0.2">
      <c r="A613" s="546" t="s">
        <v>1543</v>
      </c>
      <c r="B613" s="547" t="s">
        <v>1338</v>
      </c>
      <c r="C613" s="547" t="s">
        <v>1339</v>
      </c>
      <c r="D613" s="547" t="s">
        <v>1404</v>
      </c>
      <c r="E613" s="547" t="s">
        <v>1405</v>
      </c>
      <c r="F613" s="550">
        <v>11</v>
      </c>
      <c r="G613" s="550">
        <v>3850</v>
      </c>
      <c r="H613" s="550">
        <v>0.91666666666666663</v>
      </c>
      <c r="I613" s="550">
        <v>350</v>
      </c>
      <c r="J613" s="550">
        <v>12</v>
      </c>
      <c r="K613" s="550">
        <v>4200</v>
      </c>
      <c r="L613" s="550">
        <v>1</v>
      </c>
      <c r="M613" s="550">
        <v>350</v>
      </c>
      <c r="N613" s="550">
        <v>8</v>
      </c>
      <c r="O613" s="550">
        <v>2808</v>
      </c>
      <c r="P613" s="592">
        <v>0.66857142857142859</v>
      </c>
      <c r="Q613" s="551">
        <v>351</v>
      </c>
    </row>
    <row r="614" spans="1:17" ht="14.45" customHeight="1" x14ac:dyDescent="0.2">
      <c r="A614" s="546" t="s">
        <v>1543</v>
      </c>
      <c r="B614" s="547" t="s">
        <v>1338</v>
      </c>
      <c r="C614" s="547" t="s">
        <v>1339</v>
      </c>
      <c r="D614" s="547" t="s">
        <v>1411</v>
      </c>
      <c r="E614" s="547" t="s">
        <v>1412</v>
      </c>
      <c r="F614" s="550">
        <v>16</v>
      </c>
      <c r="G614" s="550">
        <v>4720</v>
      </c>
      <c r="H614" s="550">
        <v>1.6</v>
      </c>
      <c r="I614" s="550">
        <v>295</v>
      </c>
      <c r="J614" s="550">
        <v>10</v>
      </c>
      <c r="K614" s="550">
        <v>2950</v>
      </c>
      <c r="L614" s="550">
        <v>1</v>
      </c>
      <c r="M614" s="550">
        <v>295</v>
      </c>
      <c r="N614" s="550">
        <v>4</v>
      </c>
      <c r="O614" s="550">
        <v>1184</v>
      </c>
      <c r="P614" s="592">
        <v>0.40135593220338983</v>
      </c>
      <c r="Q614" s="551">
        <v>296</v>
      </c>
    </row>
    <row r="615" spans="1:17" ht="14.45" customHeight="1" x14ac:dyDescent="0.2">
      <c r="A615" s="546" t="s">
        <v>1543</v>
      </c>
      <c r="B615" s="547" t="s">
        <v>1338</v>
      </c>
      <c r="C615" s="547" t="s">
        <v>1339</v>
      </c>
      <c r="D615" s="547" t="s">
        <v>1413</v>
      </c>
      <c r="E615" s="547" t="s">
        <v>1414</v>
      </c>
      <c r="F615" s="550">
        <v>62</v>
      </c>
      <c r="G615" s="550">
        <v>12958</v>
      </c>
      <c r="H615" s="550">
        <v>1.3128672745694023</v>
      </c>
      <c r="I615" s="550">
        <v>209</v>
      </c>
      <c r="J615" s="550">
        <v>47</v>
      </c>
      <c r="K615" s="550">
        <v>9870</v>
      </c>
      <c r="L615" s="550">
        <v>1</v>
      </c>
      <c r="M615" s="550">
        <v>210</v>
      </c>
      <c r="N615" s="550">
        <v>34</v>
      </c>
      <c r="O615" s="550">
        <v>7174</v>
      </c>
      <c r="P615" s="592">
        <v>0.72684903748733531</v>
      </c>
      <c r="Q615" s="551">
        <v>211</v>
      </c>
    </row>
    <row r="616" spans="1:17" ht="14.45" customHeight="1" x14ac:dyDescent="0.2">
      <c r="A616" s="546" t="s">
        <v>1543</v>
      </c>
      <c r="B616" s="547" t="s">
        <v>1338</v>
      </c>
      <c r="C616" s="547" t="s">
        <v>1339</v>
      </c>
      <c r="D616" s="547" t="s">
        <v>1415</v>
      </c>
      <c r="E616" s="547" t="s">
        <v>1416</v>
      </c>
      <c r="F616" s="550">
        <v>62</v>
      </c>
      <c r="G616" s="550">
        <v>2480</v>
      </c>
      <c r="H616" s="550">
        <v>1.1923076923076923</v>
      </c>
      <c r="I616" s="550">
        <v>40</v>
      </c>
      <c r="J616" s="550">
        <v>52</v>
      </c>
      <c r="K616" s="550">
        <v>2080</v>
      </c>
      <c r="L616" s="550">
        <v>1</v>
      </c>
      <c r="M616" s="550">
        <v>40</v>
      </c>
      <c r="N616" s="550">
        <v>39</v>
      </c>
      <c r="O616" s="550">
        <v>1560</v>
      </c>
      <c r="P616" s="592">
        <v>0.75</v>
      </c>
      <c r="Q616" s="551">
        <v>40</v>
      </c>
    </row>
    <row r="617" spans="1:17" ht="14.45" customHeight="1" x14ac:dyDescent="0.2">
      <c r="A617" s="546" t="s">
        <v>1543</v>
      </c>
      <c r="B617" s="547" t="s">
        <v>1338</v>
      </c>
      <c r="C617" s="547" t="s">
        <v>1339</v>
      </c>
      <c r="D617" s="547" t="s">
        <v>1417</v>
      </c>
      <c r="E617" s="547" t="s">
        <v>1418</v>
      </c>
      <c r="F617" s="550">
        <v>1</v>
      </c>
      <c r="G617" s="550">
        <v>5023</v>
      </c>
      <c r="H617" s="550"/>
      <c r="I617" s="550">
        <v>5023</v>
      </c>
      <c r="J617" s="550"/>
      <c r="K617" s="550"/>
      <c r="L617" s="550"/>
      <c r="M617" s="550"/>
      <c r="N617" s="550"/>
      <c r="O617" s="550"/>
      <c r="P617" s="592"/>
      <c r="Q617" s="551"/>
    </row>
    <row r="618" spans="1:17" ht="14.45" customHeight="1" x14ac:dyDescent="0.2">
      <c r="A618" s="546" t="s">
        <v>1543</v>
      </c>
      <c r="B618" s="547" t="s">
        <v>1338</v>
      </c>
      <c r="C618" s="547" t="s">
        <v>1339</v>
      </c>
      <c r="D618" s="547" t="s">
        <v>1419</v>
      </c>
      <c r="E618" s="547" t="s">
        <v>1420</v>
      </c>
      <c r="F618" s="550">
        <v>62</v>
      </c>
      <c r="G618" s="550">
        <v>10602</v>
      </c>
      <c r="H618" s="550">
        <v>1.2156862745098038</v>
      </c>
      <c r="I618" s="550">
        <v>171</v>
      </c>
      <c r="J618" s="550">
        <v>51</v>
      </c>
      <c r="K618" s="550">
        <v>8721</v>
      </c>
      <c r="L618" s="550">
        <v>1</v>
      </c>
      <c r="M618" s="550">
        <v>171</v>
      </c>
      <c r="N618" s="550">
        <v>38</v>
      </c>
      <c r="O618" s="550">
        <v>6498</v>
      </c>
      <c r="P618" s="592">
        <v>0.74509803921568629</v>
      </c>
      <c r="Q618" s="551">
        <v>171</v>
      </c>
    </row>
    <row r="619" spans="1:17" ht="14.45" customHeight="1" x14ac:dyDescent="0.2">
      <c r="A619" s="546" t="s">
        <v>1543</v>
      </c>
      <c r="B619" s="547" t="s">
        <v>1338</v>
      </c>
      <c r="C619" s="547" t="s">
        <v>1339</v>
      </c>
      <c r="D619" s="547" t="s">
        <v>1423</v>
      </c>
      <c r="E619" s="547" t="s">
        <v>1424</v>
      </c>
      <c r="F619" s="550">
        <v>118</v>
      </c>
      <c r="G619" s="550">
        <v>81420</v>
      </c>
      <c r="H619" s="550">
        <v>2.56150506512301</v>
      </c>
      <c r="I619" s="550">
        <v>690</v>
      </c>
      <c r="J619" s="550">
        <v>46</v>
      </c>
      <c r="K619" s="550">
        <v>31786</v>
      </c>
      <c r="L619" s="550">
        <v>1</v>
      </c>
      <c r="M619" s="550">
        <v>691</v>
      </c>
      <c r="N619" s="550">
        <v>33</v>
      </c>
      <c r="O619" s="550">
        <v>22836</v>
      </c>
      <c r="P619" s="592">
        <v>0.71842949726294592</v>
      </c>
      <c r="Q619" s="551">
        <v>692</v>
      </c>
    </row>
    <row r="620" spans="1:17" ht="14.45" customHeight="1" x14ac:dyDescent="0.2">
      <c r="A620" s="546" t="s">
        <v>1543</v>
      </c>
      <c r="B620" s="547" t="s">
        <v>1338</v>
      </c>
      <c r="C620" s="547" t="s">
        <v>1339</v>
      </c>
      <c r="D620" s="547" t="s">
        <v>1425</v>
      </c>
      <c r="E620" s="547" t="s">
        <v>1426</v>
      </c>
      <c r="F620" s="550">
        <v>75</v>
      </c>
      <c r="G620" s="550">
        <v>26250</v>
      </c>
      <c r="H620" s="550">
        <v>1.0273972602739727</v>
      </c>
      <c r="I620" s="550">
        <v>350</v>
      </c>
      <c r="J620" s="550">
        <v>73</v>
      </c>
      <c r="K620" s="550">
        <v>25550</v>
      </c>
      <c r="L620" s="550">
        <v>1</v>
      </c>
      <c r="M620" s="550">
        <v>350</v>
      </c>
      <c r="N620" s="550">
        <v>54</v>
      </c>
      <c r="O620" s="550">
        <v>18954</v>
      </c>
      <c r="P620" s="592">
        <v>0.74183953033268102</v>
      </c>
      <c r="Q620" s="551">
        <v>351</v>
      </c>
    </row>
    <row r="621" spans="1:17" ht="14.45" customHeight="1" x14ac:dyDescent="0.2">
      <c r="A621" s="546" t="s">
        <v>1543</v>
      </c>
      <c r="B621" s="547" t="s">
        <v>1338</v>
      </c>
      <c r="C621" s="547" t="s">
        <v>1339</v>
      </c>
      <c r="D621" s="547" t="s">
        <v>1427</v>
      </c>
      <c r="E621" s="547" t="s">
        <v>1428</v>
      </c>
      <c r="F621" s="550">
        <v>62</v>
      </c>
      <c r="G621" s="550">
        <v>10788</v>
      </c>
      <c r="H621" s="550">
        <v>1.1923076923076923</v>
      </c>
      <c r="I621" s="550">
        <v>174</v>
      </c>
      <c r="J621" s="550">
        <v>52</v>
      </c>
      <c r="K621" s="550">
        <v>9048</v>
      </c>
      <c r="L621" s="550">
        <v>1</v>
      </c>
      <c r="M621" s="550">
        <v>174</v>
      </c>
      <c r="N621" s="550">
        <v>38</v>
      </c>
      <c r="O621" s="550">
        <v>6612</v>
      </c>
      <c r="P621" s="592">
        <v>0.73076923076923073</v>
      </c>
      <c r="Q621" s="551">
        <v>174</v>
      </c>
    </row>
    <row r="622" spans="1:17" ht="14.45" customHeight="1" x14ac:dyDescent="0.2">
      <c r="A622" s="546" t="s">
        <v>1543</v>
      </c>
      <c r="B622" s="547" t="s">
        <v>1338</v>
      </c>
      <c r="C622" s="547" t="s">
        <v>1339</v>
      </c>
      <c r="D622" s="547" t="s">
        <v>1429</v>
      </c>
      <c r="E622" s="547" t="s">
        <v>1430</v>
      </c>
      <c r="F622" s="550"/>
      <c r="G622" s="550"/>
      <c r="H622" s="550"/>
      <c r="I622" s="550"/>
      <c r="J622" s="550"/>
      <c r="K622" s="550"/>
      <c r="L622" s="550"/>
      <c r="M622" s="550"/>
      <c r="N622" s="550">
        <v>18</v>
      </c>
      <c r="O622" s="550">
        <v>7218</v>
      </c>
      <c r="P622" s="592"/>
      <c r="Q622" s="551">
        <v>401</v>
      </c>
    </row>
    <row r="623" spans="1:17" ht="14.45" customHeight="1" x14ac:dyDescent="0.2">
      <c r="A623" s="546" t="s">
        <v>1543</v>
      </c>
      <c r="B623" s="547" t="s">
        <v>1338</v>
      </c>
      <c r="C623" s="547" t="s">
        <v>1339</v>
      </c>
      <c r="D623" s="547" t="s">
        <v>1431</v>
      </c>
      <c r="E623" s="547" t="s">
        <v>1432</v>
      </c>
      <c r="F623" s="550">
        <v>59</v>
      </c>
      <c r="G623" s="550">
        <v>38586</v>
      </c>
      <c r="H623" s="550">
        <v>1.2806505144374378</v>
      </c>
      <c r="I623" s="550">
        <v>654</v>
      </c>
      <c r="J623" s="550">
        <v>46</v>
      </c>
      <c r="K623" s="550">
        <v>30130</v>
      </c>
      <c r="L623" s="550">
        <v>1</v>
      </c>
      <c r="M623" s="550">
        <v>655</v>
      </c>
      <c r="N623" s="550">
        <v>33</v>
      </c>
      <c r="O623" s="550">
        <v>21648</v>
      </c>
      <c r="P623" s="592">
        <v>0.71848655824759378</v>
      </c>
      <c r="Q623" s="551">
        <v>656</v>
      </c>
    </row>
    <row r="624" spans="1:17" ht="14.45" customHeight="1" x14ac:dyDescent="0.2">
      <c r="A624" s="546" t="s">
        <v>1543</v>
      </c>
      <c r="B624" s="547" t="s">
        <v>1338</v>
      </c>
      <c r="C624" s="547" t="s">
        <v>1339</v>
      </c>
      <c r="D624" s="547" t="s">
        <v>1433</v>
      </c>
      <c r="E624" s="547" t="s">
        <v>1434</v>
      </c>
      <c r="F624" s="550">
        <v>59</v>
      </c>
      <c r="G624" s="550">
        <v>38586</v>
      </c>
      <c r="H624" s="550">
        <v>1.2806505144374378</v>
      </c>
      <c r="I624" s="550">
        <v>654</v>
      </c>
      <c r="J624" s="550">
        <v>46</v>
      </c>
      <c r="K624" s="550">
        <v>30130</v>
      </c>
      <c r="L624" s="550">
        <v>1</v>
      </c>
      <c r="M624" s="550">
        <v>655</v>
      </c>
      <c r="N624" s="550">
        <v>33</v>
      </c>
      <c r="O624" s="550">
        <v>21648</v>
      </c>
      <c r="P624" s="592">
        <v>0.71848655824759378</v>
      </c>
      <c r="Q624" s="551">
        <v>656</v>
      </c>
    </row>
    <row r="625" spans="1:17" ht="14.45" customHeight="1" x14ac:dyDescent="0.2">
      <c r="A625" s="546" t="s">
        <v>1543</v>
      </c>
      <c r="B625" s="547" t="s">
        <v>1338</v>
      </c>
      <c r="C625" s="547" t="s">
        <v>1339</v>
      </c>
      <c r="D625" s="547" t="s">
        <v>1437</v>
      </c>
      <c r="E625" s="547" t="s">
        <v>1438</v>
      </c>
      <c r="F625" s="550">
        <v>61</v>
      </c>
      <c r="G625" s="550">
        <v>42334</v>
      </c>
      <c r="H625" s="550">
        <v>1.2431067390985171</v>
      </c>
      <c r="I625" s="550">
        <v>694</v>
      </c>
      <c r="J625" s="550">
        <v>49</v>
      </c>
      <c r="K625" s="550">
        <v>34055</v>
      </c>
      <c r="L625" s="550">
        <v>1</v>
      </c>
      <c r="M625" s="550">
        <v>695</v>
      </c>
      <c r="N625" s="550">
        <v>39</v>
      </c>
      <c r="O625" s="550">
        <v>27144</v>
      </c>
      <c r="P625" s="592">
        <v>0.7970635736308912</v>
      </c>
      <c r="Q625" s="551">
        <v>696</v>
      </c>
    </row>
    <row r="626" spans="1:17" ht="14.45" customHeight="1" x14ac:dyDescent="0.2">
      <c r="A626" s="546" t="s">
        <v>1543</v>
      </c>
      <c r="B626" s="547" t="s">
        <v>1338</v>
      </c>
      <c r="C626" s="547" t="s">
        <v>1339</v>
      </c>
      <c r="D626" s="547" t="s">
        <v>1439</v>
      </c>
      <c r="E626" s="547" t="s">
        <v>1440</v>
      </c>
      <c r="F626" s="550">
        <v>15</v>
      </c>
      <c r="G626" s="550">
        <v>10170</v>
      </c>
      <c r="H626" s="550">
        <v>1.3616280626589905</v>
      </c>
      <c r="I626" s="550">
        <v>678</v>
      </c>
      <c r="J626" s="550">
        <v>11</v>
      </c>
      <c r="K626" s="550">
        <v>7469</v>
      </c>
      <c r="L626" s="550">
        <v>1</v>
      </c>
      <c r="M626" s="550">
        <v>679</v>
      </c>
      <c r="N626" s="550">
        <v>10</v>
      </c>
      <c r="O626" s="550">
        <v>6790</v>
      </c>
      <c r="P626" s="592">
        <v>0.90909090909090906</v>
      </c>
      <c r="Q626" s="551">
        <v>679</v>
      </c>
    </row>
    <row r="627" spans="1:17" ht="14.45" customHeight="1" x14ac:dyDescent="0.2">
      <c r="A627" s="546" t="s">
        <v>1543</v>
      </c>
      <c r="B627" s="547" t="s">
        <v>1338</v>
      </c>
      <c r="C627" s="547" t="s">
        <v>1339</v>
      </c>
      <c r="D627" s="547" t="s">
        <v>1441</v>
      </c>
      <c r="E627" s="547" t="s">
        <v>1442</v>
      </c>
      <c r="F627" s="550">
        <v>61</v>
      </c>
      <c r="G627" s="550">
        <v>29097</v>
      </c>
      <c r="H627" s="550">
        <v>1.2174476987447698</v>
      </c>
      <c r="I627" s="550">
        <v>477</v>
      </c>
      <c r="J627" s="550">
        <v>50</v>
      </c>
      <c r="K627" s="550">
        <v>23900</v>
      </c>
      <c r="L627" s="550">
        <v>1</v>
      </c>
      <c r="M627" s="550">
        <v>478</v>
      </c>
      <c r="N627" s="550">
        <v>39</v>
      </c>
      <c r="O627" s="550">
        <v>18642</v>
      </c>
      <c r="P627" s="592">
        <v>0.78</v>
      </c>
      <c r="Q627" s="551">
        <v>478</v>
      </c>
    </row>
    <row r="628" spans="1:17" ht="14.45" customHeight="1" x14ac:dyDescent="0.2">
      <c r="A628" s="546" t="s">
        <v>1543</v>
      </c>
      <c r="B628" s="547" t="s">
        <v>1338</v>
      </c>
      <c r="C628" s="547" t="s">
        <v>1339</v>
      </c>
      <c r="D628" s="547" t="s">
        <v>1443</v>
      </c>
      <c r="E628" s="547" t="s">
        <v>1444</v>
      </c>
      <c r="F628" s="550">
        <v>59</v>
      </c>
      <c r="G628" s="550">
        <v>17169</v>
      </c>
      <c r="H628" s="550">
        <v>1.199958065417948</v>
      </c>
      <c r="I628" s="550">
        <v>291</v>
      </c>
      <c r="J628" s="550">
        <v>49</v>
      </c>
      <c r="K628" s="550">
        <v>14308</v>
      </c>
      <c r="L628" s="550">
        <v>1</v>
      </c>
      <c r="M628" s="550">
        <v>292</v>
      </c>
      <c r="N628" s="550">
        <v>37</v>
      </c>
      <c r="O628" s="550">
        <v>10841</v>
      </c>
      <c r="P628" s="592">
        <v>0.75768800670953318</v>
      </c>
      <c r="Q628" s="551">
        <v>293</v>
      </c>
    </row>
    <row r="629" spans="1:17" ht="14.45" customHeight="1" x14ac:dyDescent="0.2">
      <c r="A629" s="546" t="s">
        <v>1543</v>
      </c>
      <c r="B629" s="547" t="s">
        <v>1338</v>
      </c>
      <c r="C629" s="547" t="s">
        <v>1339</v>
      </c>
      <c r="D629" s="547" t="s">
        <v>1445</v>
      </c>
      <c r="E629" s="547" t="s">
        <v>1446</v>
      </c>
      <c r="F629" s="550"/>
      <c r="G629" s="550"/>
      <c r="H629" s="550"/>
      <c r="I629" s="550"/>
      <c r="J629" s="550">
        <v>2</v>
      </c>
      <c r="K629" s="550">
        <v>1628</v>
      </c>
      <c r="L629" s="550">
        <v>1</v>
      </c>
      <c r="M629" s="550">
        <v>814</v>
      </c>
      <c r="N629" s="550"/>
      <c r="O629" s="550"/>
      <c r="P629" s="592"/>
      <c r="Q629" s="551"/>
    </row>
    <row r="630" spans="1:17" ht="14.45" customHeight="1" x14ac:dyDescent="0.2">
      <c r="A630" s="546" t="s">
        <v>1543</v>
      </c>
      <c r="B630" s="547" t="s">
        <v>1338</v>
      </c>
      <c r="C630" s="547" t="s">
        <v>1339</v>
      </c>
      <c r="D630" s="547" t="s">
        <v>1448</v>
      </c>
      <c r="E630" s="547" t="s">
        <v>1449</v>
      </c>
      <c r="F630" s="550">
        <v>62</v>
      </c>
      <c r="G630" s="550">
        <v>10416</v>
      </c>
      <c r="H630" s="550">
        <v>1.1923076923076923</v>
      </c>
      <c r="I630" s="550">
        <v>168</v>
      </c>
      <c r="J630" s="550">
        <v>52</v>
      </c>
      <c r="K630" s="550">
        <v>8736</v>
      </c>
      <c r="L630" s="550">
        <v>1</v>
      </c>
      <c r="M630" s="550">
        <v>168</v>
      </c>
      <c r="N630" s="550">
        <v>39</v>
      </c>
      <c r="O630" s="550">
        <v>6552</v>
      </c>
      <c r="P630" s="592">
        <v>0.75</v>
      </c>
      <c r="Q630" s="551">
        <v>168</v>
      </c>
    </row>
    <row r="631" spans="1:17" ht="14.45" customHeight="1" x14ac:dyDescent="0.2">
      <c r="A631" s="546" t="s">
        <v>1543</v>
      </c>
      <c r="B631" s="547" t="s">
        <v>1338</v>
      </c>
      <c r="C631" s="547" t="s">
        <v>1339</v>
      </c>
      <c r="D631" s="547" t="s">
        <v>1452</v>
      </c>
      <c r="E631" s="547" t="s">
        <v>1453</v>
      </c>
      <c r="F631" s="550"/>
      <c r="G631" s="550"/>
      <c r="H631" s="550"/>
      <c r="I631" s="550"/>
      <c r="J631" s="550"/>
      <c r="K631" s="550"/>
      <c r="L631" s="550"/>
      <c r="M631" s="550"/>
      <c r="N631" s="550">
        <v>3</v>
      </c>
      <c r="O631" s="550">
        <v>1722</v>
      </c>
      <c r="P631" s="592"/>
      <c r="Q631" s="551">
        <v>574</v>
      </c>
    </row>
    <row r="632" spans="1:17" ht="14.45" customHeight="1" x14ac:dyDescent="0.2">
      <c r="A632" s="546" t="s">
        <v>1543</v>
      </c>
      <c r="B632" s="547" t="s">
        <v>1338</v>
      </c>
      <c r="C632" s="547" t="s">
        <v>1339</v>
      </c>
      <c r="D632" s="547" t="s">
        <v>1455</v>
      </c>
      <c r="E632" s="547" t="s">
        <v>1456</v>
      </c>
      <c r="F632" s="550">
        <v>16</v>
      </c>
      <c r="G632" s="550">
        <v>2992</v>
      </c>
      <c r="H632" s="550">
        <v>1.6</v>
      </c>
      <c r="I632" s="550">
        <v>187</v>
      </c>
      <c r="J632" s="550">
        <v>10</v>
      </c>
      <c r="K632" s="550">
        <v>1870</v>
      </c>
      <c r="L632" s="550">
        <v>1</v>
      </c>
      <c r="M632" s="550">
        <v>187</v>
      </c>
      <c r="N632" s="550">
        <v>3</v>
      </c>
      <c r="O632" s="550">
        <v>564</v>
      </c>
      <c r="P632" s="592">
        <v>0.30160427807486628</v>
      </c>
      <c r="Q632" s="551">
        <v>188</v>
      </c>
    </row>
    <row r="633" spans="1:17" ht="14.45" customHeight="1" x14ac:dyDescent="0.2">
      <c r="A633" s="546" t="s">
        <v>1543</v>
      </c>
      <c r="B633" s="547" t="s">
        <v>1338</v>
      </c>
      <c r="C633" s="547" t="s">
        <v>1339</v>
      </c>
      <c r="D633" s="547" t="s">
        <v>1457</v>
      </c>
      <c r="E633" s="547" t="s">
        <v>1458</v>
      </c>
      <c r="F633" s="550">
        <v>13</v>
      </c>
      <c r="G633" s="550">
        <v>7488</v>
      </c>
      <c r="H633" s="550">
        <v>0.20967741935483872</v>
      </c>
      <c r="I633" s="550">
        <v>576</v>
      </c>
      <c r="J633" s="550">
        <v>62</v>
      </c>
      <c r="K633" s="550">
        <v>35712</v>
      </c>
      <c r="L633" s="550">
        <v>1</v>
      </c>
      <c r="M633" s="550">
        <v>576</v>
      </c>
      <c r="N633" s="550">
        <v>19</v>
      </c>
      <c r="O633" s="550">
        <v>10944</v>
      </c>
      <c r="P633" s="592">
        <v>0.30645161290322581</v>
      </c>
      <c r="Q633" s="551">
        <v>576</v>
      </c>
    </row>
    <row r="634" spans="1:17" ht="14.45" customHeight="1" x14ac:dyDescent="0.2">
      <c r="A634" s="546" t="s">
        <v>1543</v>
      </c>
      <c r="B634" s="547" t="s">
        <v>1338</v>
      </c>
      <c r="C634" s="547" t="s">
        <v>1339</v>
      </c>
      <c r="D634" s="547" t="s">
        <v>1461</v>
      </c>
      <c r="E634" s="547" t="s">
        <v>1462</v>
      </c>
      <c r="F634" s="550">
        <v>59</v>
      </c>
      <c r="G634" s="550">
        <v>82541</v>
      </c>
      <c r="H634" s="550">
        <v>1.2816925465838509</v>
      </c>
      <c r="I634" s="550">
        <v>1399</v>
      </c>
      <c r="J634" s="550">
        <v>46</v>
      </c>
      <c r="K634" s="550">
        <v>64400</v>
      </c>
      <c r="L634" s="550">
        <v>1</v>
      </c>
      <c r="M634" s="550">
        <v>1400</v>
      </c>
      <c r="N634" s="550">
        <v>33</v>
      </c>
      <c r="O634" s="550">
        <v>46200</v>
      </c>
      <c r="P634" s="592">
        <v>0.71739130434782605</v>
      </c>
      <c r="Q634" s="551">
        <v>1400</v>
      </c>
    </row>
    <row r="635" spans="1:17" ht="14.45" customHeight="1" x14ac:dyDescent="0.2">
      <c r="A635" s="546" t="s">
        <v>1543</v>
      </c>
      <c r="B635" s="547" t="s">
        <v>1338</v>
      </c>
      <c r="C635" s="547" t="s">
        <v>1339</v>
      </c>
      <c r="D635" s="547" t="s">
        <v>1467</v>
      </c>
      <c r="E635" s="547" t="s">
        <v>1468</v>
      </c>
      <c r="F635" s="550"/>
      <c r="G635" s="550"/>
      <c r="H635" s="550"/>
      <c r="I635" s="550"/>
      <c r="J635" s="550">
        <v>2</v>
      </c>
      <c r="K635" s="550">
        <v>1628</v>
      </c>
      <c r="L635" s="550">
        <v>1</v>
      </c>
      <c r="M635" s="550">
        <v>814</v>
      </c>
      <c r="N635" s="550"/>
      <c r="O635" s="550"/>
      <c r="P635" s="592"/>
      <c r="Q635" s="551"/>
    </row>
    <row r="636" spans="1:17" ht="14.45" customHeight="1" x14ac:dyDescent="0.2">
      <c r="A636" s="546" t="s">
        <v>1544</v>
      </c>
      <c r="B636" s="547" t="s">
        <v>1338</v>
      </c>
      <c r="C636" s="547" t="s">
        <v>1339</v>
      </c>
      <c r="D636" s="547" t="s">
        <v>1358</v>
      </c>
      <c r="E636" s="547" t="s">
        <v>1359</v>
      </c>
      <c r="F636" s="550"/>
      <c r="G636" s="550"/>
      <c r="H636" s="550"/>
      <c r="I636" s="550"/>
      <c r="J636" s="550">
        <v>1</v>
      </c>
      <c r="K636" s="550">
        <v>168</v>
      </c>
      <c r="L636" s="550">
        <v>1</v>
      </c>
      <c r="M636" s="550">
        <v>168</v>
      </c>
      <c r="N636" s="550"/>
      <c r="O636" s="550"/>
      <c r="P636" s="592"/>
      <c r="Q636" s="551"/>
    </row>
    <row r="637" spans="1:17" ht="14.45" customHeight="1" x14ac:dyDescent="0.2">
      <c r="A637" s="546" t="s">
        <v>1544</v>
      </c>
      <c r="B637" s="547" t="s">
        <v>1338</v>
      </c>
      <c r="C637" s="547" t="s">
        <v>1339</v>
      </c>
      <c r="D637" s="547" t="s">
        <v>1370</v>
      </c>
      <c r="E637" s="547" t="s">
        <v>1371</v>
      </c>
      <c r="F637" s="550"/>
      <c r="G637" s="550"/>
      <c r="H637" s="550"/>
      <c r="I637" s="550"/>
      <c r="J637" s="550">
        <v>1</v>
      </c>
      <c r="K637" s="550">
        <v>550</v>
      </c>
      <c r="L637" s="550">
        <v>1</v>
      </c>
      <c r="M637" s="550">
        <v>550</v>
      </c>
      <c r="N637" s="550"/>
      <c r="O637" s="550"/>
      <c r="P637" s="592"/>
      <c r="Q637" s="551"/>
    </row>
    <row r="638" spans="1:17" ht="14.45" customHeight="1" x14ac:dyDescent="0.2">
      <c r="A638" s="546" t="s">
        <v>1544</v>
      </c>
      <c r="B638" s="547" t="s">
        <v>1338</v>
      </c>
      <c r="C638" s="547" t="s">
        <v>1339</v>
      </c>
      <c r="D638" s="547" t="s">
        <v>1372</v>
      </c>
      <c r="E638" s="547" t="s">
        <v>1373</v>
      </c>
      <c r="F638" s="550"/>
      <c r="G638" s="550"/>
      <c r="H638" s="550"/>
      <c r="I638" s="550"/>
      <c r="J638" s="550">
        <v>1</v>
      </c>
      <c r="K638" s="550">
        <v>655</v>
      </c>
      <c r="L638" s="550">
        <v>1</v>
      </c>
      <c r="M638" s="550">
        <v>655</v>
      </c>
      <c r="N638" s="550"/>
      <c r="O638" s="550"/>
      <c r="P638" s="592"/>
      <c r="Q638" s="551"/>
    </row>
    <row r="639" spans="1:17" ht="14.45" customHeight="1" x14ac:dyDescent="0.2">
      <c r="A639" s="546" t="s">
        <v>1544</v>
      </c>
      <c r="B639" s="547" t="s">
        <v>1338</v>
      </c>
      <c r="C639" s="547" t="s">
        <v>1339</v>
      </c>
      <c r="D639" s="547" t="s">
        <v>1374</v>
      </c>
      <c r="E639" s="547" t="s">
        <v>1375</v>
      </c>
      <c r="F639" s="550"/>
      <c r="G639" s="550"/>
      <c r="H639" s="550"/>
      <c r="I639" s="550"/>
      <c r="J639" s="550">
        <v>1</v>
      </c>
      <c r="K639" s="550">
        <v>655</v>
      </c>
      <c r="L639" s="550">
        <v>1</v>
      </c>
      <c r="M639" s="550">
        <v>655</v>
      </c>
      <c r="N639" s="550"/>
      <c r="O639" s="550"/>
      <c r="P639" s="592"/>
      <c r="Q639" s="551"/>
    </row>
    <row r="640" spans="1:17" ht="14.45" customHeight="1" x14ac:dyDescent="0.2">
      <c r="A640" s="546" t="s">
        <v>1544</v>
      </c>
      <c r="B640" s="547" t="s">
        <v>1338</v>
      </c>
      <c r="C640" s="547" t="s">
        <v>1339</v>
      </c>
      <c r="D640" s="547" t="s">
        <v>1376</v>
      </c>
      <c r="E640" s="547" t="s">
        <v>1377</v>
      </c>
      <c r="F640" s="550"/>
      <c r="G640" s="550"/>
      <c r="H640" s="550"/>
      <c r="I640" s="550"/>
      <c r="J640" s="550">
        <v>1</v>
      </c>
      <c r="K640" s="550">
        <v>679</v>
      </c>
      <c r="L640" s="550">
        <v>1</v>
      </c>
      <c r="M640" s="550">
        <v>679</v>
      </c>
      <c r="N640" s="550"/>
      <c r="O640" s="550"/>
      <c r="P640" s="592"/>
      <c r="Q640" s="551"/>
    </row>
    <row r="641" spans="1:17" ht="14.45" customHeight="1" x14ac:dyDescent="0.2">
      <c r="A641" s="546" t="s">
        <v>1544</v>
      </c>
      <c r="B641" s="547" t="s">
        <v>1338</v>
      </c>
      <c r="C641" s="547" t="s">
        <v>1339</v>
      </c>
      <c r="D641" s="547" t="s">
        <v>1382</v>
      </c>
      <c r="E641" s="547" t="s">
        <v>1383</v>
      </c>
      <c r="F641" s="550">
        <v>1</v>
      </c>
      <c r="G641" s="550">
        <v>349</v>
      </c>
      <c r="H641" s="550">
        <v>0.99714285714285711</v>
      </c>
      <c r="I641" s="550">
        <v>349</v>
      </c>
      <c r="J641" s="550">
        <v>1</v>
      </c>
      <c r="K641" s="550">
        <v>350</v>
      </c>
      <c r="L641" s="550">
        <v>1</v>
      </c>
      <c r="M641" s="550">
        <v>350</v>
      </c>
      <c r="N641" s="550"/>
      <c r="O641" s="550"/>
      <c r="P641" s="592"/>
      <c r="Q641" s="551"/>
    </row>
    <row r="642" spans="1:17" ht="14.45" customHeight="1" x14ac:dyDescent="0.2">
      <c r="A642" s="546" t="s">
        <v>1544</v>
      </c>
      <c r="B642" s="547" t="s">
        <v>1338</v>
      </c>
      <c r="C642" s="547" t="s">
        <v>1339</v>
      </c>
      <c r="D642" s="547" t="s">
        <v>1386</v>
      </c>
      <c r="E642" s="547" t="s">
        <v>1387</v>
      </c>
      <c r="F642" s="550">
        <v>2</v>
      </c>
      <c r="G642" s="550">
        <v>1016</v>
      </c>
      <c r="H642" s="550">
        <v>0.99803536345776034</v>
      </c>
      <c r="I642" s="550">
        <v>508</v>
      </c>
      <c r="J642" s="550">
        <v>2</v>
      </c>
      <c r="K642" s="550">
        <v>1018</v>
      </c>
      <c r="L642" s="550">
        <v>1</v>
      </c>
      <c r="M642" s="550">
        <v>509</v>
      </c>
      <c r="N642" s="550"/>
      <c r="O642" s="550"/>
      <c r="P642" s="592"/>
      <c r="Q642" s="551"/>
    </row>
    <row r="643" spans="1:17" ht="14.45" customHeight="1" x14ac:dyDescent="0.2">
      <c r="A643" s="546" t="s">
        <v>1544</v>
      </c>
      <c r="B643" s="547" t="s">
        <v>1338</v>
      </c>
      <c r="C643" s="547" t="s">
        <v>1339</v>
      </c>
      <c r="D643" s="547" t="s">
        <v>1392</v>
      </c>
      <c r="E643" s="547" t="s">
        <v>1393</v>
      </c>
      <c r="F643" s="550">
        <v>1</v>
      </c>
      <c r="G643" s="550">
        <v>111</v>
      </c>
      <c r="H643" s="550"/>
      <c r="I643" s="550">
        <v>111</v>
      </c>
      <c r="J643" s="550"/>
      <c r="K643" s="550"/>
      <c r="L643" s="550"/>
      <c r="M643" s="550"/>
      <c r="N643" s="550"/>
      <c r="O643" s="550"/>
      <c r="P643" s="592"/>
      <c r="Q643" s="551"/>
    </row>
    <row r="644" spans="1:17" ht="14.45" customHeight="1" x14ac:dyDescent="0.2">
      <c r="A644" s="546" t="s">
        <v>1544</v>
      </c>
      <c r="B644" s="547" t="s">
        <v>1338</v>
      </c>
      <c r="C644" s="547" t="s">
        <v>1339</v>
      </c>
      <c r="D644" s="547" t="s">
        <v>1396</v>
      </c>
      <c r="E644" s="547" t="s">
        <v>1397</v>
      </c>
      <c r="F644" s="550"/>
      <c r="G644" s="550"/>
      <c r="H644" s="550"/>
      <c r="I644" s="550"/>
      <c r="J644" s="550">
        <v>2</v>
      </c>
      <c r="K644" s="550">
        <v>624</v>
      </c>
      <c r="L644" s="550">
        <v>1</v>
      </c>
      <c r="M644" s="550">
        <v>312</v>
      </c>
      <c r="N644" s="550"/>
      <c r="O644" s="550"/>
      <c r="P644" s="592"/>
      <c r="Q644" s="551"/>
    </row>
    <row r="645" spans="1:17" ht="14.45" customHeight="1" x14ac:dyDescent="0.2">
      <c r="A645" s="546" t="s">
        <v>1544</v>
      </c>
      <c r="B645" s="547" t="s">
        <v>1338</v>
      </c>
      <c r="C645" s="547" t="s">
        <v>1339</v>
      </c>
      <c r="D645" s="547" t="s">
        <v>1400</v>
      </c>
      <c r="E645" s="547" t="s">
        <v>1401</v>
      </c>
      <c r="F645" s="550">
        <v>1</v>
      </c>
      <c r="G645" s="550">
        <v>17</v>
      </c>
      <c r="H645" s="550"/>
      <c r="I645" s="550">
        <v>17</v>
      </c>
      <c r="J645" s="550"/>
      <c r="K645" s="550"/>
      <c r="L645" s="550"/>
      <c r="M645" s="550"/>
      <c r="N645" s="550"/>
      <c r="O645" s="550"/>
      <c r="P645" s="592"/>
      <c r="Q645" s="551"/>
    </row>
    <row r="646" spans="1:17" ht="14.45" customHeight="1" x14ac:dyDescent="0.2">
      <c r="A646" s="546" t="s">
        <v>1544</v>
      </c>
      <c r="B646" s="547" t="s">
        <v>1338</v>
      </c>
      <c r="C646" s="547" t="s">
        <v>1339</v>
      </c>
      <c r="D646" s="547" t="s">
        <v>1404</v>
      </c>
      <c r="E646" s="547" t="s">
        <v>1405</v>
      </c>
      <c r="F646" s="550">
        <v>4</v>
      </c>
      <c r="G646" s="550">
        <v>1400</v>
      </c>
      <c r="H646" s="550">
        <v>1</v>
      </c>
      <c r="I646" s="550">
        <v>350</v>
      </c>
      <c r="J646" s="550">
        <v>4</v>
      </c>
      <c r="K646" s="550">
        <v>1400</v>
      </c>
      <c r="L646" s="550">
        <v>1</v>
      </c>
      <c r="M646" s="550">
        <v>350</v>
      </c>
      <c r="N646" s="550"/>
      <c r="O646" s="550"/>
      <c r="P646" s="592"/>
      <c r="Q646" s="551"/>
    </row>
    <row r="647" spans="1:17" ht="14.45" customHeight="1" x14ac:dyDescent="0.2">
      <c r="A647" s="546" t="s">
        <v>1544</v>
      </c>
      <c r="B647" s="547" t="s">
        <v>1338</v>
      </c>
      <c r="C647" s="547" t="s">
        <v>1339</v>
      </c>
      <c r="D647" s="547" t="s">
        <v>1413</v>
      </c>
      <c r="E647" s="547" t="s">
        <v>1414</v>
      </c>
      <c r="F647" s="550">
        <v>1</v>
      </c>
      <c r="G647" s="550">
        <v>209</v>
      </c>
      <c r="H647" s="550">
        <v>0.99523809523809526</v>
      </c>
      <c r="I647" s="550">
        <v>209</v>
      </c>
      <c r="J647" s="550">
        <v>1</v>
      </c>
      <c r="K647" s="550">
        <v>210</v>
      </c>
      <c r="L647" s="550">
        <v>1</v>
      </c>
      <c r="M647" s="550">
        <v>210</v>
      </c>
      <c r="N647" s="550"/>
      <c r="O647" s="550"/>
      <c r="P647" s="592"/>
      <c r="Q647" s="551"/>
    </row>
    <row r="648" spans="1:17" ht="14.45" customHeight="1" x14ac:dyDescent="0.2">
      <c r="A648" s="546" t="s">
        <v>1544</v>
      </c>
      <c r="B648" s="547" t="s">
        <v>1338</v>
      </c>
      <c r="C648" s="547" t="s">
        <v>1339</v>
      </c>
      <c r="D648" s="547" t="s">
        <v>1417</v>
      </c>
      <c r="E648" s="547" t="s">
        <v>1418</v>
      </c>
      <c r="F648" s="550">
        <v>2</v>
      </c>
      <c r="G648" s="550">
        <v>10046</v>
      </c>
      <c r="H648" s="550">
        <v>1.9996019108280254</v>
      </c>
      <c r="I648" s="550">
        <v>5023</v>
      </c>
      <c r="J648" s="550">
        <v>1</v>
      </c>
      <c r="K648" s="550">
        <v>5024</v>
      </c>
      <c r="L648" s="550">
        <v>1</v>
      </c>
      <c r="M648" s="550">
        <v>5024</v>
      </c>
      <c r="N648" s="550">
        <v>1</v>
      </c>
      <c r="O648" s="550">
        <v>5030</v>
      </c>
      <c r="P648" s="592">
        <v>1.0011942675159236</v>
      </c>
      <c r="Q648" s="551">
        <v>5030</v>
      </c>
    </row>
    <row r="649" spans="1:17" ht="14.45" customHeight="1" x14ac:dyDescent="0.2">
      <c r="A649" s="546" t="s">
        <v>1544</v>
      </c>
      <c r="B649" s="547" t="s">
        <v>1338</v>
      </c>
      <c r="C649" s="547" t="s">
        <v>1339</v>
      </c>
      <c r="D649" s="547" t="s">
        <v>1419</v>
      </c>
      <c r="E649" s="547" t="s">
        <v>1420</v>
      </c>
      <c r="F649" s="550"/>
      <c r="G649" s="550"/>
      <c r="H649" s="550"/>
      <c r="I649" s="550"/>
      <c r="J649" s="550">
        <v>1</v>
      </c>
      <c r="K649" s="550">
        <v>171</v>
      </c>
      <c r="L649" s="550">
        <v>1</v>
      </c>
      <c r="M649" s="550">
        <v>171</v>
      </c>
      <c r="N649" s="550"/>
      <c r="O649" s="550"/>
      <c r="P649" s="592"/>
      <c r="Q649" s="551"/>
    </row>
    <row r="650" spans="1:17" ht="14.45" customHeight="1" x14ac:dyDescent="0.2">
      <c r="A650" s="546" t="s">
        <v>1544</v>
      </c>
      <c r="B650" s="547" t="s">
        <v>1338</v>
      </c>
      <c r="C650" s="547" t="s">
        <v>1339</v>
      </c>
      <c r="D650" s="547" t="s">
        <v>1425</v>
      </c>
      <c r="E650" s="547" t="s">
        <v>1426</v>
      </c>
      <c r="F650" s="550"/>
      <c r="G650" s="550"/>
      <c r="H650" s="550"/>
      <c r="I650" s="550"/>
      <c r="J650" s="550">
        <v>1</v>
      </c>
      <c r="K650" s="550">
        <v>350</v>
      </c>
      <c r="L650" s="550">
        <v>1</v>
      </c>
      <c r="M650" s="550">
        <v>350</v>
      </c>
      <c r="N650" s="550">
        <v>1</v>
      </c>
      <c r="O650" s="550">
        <v>351</v>
      </c>
      <c r="P650" s="592">
        <v>1.0028571428571429</v>
      </c>
      <c r="Q650" s="551">
        <v>351</v>
      </c>
    </row>
    <row r="651" spans="1:17" ht="14.45" customHeight="1" x14ac:dyDescent="0.2">
      <c r="A651" s="546" t="s">
        <v>1544</v>
      </c>
      <c r="B651" s="547" t="s">
        <v>1338</v>
      </c>
      <c r="C651" s="547" t="s">
        <v>1339</v>
      </c>
      <c r="D651" s="547" t="s">
        <v>1427</v>
      </c>
      <c r="E651" s="547" t="s">
        <v>1428</v>
      </c>
      <c r="F651" s="550"/>
      <c r="G651" s="550"/>
      <c r="H651" s="550"/>
      <c r="I651" s="550"/>
      <c r="J651" s="550">
        <v>1</v>
      </c>
      <c r="K651" s="550">
        <v>174</v>
      </c>
      <c r="L651" s="550">
        <v>1</v>
      </c>
      <c r="M651" s="550">
        <v>174</v>
      </c>
      <c r="N651" s="550"/>
      <c r="O651" s="550"/>
      <c r="P651" s="592"/>
      <c r="Q651" s="551"/>
    </row>
    <row r="652" spans="1:17" ht="14.45" customHeight="1" x14ac:dyDescent="0.2">
      <c r="A652" s="546" t="s">
        <v>1544</v>
      </c>
      <c r="B652" s="547" t="s">
        <v>1338</v>
      </c>
      <c r="C652" s="547" t="s">
        <v>1339</v>
      </c>
      <c r="D652" s="547" t="s">
        <v>1429</v>
      </c>
      <c r="E652" s="547" t="s">
        <v>1430</v>
      </c>
      <c r="F652" s="550">
        <v>4</v>
      </c>
      <c r="G652" s="550">
        <v>1604</v>
      </c>
      <c r="H652" s="550">
        <v>1</v>
      </c>
      <c r="I652" s="550">
        <v>401</v>
      </c>
      <c r="J652" s="550">
        <v>4</v>
      </c>
      <c r="K652" s="550">
        <v>1604</v>
      </c>
      <c r="L652" s="550">
        <v>1</v>
      </c>
      <c r="M652" s="550">
        <v>401</v>
      </c>
      <c r="N652" s="550">
        <v>12</v>
      </c>
      <c r="O652" s="550">
        <v>4812</v>
      </c>
      <c r="P652" s="592">
        <v>3</v>
      </c>
      <c r="Q652" s="551">
        <v>401</v>
      </c>
    </row>
    <row r="653" spans="1:17" ht="14.45" customHeight="1" x14ac:dyDescent="0.2">
      <c r="A653" s="546" t="s">
        <v>1544</v>
      </c>
      <c r="B653" s="547" t="s">
        <v>1338</v>
      </c>
      <c r="C653" s="547" t="s">
        <v>1339</v>
      </c>
      <c r="D653" s="547" t="s">
        <v>1431</v>
      </c>
      <c r="E653" s="547" t="s">
        <v>1432</v>
      </c>
      <c r="F653" s="550"/>
      <c r="G653" s="550"/>
      <c r="H653" s="550"/>
      <c r="I653" s="550"/>
      <c r="J653" s="550">
        <v>1</v>
      </c>
      <c r="K653" s="550">
        <v>655</v>
      </c>
      <c r="L653" s="550">
        <v>1</v>
      </c>
      <c r="M653" s="550">
        <v>655</v>
      </c>
      <c r="N653" s="550"/>
      <c r="O653" s="550"/>
      <c r="P653" s="592"/>
      <c r="Q653" s="551"/>
    </row>
    <row r="654" spans="1:17" ht="14.45" customHeight="1" x14ac:dyDescent="0.2">
      <c r="A654" s="546" t="s">
        <v>1544</v>
      </c>
      <c r="B654" s="547" t="s">
        <v>1338</v>
      </c>
      <c r="C654" s="547" t="s">
        <v>1339</v>
      </c>
      <c r="D654" s="547" t="s">
        <v>1433</v>
      </c>
      <c r="E654" s="547" t="s">
        <v>1434</v>
      </c>
      <c r="F654" s="550"/>
      <c r="G654" s="550"/>
      <c r="H654" s="550"/>
      <c r="I654" s="550"/>
      <c r="J654" s="550">
        <v>1</v>
      </c>
      <c r="K654" s="550">
        <v>655</v>
      </c>
      <c r="L654" s="550">
        <v>1</v>
      </c>
      <c r="M654" s="550">
        <v>655</v>
      </c>
      <c r="N654" s="550"/>
      <c r="O654" s="550"/>
      <c r="P654" s="592"/>
      <c r="Q654" s="551"/>
    </row>
    <row r="655" spans="1:17" ht="14.45" customHeight="1" x14ac:dyDescent="0.2">
      <c r="A655" s="546" t="s">
        <v>1544</v>
      </c>
      <c r="B655" s="547" t="s">
        <v>1338</v>
      </c>
      <c r="C655" s="547" t="s">
        <v>1339</v>
      </c>
      <c r="D655" s="547" t="s">
        <v>1439</v>
      </c>
      <c r="E655" s="547" t="s">
        <v>1440</v>
      </c>
      <c r="F655" s="550"/>
      <c r="G655" s="550"/>
      <c r="H655" s="550"/>
      <c r="I655" s="550"/>
      <c r="J655" s="550">
        <v>1</v>
      </c>
      <c r="K655" s="550">
        <v>679</v>
      </c>
      <c r="L655" s="550">
        <v>1</v>
      </c>
      <c r="M655" s="550">
        <v>679</v>
      </c>
      <c r="N655" s="550"/>
      <c r="O655" s="550"/>
      <c r="P655" s="592"/>
      <c r="Q655" s="551"/>
    </row>
    <row r="656" spans="1:17" ht="14.45" customHeight="1" x14ac:dyDescent="0.2">
      <c r="A656" s="546" t="s">
        <v>1544</v>
      </c>
      <c r="B656" s="547" t="s">
        <v>1338</v>
      </c>
      <c r="C656" s="547" t="s">
        <v>1339</v>
      </c>
      <c r="D656" s="547" t="s">
        <v>1441</v>
      </c>
      <c r="E656" s="547" t="s">
        <v>1442</v>
      </c>
      <c r="F656" s="550"/>
      <c r="G656" s="550"/>
      <c r="H656" s="550"/>
      <c r="I656" s="550"/>
      <c r="J656" s="550">
        <v>1</v>
      </c>
      <c r="K656" s="550">
        <v>478</v>
      </c>
      <c r="L656" s="550">
        <v>1</v>
      </c>
      <c r="M656" s="550">
        <v>478</v>
      </c>
      <c r="N656" s="550"/>
      <c r="O656" s="550"/>
      <c r="P656" s="592"/>
      <c r="Q656" s="551"/>
    </row>
    <row r="657" spans="1:17" ht="14.45" customHeight="1" x14ac:dyDescent="0.2">
      <c r="A657" s="546" t="s">
        <v>1544</v>
      </c>
      <c r="B657" s="547" t="s">
        <v>1338</v>
      </c>
      <c r="C657" s="547" t="s">
        <v>1339</v>
      </c>
      <c r="D657" s="547" t="s">
        <v>1452</v>
      </c>
      <c r="E657" s="547" t="s">
        <v>1453</v>
      </c>
      <c r="F657" s="550">
        <v>1</v>
      </c>
      <c r="G657" s="550">
        <v>574</v>
      </c>
      <c r="H657" s="550">
        <v>1</v>
      </c>
      <c r="I657" s="550">
        <v>574</v>
      </c>
      <c r="J657" s="550">
        <v>1</v>
      </c>
      <c r="K657" s="550">
        <v>574</v>
      </c>
      <c r="L657" s="550">
        <v>1</v>
      </c>
      <c r="M657" s="550">
        <v>574</v>
      </c>
      <c r="N657" s="550">
        <v>2</v>
      </c>
      <c r="O657" s="550">
        <v>1148</v>
      </c>
      <c r="P657" s="592">
        <v>2</v>
      </c>
      <c r="Q657" s="551">
        <v>574</v>
      </c>
    </row>
    <row r="658" spans="1:17" ht="14.45" customHeight="1" x14ac:dyDescent="0.2">
      <c r="A658" s="546" t="s">
        <v>1544</v>
      </c>
      <c r="B658" s="547" t="s">
        <v>1338</v>
      </c>
      <c r="C658" s="547" t="s">
        <v>1339</v>
      </c>
      <c r="D658" s="547" t="s">
        <v>1461</v>
      </c>
      <c r="E658" s="547" t="s">
        <v>1462</v>
      </c>
      <c r="F658" s="550"/>
      <c r="G658" s="550"/>
      <c r="H658" s="550"/>
      <c r="I658" s="550"/>
      <c r="J658" s="550">
        <v>1</v>
      </c>
      <c r="K658" s="550">
        <v>1400</v>
      </c>
      <c r="L658" s="550">
        <v>1</v>
      </c>
      <c r="M658" s="550">
        <v>1400</v>
      </c>
      <c r="N658" s="550"/>
      <c r="O658" s="550"/>
      <c r="P658" s="592"/>
      <c r="Q658" s="551"/>
    </row>
    <row r="659" spans="1:17" ht="14.45" customHeight="1" x14ac:dyDescent="0.2">
      <c r="A659" s="546" t="s">
        <v>1544</v>
      </c>
      <c r="B659" s="547" t="s">
        <v>1338</v>
      </c>
      <c r="C659" s="547" t="s">
        <v>1339</v>
      </c>
      <c r="D659" s="547" t="s">
        <v>1463</v>
      </c>
      <c r="E659" s="547" t="s">
        <v>1464</v>
      </c>
      <c r="F659" s="550">
        <v>1</v>
      </c>
      <c r="G659" s="550">
        <v>1022</v>
      </c>
      <c r="H659" s="550"/>
      <c r="I659" s="550">
        <v>1022</v>
      </c>
      <c r="J659" s="550"/>
      <c r="K659" s="550"/>
      <c r="L659" s="550"/>
      <c r="M659" s="550"/>
      <c r="N659" s="550">
        <v>1</v>
      </c>
      <c r="O659" s="550">
        <v>1023</v>
      </c>
      <c r="P659" s="592"/>
      <c r="Q659" s="551">
        <v>1023</v>
      </c>
    </row>
    <row r="660" spans="1:17" ht="14.45" customHeight="1" x14ac:dyDescent="0.2">
      <c r="A660" s="546" t="s">
        <v>1545</v>
      </c>
      <c r="B660" s="547" t="s">
        <v>1338</v>
      </c>
      <c r="C660" s="547" t="s">
        <v>1339</v>
      </c>
      <c r="D660" s="547" t="s">
        <v>1340</v>
      </c>
      <c r="E660" s="547" t="s">
        <v>1341</v>
      </c>
      <c r="F660" s="550">
        <v>1</v>
      </c>
      <c r="G660" s="550">
        <v>1483</v>
      </c>
      <c r="H660" s="550"/>
      <c r="I660" s="550">
        <v>1483</v>
      </c>
      <c r="J660" s="550"/>
      <c r="K660" s="550"/>
      <c r="L660" s="550"/>
      <c r="M660" s="550"/>
      <c r="N660" s="550"/>
      <c r="O660" s="550"/>
      <c r="P660" s="592"/>
      <c r="Q660" s="551"/>
    </row>
    <row r="661" spans="1:17" ht="14.45" customHeight="1" x14ac:dyDescent="0.2">
      <c r="A661" s="546" t="s">
        <v>1545</v>
      </c>
      <c r="B661" s="547" t="s">
        <v>1338</v>
      </c>
      <c r="C661" s="547" t="s">
        <v>1339</v>
      </c>
      <c r="D661" s="547" t="s">
        <v>1425</v>
      </c>
      <c r="E661" s="547" t="s">
        <v>1426</v>
      </c>
      <c r="F661" s="550"/>
      <c r="G661" s="550"/>
      <c r="H661" s="550"/>
      <c r="I661" s="550"/>
      <c r="J661" s="550"/>
      <c r="K661" s="550"/>
      <c r="L661" s="550"/>
      <c r="M661" s="550"/>
      <c r="N661" s="550">
        <v>1</v>
      </c>
      <c r="O661" s="550">
        <v>351</v>
      </c>
      <c r="P661" s="592"/>
      <c r="Q661" s="551">
        <v>351</v>
      </c>
    </row>
    <row r="662" spans="1:17" ht="14.45" customHeight="1" x14ac:dyDescent="0.2">
      <c r="A662" s="546" t="s">
        <v>1546</v>
      </c>
      <c r="B662" s="547" t="s">
        <v>1338</v>
      </c>
      <c r="C662" s="547" t="s">
        <v>1339</v>
      </c>
      <c r="D662" s="547" t="s">
        <v>1344</v>
      </c>
      <c r="E662" s="547" t="s">
        <v>1345</v>
      </c>
      <c r="F662" s="550"/>
      <c r="G662" s="550"/>
      <c r="H662" s="550"/>
      <c r="I662" s="550"/>
      <c r="J662" s="550">
        <v>1</v>
      </c>
      <c r="K662" s="550">
        <v>658</v>
      </c>
      <c r="L662" s="550">
        <v>1</v>
      </c>
      <c r="M662" s="550">
        <v>658</v>
      </c>
      <c r="N662" s="550"/>
      <c r="O662" s="550"/>
      <c r="P662" s="592"/>
      <c r="Q662" s="551"/>
    </row>
    <row r="663" spans="1:17" ht="14.45" customHeight="1" x14ac:dyDescent="0.2">
      <c r="A663" s="546" t="s">
        <v>1546</v>
      </c>
      <c r="B663" s="547" t="s">
        <v>1338</v>
      </c>
      <c r="C663" s="547" t="s">
        <v>1339</v>
      </c>
      <c r="D663" s="547" t="s">
        <v>1362</v>
      </c>
      <c r="E663" s="547" t="s">
        <v>1363</v>
      </c>
      <c r="F663" s="550"/>
      <c r="G663" s="550"/>
      <c r="H663" s="550"/>
      <c r="I663" s="550"/>
      <c r="J663" s="550">
        <v>2</v>
      </c>
      <c r="K663" s="550">
        <v>704</v>
      </c>
      <c r="L663" s="550">
        <v>1</v>
      </c>
      <c r="M663" s="550">
        <v>352</v>
      </c>
      <c r="N663" s="550">
        <v>1</v>
      </c>
      <c r="O663" s="550">
        <v>353</v>
      </c>
      <c r="P663" s="592">
        <v>0.50142045454545459</v>
      </c>
      <c r="Q663" s="551">
        <v>353</v>
      </c>
    </row>
    <row r="664" spans="1:17" ht="14.45" customHeight="1" x14ac:dyDescent="0.2">
      <c r="A664" s="546" t="s">
        <v>1546</v>
      </c>
      <c r="B664" s="547" t="s">
        <v>1338</v>
      </c>
      <c r="C664" s="547" t="s">
        <v>1339</v>
      </c>
      <c r="D664" s="547" t="s">
        <v>1364</v>
      </c>
      <c r="E664" s="547" t="s">
        <v>1365</v>
      </c>
      <c r="F664" s="550"/>
      <c r="G664" s="550"/>
      <c r="H664" s="550"/>
      <c r="I664" s="550"/>
      <c r="J664" s="550"/>
      <c r="K664" s="550"/>
      <c r="L664" s="550"/>
      <c r="M664" s="550"/>
      <c r="N664" s="550">
        <v>1</v>
      </c>
      <c r="O664" s="550">
        <v>191</v>
      </c>
      <c r="P664" s="592"/>
      <c r="Q664" s="551">
        <v>191</v>
      </c>
    </row>
    <row r="665" spans="1:17" ht="14.45" customHeight="1" x14ac:dyDescent="0.2">
      <c r="A665" s="546" t="s">
        <v>1546</v>
      </c>
      <c r="B665" s="547" t="s">
        <v>1338</v>
      </c>
      <c r="C665" s="547" t="s">
        <v>1339</v>
      </c>
      <c r="D665" s="547" t="s">
        <v>1370</v>
      </c>
      <c r="E665" s="547" t="s">
        <v>1371</v>
      </c>
      <c r="F665" s="550"/>
      <c r="G665" s="550"/>
      <c r="H665" s="550"/>
      <c r="I665" s="550"/>
      <c r="J665" s="550">
        <v>2</v>
      </c>
      <c r="K665" s="550">
        <v>1100</v>
      </c>
      <c r="L665" s="550">
        <v>1</v>
      </c>
      <c r="M665" s="550">
        <v>550</v>
      </c>
      <c r="N665" s="550"/>
      <c r="O665" s="550"/>
      <c r="P665" s="592"/>
      <c r="Q665" s="551"/>
    </row>
    <row r="666" spans="1:17" ht="14.45" customHeight="1" x14ac:dyDescent="0.2">
      <c r="A666" s="546" t="s">
        <v>1546</v>
      </c>
      <c r="B666" s="547" t="s">
        <v>1338</v>
      </c>
      <c r="C666" s="547" t="s">
        <v>1339</v>
      </c>
      <c r="D666" s="547" t="s">
        <v>1382</v>
      </c>
      <c r="E666" s="547" t="s">
        <v>1383</v>
      </c>
      <c r="F666" s="550"/>
      <c r="G666" s="550"/>
      <c r="H666" s="550"/>
      <c r="I666" s="550"/>
      <c r="J666" s="550">
        <v>2</v>
      </c>
      <c r="K666" s="550">
        <v>700</v>
      </c>
      <c r="L666" s="550">
        <v>1</v>
      </c>
      <c r="M666" s="550">
        <v>350</v>
      </c>
      <c r="N666" s="550"/>
      <c r="O666" s="550"/>
      <c r="P666" s="592"/>
      <c r="Q666" s="551"/>
    </row>
    <row r="667" spans="1:17" ht="14.45" customHeight="1" x14ac:dyDescent="0.2">
      <c r="A667" s="546" t="s">
        <v>1546</v>
      </c>
      <c r="B667" s="547" t="s">
        <v>1338</v>
      </c>
      <c r="C667" s="547" t="s">
        <v>1339</v>
      </c>
      <c r="D667" s="547" t="s">
        <v>1384</v>
      </c>
      <c r="E667" s="547" t="s">
        <v>1385</v>
      </c>
      <c r="F667" s="550"/>
      <c r="G667" s="550"/>
      <c r="H667" s="550"/>
      <c r="I667" s="550"/>
      <c r="J667" s="550">
        <v>1</v>
      </c>
      <c r="K667" s="550">
        <v>222</v>
      </c>
      <c r="L667" s="550">
        <v>1</v>
      </c>
      <c r="M667" s="550">
        <v>222</v>
      </c>
      <c r="N667" s="550"/>
      <c r="O667" s="550"/>
      <c r="P667" s="592"/>
      <c r="Q667" s="551"/>
    </row>
    <row r="668" spans="1:17" ht="14.45" customHeight="1" x14ac:dyDescent="0.2">
      <c r="A668" s="546" t="s">
        <v>1546</v>
      </c>
      <c r="B668" s="547" t="s">
        <v>1338</v>
      </c>
      <c r="C668" s="547" t="s">
        <v>1339</v>
      </c>
      <c r="D668" s="547" t="s">
        <v>1390</v>
      </c>
      <c r="E668" s="547" t="s">
        <v>1391</v>
      </c>
      <c r="F668" s="550"/>
      <c r="G668" s="550"/>
      <c r="H668" s="550"/>
      <c r="I668" s="550"/>
      <c r="J668" s="550"/>
      <c r="K668" s="550"/>
      <c r="L668" s="550"/>
      <c r="M668" s="550"/>
      <c r="N668" s="550">
        <v>1</v>
      </c>
      <c r="O668" s="550">
        <v>240</v>
      </c>
      <c r="P668" s="592"/>
      <c r="Q668" s="551">
        <v>240</v>
      </c>
    </row>
    <row r="669" spans="1:17" ht="14.45" customHeight="1" x14ac:dyDescent="0.2">
      <c r="A669" s="546" t="s">
        <v>1546</v>
      </c>
      <c r="B669" s="547" t="s">
        <v>1338</v>
      </c>
      <c r="C669" s="547" t="s">
        <v>1339</v>
      </c>
      <c r="D669" s="547" t="s">
        <v>1392</v>
      </c>
      <c r="E669" s="547" t="s">
        <v>1393</v>
      </c>
      <c r="F669" s="550"/>
      <c r="G669" s="550"/>
      <c r="H669" s="550"/>
      <c r="I669" s="550"/>
      <c r="J669" s="550">
        <v>2</v>
      </c>
      <c r="K669" s="550">
        <v>222</v>
      </c>
      <c r="L669" s="550">
        <v>1</v>
      </c>
      <c r="M669" s="550">
        <v>111</v>
      </c>
      <c r="N669" s="550"/>
      <c r="O669" s="550"/>
      <c r="P669" s="592"/>
      <c r="Q669" s="551"/>
    </row>
    <row r="670" spans="1:17" ht="14.45" customHeight="1" x14ac:dyDescent="0.2">
      <c r="A670" s="546" t="s">
        <v>1546</v>
      </c>
      <c r="B670" s="547" t="s">
        <v>1338</v>
      </c>
      <c r="C670" s="547" t="s">
        <v>1339</v>
      </c>
      <c r="D670" s="547" t="s">
        <v>1400</v>
      </c>
      <c r="E670" s="547" t="s">
        <v>1401</v>
      </c>
      <c r="F670" s="550"/>
      <c r="G670" s="550"/>
      <c r="H670" s="550"/>
      <c r="I670" s="550"/>
      <c r="J670" s="550"/>
      <c r="K670" s="550"/>
      <c r="L670" s="550"/>
      <c r="M670" s="550"/>
      <c r="N670" s="550">
        <v>1</v>
      </c>
      <c r="O670" s="550">
        <v>17</v>
      </c>
      <c r="P670" s="592"/>
      <c r="Q670" s="551">
        <v>17</v>
      </c>
    </row>
    <row r="671" spans="1:17" ht="14.45" customHeight="1" x14ac:dyDescent="0.2">
      <c r="A671" s="546" t="s">
        <v>1546</v>
      </c>
      <c r="B671" s="547" t="s">
        <v>1338</v>
      </c>
      <c r="C671" s="547" t="s">
        <v>1339</v>
      </c>
      <c r="D671" s="547" t="s">
        <v>1411</v>
      </c>
      <c r="E671" s="547" t="s">
        <v>1412</v>
      </c>
      <c r="F671" s="550"/>
      <c r="G671" s="550"/>
      <c r="H671" s="550"/>
      <c r="I671" s="550"/>
      <c r="J671" s="550"/>
      <c r="K671" s="550"/>
      <c r="L671" s="550"/>
      <c r="M671" s="550"/>
      <c r="N671" s="550">
        <v>1</v>
      </c>
      <c r="O671" s="550">
        <v>296</v>
      </c>
      <c r="P671" s="592"/>
      <c r="Q671" s="551">
        <v>296</v>
      </c>
    </row>
    <row r="672" spans="1:17" ht="14.45" customHeight="1" x14ac:dyDescent="0.2">
      <c r="A672" s="546" t="s">
        <v>1546</v>
      </c>
      <c r="B672" s="547" t="s">
        <v>1338</v>
      </c>
      <c r="C672" s="547" t="s">
        <v>1339</v>
      </c>
      <c r="D672" s="547" t="s">
        <v>1415</v>
      </c>
      <c r="E672" s="547" t="s">
        <v>1416</v>
      </c>
      <c r="F672" s="550"/>
      <c r="G672" s="550"/>
      <c r="H672" s="550"/>
      <c r="I672" s="550"/>
      <c r="J672" s="550">
        <v>2</v>
      </c>
      <c r="K672" s="550">
        <v>80</v>
      </c>
      <c r="L672" s="550">
        <v>1</v>
      </c>
      <c r="M672" s="550">
        <v>40</v>
      </c>
      <c r="N672" s="550"/>
      <c r="O672" s="550"/>
      <c r="P672" s="592"/>
      <c r="Q672" s="551"/>
    </row>
    <row r="673" spans="1:17" ht="14.45" customHeight="1" x14ac:dyDescent="0.2">
      <c r="A673" s="546" t="s">
        <v>1546</v>
      </c>
      <c r="B673" s="547" t="s">
        <v>1338</v>
      </c>
      <c r="C673" s="547" t="s">
        <v>1339</v>
      </c>
      <c r="D673" s="547" t="s">
        <v>1455</v>
      </c>
      <c r="E673" s="547" t="s">
        <v>1456</v>
      </c>
      <c r="F673" s="550"/>
      <c r="G673" s="550"/>
      <c r="H673" s="550"/>
      <c r="I673" s="550"/>
      <c r="J673" s="550"/>
      <c r="K673" s="550"/>
      <c r="L673" s="550"/>
      <c r="M673" s="550"/>
      <c r="N673" s="550">
        <v>1</v>
      </c>
      <c r="O673" s="550">
        <v>188</v>
      </c>
      <c r="P673" s="592"/>
      <c r="Q673" s="551">
        <v>188</v>
      </c>
    </row>
    <row r="674" spans="1:17" ht="14.45" customHeight="1" x14ac:dyDescent="0.2">
      <c r="A674" s="546" t="s">
        <v>1547</v>
      </c>
      <c r="B674" s="547" t="s">
        <v>1338</v>
      </c>
      <c r="C674" s="547" t="s">
        <v>1339</v>
      </c>
      <c r="D674" s="547" t="s">
        <v>1340</v>
      </c>
      <c r="E674" s="547" t="s">
        <v>1341</v>
      </c>
      <c r="F674" s="550">
        <v>1</v>
      </c>
      <c r="G674" s="550">
        <v>1483</v>
      </c>
      <c r="H674" s="550">
        <v>1</v>
      </c>
      <c r="I674" s="550">
        <v>1483</v>
      </c>
      <c r="J674" s="550">
        <v>1</v>
      </c>
      <c r="K674" s="550">
        <v>1483</v>
      </c>
      <c r="L674" s="550">
        <v>1</v>
      </c>
      <c r="M674" s="550">
        <v>1483</v>
      </c>
      <c r="N674" s="550">
        <v>1</v>
      </c>
      <c r="O674" s="550">
        <v>1486</v>
      </c>
      <c r="P674" s="592">
        <v>1.0020229265003371</v>
      </c>
      <c r="Q674" s="551">
        <v>1486</v>
      </c>
    </row>
    <row r="675" spans="1:17" ht="14.45" customHeight="1" x14ac:dyDescent="0.2">
      <c r="A675" s="546" t="s">
        <v>1547</v>
      </c>
      <c r="B675" s="547" t="s">
        <v>1338</v>
      </c>
      <c r="C675" s="547" t="s">
        <v>1339</v>
      </c>
      <c r="D675" s="547" t="s">
        <v>1354</v>
      </c>
      <c r="E675" s="547" t="s">
        <v>1355</v>
      </c>
      <c r="F675" s="550"/>
      <c r="G675" s="550"/>
      <c r="H675" s="550"/>
      <c r="I675" s="550"/>
      <c r="J675" s="550">
        <v>1</v>
      </c>
      <c r="K675" s="550">
        <v>814</v>
      </c>
      <c r="L675" s="550">
        <v>1</v>
      </c>
      <c r="M675" s="550">
        <v>814</v>
      </c>
      <c r="N675" s="550"/>
      <c r="O675" s="550"/>
      <c r="P675" s="592"/>
      <c r="Q675" s="551"/>
    </row>
    <row r="676" spans="1:17" ht="14.45" customHeight="1" x14ac:dyDescent="0.2">
      <c r="A676" s="546" t="s">
        <v>1547</v>
      </c>
      <c r="B676" s="547" t="s">
        <v>1338</v>
      </c>
      <c r="C676" s="547" t="s">
        <v>1339</v>
      </c>
      <c r="D676" s="547" t="s">
        <v>1356</v>
      </c>
      <c r="E676" s="547" t="s">
        <v>1357</v>
      </c>
      <c r="F676" s="550"/>
      <c r="G676" s="550"/>
      <c r="H676" s="550"/>
      <c r="I676" s="550"/>
      <c r="J676" s="550">
        <v>1</v>
      </c>
      <c r="K676" s="550">
        <v>814</v>
      </c>
      <c r="L676" s="550">
        <v>1</v>
      </c>
      <c r="M676" s="550">
        <v>814</v>
      </c>
      <c r="N676" s="550"/>
      <c r="O676" s="550"/>
      <c r="P676" s="592"/>
      <c r="Q676" s="551"/>
    </row>
    <row r="677" spans="1:17" ht="14.45" customHeight="1" x14ac:dyDescent="0.2">
      <c r="A677" s="546" t="s">
        <v>1547</v>
      </c>
      <c r="B677" s="547" t="s">
        <v>1338</v>
      </c>
      <c r="C677" s="547" t="s">
        <v>1339</v>
      </c>
      <c r="D677" s="547" t="s">
        <v>1358</v>
      </c>
      <c r="E677" s="547" t="s">
        <v>1359</v>
      </c>
      <c r="F677" s="550"/>
      <c r="G677" s="550"/>
      <c r="H677" s="550"/>
      <c r="I677" s="550"/>
      <c r="J677" s="550">
        <v>1</v>
      </c>
      <c r="K677" s="550">
        <v>168</v>
      </c>
      <c r="L677" s="550">
        <v>1</v>
      </c>
      <c r="M677" s="550">
        <v>168</v>
      </c>
      <c r="N677" s="550"/>
      <c r="O677" s="550"/>
      <c r="P677" s="592"/>
      <c r="Q677" s="551"/>
    </row>
    <row r="678" spans="1:17" ht="14.45" customHeight="1" x14ac:dyDescent="0.2">
      <c r="A678" s="546" t="s">
        <v>1547</v>
      </c>
      <c r="B678" s="547" t="s">
        <v>1338</v>
      </c>
      <c r="C678" s="547" t="s">
        <v>1339</v>
      </c>
      <c r="D678" s="547" t="s">
        <v>1360</v>
      </c>
      <c r="E678" s="547" t="s">
        <v>1361</v>
      </c>
      <c r="F678" s="550"/>
      <c r="G678" s="550"/>
      <c r="H678" s="550"/>
      <c r="I678" s="550"/>
      <c r="J678" s="550">
        <v>1</v>
      </c>
      <c r="K678" s="550">
        <v>174</v>
      </c>
      <c r="L678" s="550">
        <v>1</v>
      </c>
      <c r="M678" s="550">
        <v>174</v>
      </c>
      <c r="N678" s="550"/>
      <c r="O678" s="550"/>
      <c r="P678" s="592"/>
      <c r="Q678" s="551"/>
    </row>
    <row r="679" spans="1:17" ht="14.45" customHeight="1" x14ac:dyDescent="0.2">
      <c r="A679" s="546" t="s">
        <v>1547</v>
      </c>
      <c r="B679" s="547" t="s">
        <v>1338</v>
      </c>
      <c r="C679" s="547" t="s">
        <v>1339</v>
      </c>
      <c r="D679" s="547" t="s">
        <v>1362</v>
      </c>
      <c r="E679" s="547" t="s">
        <v>1363</v>
      </c>
      <c r="F679" s="550"/>
      <c r="G679" s="550"/>
      <c r="H679" s="550"/>
      <c r="I679" s="550"/>
      <c r="J679" s="550">
        <v>2</v>
      </c>
      <c r="K679" s="550">
        <v>704</v>
      </c>
      <c r="L679" s="550">
        <v>1</v>
      </c>
      <c r="M679" s="550">
        <v>352</v>
      </c>
      <c r="N679" s="550"/>
      <c r="O679" s="550"/>
      <c r="P679" s="592"/>
      <c r="Q679" s="551"/>
    </row>
    <row r="680" spans="1:17" ht="14.45" customHeight="1" x14ac:dyDescent="0.2">
      <c r="A680" s="546" t="s">
        <v>1547</v>
      </c>
      <c r="B680" s="547" t="s">
        <v>1338</v>
      </c>
      <c r="C680" s="547" t="s">
        <v>1339</v>
      </c>
      <c r="D680" s="547" t="s">
        <v>1364</v>
      </c>
      <c r="E680" s="547" t="s">
        <v>1365</v>
      </c>
      <c r="F680" s="550"/>
      <c r="G680" s="550"/>
      <c r="H680" s="550"/>
      <c r="I680" s="550"/>
      <c r="J680" s="550">
        <v>1</v>
      </c>
      <c r="K680" s="550">
        <v>190</v>
      </c>
      <c r="L680" s="550">
        <v>1</v>
      </c>
      <c r="M680" s="550">
        <v>190</v>
      </c>
      <c r="N680" s="550"/>
      <c r="O680" s="550"/>
      <c r="P680" s="592"/>
      <c r="Q680" s="551"/>
    </row>
    <row r="681" spans="1:17" ht="14.45" customHeight="1" x14ac:dyDescent="0.2">
      <c r="A681" s="546" t="s">
        <v>1547</v>
      </c>
      <c r="B681" s="547" t="s">
        <v>1338</v>
      </c>
      <c r="C681" s="547" t="s">
        <v>1339</v>
      </c>
      <c r="D681" s="547" t="s">
        <v>1370</v>
      </c>
      <c r="E681" s="547" t="s">
        <v>1371</v>
      </c>
      <c r="F681" s="550"/>
      <c r="G681" s="550"/>
      <c r="H681" s="550"/>
      <c r="I681" s="550"/>
      <c r="J681" s="550">
        <v>2</v>
      </c>
      <c r="K681" s="550">
        <v>1100</v>
      </c>
      <c r="L681" s="550">
        <v>1</v>
      </c>
      <c r="M681" s="550">
        <v>550</v>
      </c>
      <c r="N681" s="550"/>
      <c r="O681" s="550"/>
      <c r="P681" s="592"/>
      <c r="Q681" s="551"/>
    </row>
    <row r="682" spans="1:17" ht="14.45" customHeight="1" x14ac:dyDescent="0.2">
      <c r="A682" s="546" t="s">
        <v>1547</v>
      </c>
      <c r="B682" s="547" t="s">
        <v>1338</v>
      </c>
      <c r="C682" s="547" t="s">
        <v>1339</v>
      </c>
      <c r="D682" s="547" t="s">
        <v>1372</v>
      </c>
      <c r="E682" s="547" t="s">
        <v>1373</v>
      </c>
      <c r="F682" s="550"/>
      <c r="G682" s="550"/>
      <c r="H682" s="550"/>
      <c r="I682" s="550"/>
      <c r="J682" s="550">
        <v>2</v>
      </c>
      <c r="K682" s="550">
        <v>1310</v>
      </c>
      <c r="L682" s="550">
        <v>1</v>
      </c>
      <c r="M682" s="550">
        <v>655</v>
      </c>
      <c r="N682" s="550"/>
      <c r="O682" s="550"/>
      <c r="P682" s="592"/>
      <c r="Q682" s="551"/>
    </row>
    <row r="683" spans="1:17" ht="14.45" customHeight="1" x14ac:dyDescent="0.2">
      <c r="A683" s="546" t="s">
        <v>1547</v>
      </c>
      <c r="B683" s="547" t="s">
        <v>1338</v>
      </c>
      <c r="C683" s="547" t="s">
        <v>1339</v>
      </c>
      <c r="D683" s="547" t="s">
        <v>1374</v>
      </c>
      <c r="E683" s="547" t="s">
        <v>1375</v>
      </c>
      <c r="F683" s="550"/>
      <c r="G683" s="550"/>
      <c r="H683" s="550"/>
      <c r="I683" s="550"/>
      <c r="J683" s="550">
        <v>2</v>
      </c>
      <c r="K683" s="550">
        <v>1310</v>
      </c>
      <c r="L683" s="550">
        <v>1</v>
      </c>
      <c r="M683" s="550">
        <v>655</v>
      </c>
      <c r="N683" s="550"/>
      <c r="O683" s="550"/>
      <c r="P683" s="592"/>
      <c r="Q683" s="551"/>
    </row>
    <row r="684" spans="1:17" ht="14.45" customHeight="1" x14ac:dyDescent="0.2">
      <c r="A684" s="546" t="s">
        <v>1547</v>
      </c>
      <c r="B684" s="547" t="s">
        <v>1338</v>
      </c>
      <c r="C684" s="547" t="s">
        <v>1339</v>
      </c>
      <c r="D684" s="547" t="s">
        <v>1378</v>
      </c>
      <c r="E684" s="547" t="s">
        <v>1379</v>
      </c>
      <c r="F684" s="550"/>
      <c r="G684" s="550"/>
      <c r="H684" s="550"/>
      <c r="I684" s="550"/>
      <c r="J684" s="550">
        <v>1</v>
      </c>
      <c r="K684" s="550">
        <v>514</v>
      </c>
      <c r="L684" s="550">
        <v>1</v>
      </c>
      <c r="M684" s="550">
        <v>514</v>
      </c>
      <c r="N684" s="550"/>
      <c r="O684" s="550"/>
      <c r="P684" s="592"/>
      <c r="Q684" s="551"/>
    </row>
    <row r="685" spans="1:17" ht="14.45" customHeight="1" x14ac:dyDescent="0.2">
      <c r="A685" s="546" t="s">
        <v>1547</v>
      </c>
      <c r="B685" s="547" t="s">
        <v>1338</v>
      </c>
      <c r="C685" s="547" t="s">
        <v>1339</v>
      </c>
      <c r="D685" s="547" t="s">
        <v>1380</v>
      </c>
      <c r="E685" s="547" t="s">
        <v>1381</v>
      </c>
      <c r="F685" s="550"/>
      <c r="G685" s="550"/>
      <c r="H685" s="550"/>
      <c r="I685" s="550"/>
      <c r="J685" s="550">
        <v>1</v>
      </c>
      <c r="K685" s="550">
        <v>424</v>
      </c>
      <c r="L685" s="550">
        <v>1</v>
      </c>
      <c r="M685" s="550">
        <v>424</v>
      </c>
      <c r="N685" s="550"/>
      <c r="O685" s="550"/>
      <c r="P685" s="592"/>
      <c r="Q685" s="551"/>
    </row>
    <row r="686" spans="1:17" ht="14.45" customHeight="1" x14ac:dyDescent="0.2">
      <c r="A686" s="546" t="s">
        <v>1547</v>
      </c>
      <c r="B686" s="547" t="s">
        <v>1338</v>
      </c>
      <c r="C686" s="547" t="s">
        <v>1339</v>
      </c>
      <c r="D686" s="547" t="s">
        <v>1382</v>
      </c>
      <c r="E686" s="547" t="s">
        <v>1383</v>
      </c>
      <c r="F686" s="550"/>
      <c r="G686" s="550"/>
      <c r="H686" s="550"/>
      <c r="I686" s="550"/>
      <c r="J686" s="550">
        <v>2</v>
      </c>
      <c r="K686" s="550">
        <v>700</v>
      </c>
      <c r="L686" s="550">
        <v>1</v>
      </c>
      <c r="M686" s="550">
        <v>350</v>
      </c>
      <c r="N686" s="550"/>
      <c r="O686" s="550"/>
      <c r="P686" s="592"/>
      <c r="Q686" s="551"/>
    </row>
    <row r="687" spans="1:17" ht="14.45" customHeight="1" x14ac:dyDescent="0.2">
      <c r="A687" s="546" t="s">
        <v>1547</v>
      </c>
      <c r="B687" s="547" t="s">
        <v>1338</v>
      </c>
      <c r="C687" s="547" t="s">
        <v>1339</v>
      </c>
      <c r="D687" s="547" t="s">
        <v>1390</v>
      </c>
      <c r="E687" s="547" t="s">
        <v>1391</v>
      </c>
      <c r="F687" s="550"/>
      <c r="G687" s="550"/>
      <c r="H687" s="550"/>
      <c r="I687" s="550"/>
      <c r="J687" s="550">
        <v>1</v>
      </c>
      <c r="K687" s="550">
        <v>239</v>
      </c>
      <c r="L687" s="550">
        <v>1</v>
      </c>
      <c r="M687" s="550">
        <v>239</v>
      </c>
      <c r="N687" s="550"/>
      <c r="O687" s="550"/>
      <c r="P687" s="592"/>
      <c r="Q687" s="551"/>
    </row>
    <row r="688" spans="1:17" ht="14.45" customHeight="1" x14ac:dyDescent="0.2">
      <c r="A688" s="546" t="s">
        <v>1547</v>
      </c>
      <c r="B688" s="547" t="s">
        <v>1338</v>
      </c>
      <c r="C688" s="547" t="s">
        <v>1339</v>
      </c>
      <c r="D688" s="547" t="s">
        <v>1392</v>
      </c>
      <c r="E688" s="547" t="s">
        <v>1393</v>
      </c>
      <c r="F688" s="550"/>
      <c r="G688" s="550"/>
      <c r="H688" s="550"/>
      <c r="I688" s="550"/>
      <c r="J688" s="550">
        <v>2</v>
      </c>
      <c r="K688" s="550">
        <v>222</v>
      </c>
      <c r="L688" s="550">
        <v>1</v>
      </c>
      <c r="M688" s="550">
        <v>111</v>
      </c>
      <c r="N688" s="550"/>
      <c r="O688" s="550"/>
      <c r="P688" s="592"/>
      <c r="Q688" s="551"/>
    </row>
    <row r="689" spans="1:17" ht="14.45" customHeight="1" x14ac:dyDescent="0.2">
      <c r="A689" s="546" t="s">
        <v>1547</v>
      </c>
      <c r="B689" s="547" t="s">
        <v>1338</v>
      </c>
      <c r="C689" s="547" t="s">
        <v>1339</v>
      </c>
      <c r="D689" s="547" t="s">
        <v>1396</v>
      </c>
      <c r="E689" s="547" t="s">
        <v>1397</v>
      </c>
      <c r="F689" s="550"/>
      <c r="G689" s="550"/>
      <c r="H689" s="550"/>
      <c r="I689" s="550"/>
      <c r="J689" s="550">
        <v>4</v>
      </c>
      <c r="K689" s="550">
        <v>1248</v>
      </c>
      <c r="L689" s="550">
        <v>1</v>
      </c>
      <c r="M689" s="550">
        <v>312</v>
      </c>
      <c r="N689" s="550"/>
      <c r="O689" s="550"/>
      <c r="P689" s="592"/>
      <c r="Q689" s="551"/>
    </row>
    <row r="690" spans="1:17" ht="14.45" customHeight="1" x14ac:dyDescent="0.2">
      <c r="A690" s="546" t="s">
        <v>1547</v>
      </c>
      <c r="B690" s="547" t="s">
        <v>1338</v>
      </c>
      <c r="C690" s="547" t="s">
        <v>1339</v>
      </c>
      <c r="D690" s="547" t="s">
        <v>1411</v>
      </c>
      <c r="E690" s="547" t="s">
        <v>1412</v>
      </c>
      <c r="F690" s="550"/>
      <c r="G690" s="550"/>
      <c r="H690" s="550"/>
      <c r="I690" s="550"/>
      <c r="J690" s="550">
        <v>1</v>
      </c>
      <c r="K690" s="550">
        <v>295</v>
      </c>
      <c r="L690" s="550">
        <v>1</v>
      </c>
      <c r="M690" s="550">
        <v>295</v>
      </c>
      <c r="N690" s="550"/>
      <c r="O690" s="550"/>
      <c r="P690" s="592"/>
      <c r="Q690" s="551"/>
    </row>
    <row r="691" spans="1:17" ht="14.45" customHeight="1" x14ac:dyDescent="0.2">
      <c r="A691" s="546" t="s">
        <v>1547</v>
      </c>
      <c r="B691" s="547" t="s">
        <v>1338</v>
      </c>
      <c r="C691" s="547" t="s">
        <v>1339</v>
      </c>
      <c r="D691" s="547" t="s">
        <v>1413</v>
      </c>
      <c r="E691" s="547" t="s">
        <v>1414</v>
      </c>
      <c r="F691" s="550"/>
      <c r="G691" s="550"/>
      <c r="H691" s="550"/>
      <c r="I691" s="550"/>
      <c r="J691" s="550">
        <v>4</v>
      </c>
      <c r="K691" s="550">
        <v>840</v>
      </c>
      <c r="L691" s="550">
        <v>1</v>
      </c>
      <c r="M691" s="550">
        <v>210</v>
      </c>
      <c r="N691" s="550"/>
      <c r="O691" s="550"/>
      <c r="P691" s="592"/>
      <c r="Q691" s="551"/>
    </row>
    <row r="692" spans="1:17" ht="14.45" customHeight="1" x14ac:dyDescent="0.2">
      <c r="A692" s="546" t="s">
        <v>1547</v>
      </c>
      <c r="B692" s="547" t="s">
        <v>1338</v>
      </c>
      <c r="C692" s="547" t="s">
        <v>1339</v>
      </c>
      <c r="D692" s="547" t="s">
        <v>1415</v>
      </c>
      <c r="E692" s="547" t="s">
        <v>1416</v>
      </c>
      <c r="F692" s="550"/>
      <c r="G692" s="550"/>
      <c r="H692" s="550"/>
      <c r="I692" s="550"/>
      <c r="J692" s="550">
        <v>2</v>
      </c>
      <c r="K692" s="550">
        <v>80</v>
      </c>
      <c r="L692" s="550">
        <v>1</v>
      </c>
      <c r="M692" s="550">
        <v>40</v>
      </c>
      <c r="N692" s="550"/>
      <c r="O692" s="550"/>
      <c r="P692" s="592"/>
      <c r="Q692" s="551"/>
    </row>
    <row r="693" spans="1:17" ht="14.45" customHeight="1" x14ac:dyDescent="0.2">
      <c r="A693" s="546" t="s">
        <v>1547</v>
      </c>
      <c r="B693" s="547" t="s">
        <v>1338</v>
      </c>
      <c r="C693" s="547" t="s">
        <v>1339</v>
      </c>
      <c r="D693" s="547" t="s">
        <v>1417</v>
      </c>
      <c r="E693" s="547" t="s">
        <v>1418</v>
      </c>
      <c r="F693" s="550"/>
      <c r="G693" s="550"/>
      <c r="H693" s="550"/>
      <c r="I693" s="550"/>
      <c r="J693" s="550">
        <v>1</v>
      </c>
      <c r="K693" s="550">
        <v>5024</v>
      </c>
      <c r="L693" s="550">
        <v>1</v>
      </c>
      <c r="M693" s="550">
        <v>5024</v>
      </c>
      <c r="N693" s="550"/>
      <c r="O693" s="550"/>
      <c r="P693" s="592"/>
      <c r="Q693" s="551"/>
    </row>
    <row r="694" spans="1:17" ht="14.45" customHeight="1" x14ac:dyDescent="0.2">
      <c r="A694" s="546" t="s">
        <v>1547</v>
      </c>
      <c r="B694" s="547" t="s">
        <v>1338</v>
      </c>
      <c r="C694" s="547" t="s">
        <v>1339</v>
      </c>
      <c r="D694" s="547" t="s">
        <v>1419</v>
      </c>
      <c r="E694" s="547" t="s">
        <v>1420</v>
      </c>
      <c r="F694" s="550"/>
      <c r="G694" s="550"/>
      <c r="H694" s="550"/>
      <c r="I694" s="550"/>
      <c r="J694" s="550">
        <v>1</v>
      </c>
      <c r="K694" s="550">
        <v>171</v>
      </c>
      <c r="L694" s="550">
        <v>1</v>
      </c>
      <c r="M694" s="550">
        <v>171</v>
      </c>
      <c r="N694" s="550"/>
      <c r="O694" s="550"/>
      <c r="P694" s="592"/>
      <c r="Q694" s="551"/>
    </row>
    <row r="695" spans="1:17" ht="14.45" customHeight="1" x14ac:dyDescent="0.2">
      <c r="A695" s="546" t="s">
        <v>1547</v>
      </c>
      <c r="B695" s="547" t="s">
        <v>1338</v>
      </c>
      <c r="C695" s="547" t="s">
        <v>1339</v>
      </c>
      <c r="D695" s="547" t="s">
        <v>1421</v>
      </c>
      <c r="E695" s="547" t="s">
        <v>1422</v>
      </c>
      <c r="F695" s="550"/>
      <c r="G695" s="550"/>
      <c r="H695" s="550"/>
      <c r="I695" s="550"/>
      <c r="J695" s="550">
        <v>1</v>
      </c>
      <c r="K695" s="550">
        <v>327</v>
      </c>
      <c r="L695" s="550">
        <v>1</v>
      </c>
      <c r="M695" s="550">
        <v>327</v>
      </c>
      <c r="N695" s="550"/>
      <c r="O695" s="550"/>
      <c r="P695" s="592"/>
      <c r="Q695" s="551"/>
    </row>
    <row r="696" spans="1:17" ht="14.45" customHeight="1" x14ac:dyDescent="0.2">
      <c r="A696" s="546" t="s">
        <v>1547</v>
      </c>
      <c r="B696" s="547" t="s">
        <v>1338</v>
      </c>
      <c r="C696" s="547" t="s">
        <v>1339</v>
      </c>
      <c r="D696" s="547" t="s">
        <v>1423</v>
      </c>
      <c r="E696" s="547" t="s">
        <v>1424</v>
      </c>
      <c r="F696" s="550"/>
      <c r="G696" s="550"/>
      <c r="H696" s="550"/>
      <c r="I696" s="550"/>
      <c r="J696" s="550">
        <v>2</v>
      </c>
      <c r="K696" s="550">
        <v>1382</v>
      </c>
      <c r="L696" s="550">
        <v>1</v>
      </c>
      <c r="M696" s="550">
        <v>691</v>
      </c>
      <c r="N696" s="550"/>
      <c r="O696" s="550"/>
      <c r="P696" s="592"/>
      <c r="Q696" s="551"/>
    </row>
    <row r="697" spans="1:17" ht="14.45" customHeight="1" x14ac:dyDescent="0.2">
      <c r="A697" s="546" t="s">
        <v>1547</v>
      </c>
      <c r="B697" s="547" t="s">
        <v>1338</v>
      </c>
      <c r="C697" s="547" t="s">
        <v>1339</v>
      </c>
      <c r="D697" s="547" t="s">
        <v>1425</v>
      </c>
      <c r="E697" s="547" t="s">
        <v>1426</v>
      </c>
      <c r="F697" s="550"/>
      <c r="G697" s="550"/>
      <c r="H697" s="550"/>
      <c r="I697" s="550"/>
      <c r="J697" s="550">
        <v>1</v>
      </c>
      <c r="K697" s="550">
        <v>350</v>
      </c>
      <c r="L697" s="550">
        <v>1</v>
      </c>
      <c r="M697" s="550">
        <v>350</v>
      </c>
      <c r="N697" s="550"/>
      <c r="O697" s="550"/>
      <c r="P697" s="592"/>
      <c r="Q697" s="551"/>
    </row>
    <row r="698" spans="1:17" ht="14.45" customHeight="1" x14ac:dyDescent="0.2">
      <c r="A698" s="546" t="s">
        <v>1547</v>
      </c>
      <c r="B698" s="547" t="s">
        <v>1338</v>
      </c>
      <c r="C698" s="547" t="s">
        <v>1339</v>
      </c>
      <c r="D698" s="547" t="s">
        <v>1427</v>
      </c>
      <c r="E698" s="547" t="s">
        <v>1428</v>
      </c>
      <c r="F698" s="550"/>
      <c r="G698" s="550"/>
      <c r="H698" s="550"/>
      <c r="I698" s="550"/>
      <c r="J698" s="550">
        <v>1</v>
      </c>
      <c r="K698" s="550">
        <v>174</v>
      </c>
      <c r="L698" s="550">
        <v>1</v>
      </c>
      <c r="M698" s="550">
        <v>174</v>
      </c>
      <c r="N698" s="550"/>
      <c r="O698" s="550"/>
      <c r="P698" s="592"/>
      <c r="Q698" s="551"/>
    </row>
    <row r="699" spans="1:17" ht="14.45" customHeight="1" x14ac:dyDescent="0.2">
      <c r="A699" s="546" t="s">
        <v>1547</v>
      </c>
      <c r="B699" s="547" t="s">
        <v>1338</v>
      </c>
      <c r="C699" s="547" t="s">
        <v>1339</v>
      </c>
      <c r="D699" s="547" t="s">
        <v>1429</v>
      </c>
      <c r="E699" s="547" t="s">
        <v>1430</v>
      </c>
      <c r="F699" s="550"/>
      <c r="G699" s="550"/>
      <c r="H699" s="550"/>
      <c r="I699" s="550"/>
      <c r="J699" s="550">
        <v>4</v>
      </c>
      <c r="K699" s="550">
        <v>1604</v>
      </c>
      <c r="L699" s="550">
        <v>1</v>
      </c>
      <c r="M699" s="550">
        <v>401</v>
      </c>
      <c r="N699" s="550"/>
      <c r="O699" s="550"/>
      <c r="P699" s="592"/>
      <c r="Q699" s="551"/>
    </row>
    <row r="700" spans="1:17" ht="14.45" customHeight="1" x14ac:dyDescent="0.2">
      <c r="A700" s="546" t="s">
        <v>1547</v>
      </c>
      <c r="B700" s="547" t="s">
        <v>1338</v>
      </c>
      <c r="C700" s="547" t="s">
        <v>1339</v>
      </c>
      <c r="D700" s="547" t="s">
        <v>1431</v>
      </c>
      <c r="E700" s="547" t="s">
        <v>1432</v>
      </c>
      <c r="F700" s="550"/>
      <c r="G700" s="550"/>
      <c r="H700" s="550"/>
      <c r="I700" s="550"/>
      <c r="J700" s="550">
        <v>2</v>
      </c>
      <c r="K700" s="550">
        <v>1310</v>
      </c>
      <c r="L700" s="550">
        <v>1</v>
      </c>
      <c r="M700" s="550">
        <v>655</v>
      </c>
      <c r="N700" s="550"/>
      <c r="O700" s="550"/>
      <c r="P700" s="592"/>
      <c r="Q700" s="551"/>
    </row>
    <row r="701" spans="1:17" ht="14.45" customHeight="1" x14ac:dyDescent="0.2">
      <c r="A701" s="546" t="s">
        <v>1547</v>
      </c>
      <c r="B701" s="547" t="s">
        <v>1338</v>
      </c>
      <c r="C701" s="547" t="s">
        <v>1339</v>
      </c>
      <c r="D701" s="547" t="s">
        <v>1433</v>
      </c>
      <c r="E701" s="547" t="s">
        <v>1434</v>
      </c>
      <c r="F701" s="550"/>
      <c r="G701" s="550"/>
      <c r="H701" s="550"/>
      <c r="I701" s="550"/>
      <c r="J701" s="550">
        <v>2</v>
      </c>
      <c r="K701" s="550">
        <v>1310</v>
      </c>
      <c r="L701" s="550">
        <v>1</v>
      </c>
      <c r="M701" s="550">
        <v>655</v>
      </c>
      <c r="N701" s="550"/>
      <c r="O701" s="550"/>
      <c r="P701" s="592"/>
      <c r="Q701" s="551"/>
    </row>
    <row r="702" spans="1:17" ht="14.45" customHeight="1" x14ac:dyDescent="0.2">
      <c r="A702" s="546" t="s">
        <v>1547</v>
      </c>
      <c r="B702" s="547" t="s">
        <v>1338</v>
      </c>
      <c r="C702" s="547" t="s">
        <v>1339</v>
      </c>
      <c r="D702" s="547" t="s">
        <v>1441</v>
      </c>
      <c r="E702" s="547" t="s">
        <v>1442</v>
      </c>
      <c r="F702" s="550"/>
      <c r="G702" s="550"/>
      <c r="H702" s="550"/>
      <c r="I702" s="550"/>
      <c r="J702" s="550">
        <v>1</v>
      </c>
      <c r="K702" s="550">
        <v>478</v>
      </c>
      <c r="L702" s="550">
        <v>1</v>
      </c>
      <c r="M702" s="550">
        <v>478</v>
      </c>
      <c r="N702" s="550"/>
      <c r="O702" s="550"/>
      <c r="P702" s="592"/>
      <c r="Q702" s="551"/>
    </row>
    <row r="703" spans="1:17" ht="14.45" customHeight="1" x14ac:dyDescent="0.2">
      <c r="A703" s="546" t="s">
        <v>1547</v>
      </c>
      <c r="B703" s="547" t="s">
        <v>1338</v>
      </c>
      <c r="C703" s="547" t="s">
        <v>1339</v>
      </c>
      <c r="D703" s="547" t="s">
        <v>1443</v>
      </c>
      <c r="E703" s="547" t="s">
        <v>1444</v>
      </c>
      <c r="F703" s="550"/>
      <c r="G703" s="550"/>
      <c r="H703" s="550"/>
      <c r="I703" s="550"/>
      <c r="J703" s="550">
        <v>1</v>
      </c>
      <c r="K703" s="550">
        <v>292</v>
      </c>
      <c r="L703" s="550">
        <v>1</v>
      </c>
      <c r="M703" s="550">
        <v>292</v>
      </c>
      <c r="N703" s="550"/>
      <c r="O703" s="550"/>
      <c r="P703" s="592"/>
      <c r="Q703" s="551"/>
    </row>
    <row r="704" spans="1:17" ht="14.45" customHeight="1" x14ac:dyDescent="0.2">
      <c r="A704" s="546" t="s">
        <v>1547</v>
      </c>
      <c r="B704" s="547" t="s">
        <v>1338</v>
      </c>
      <c r="C704" s="547" t="s">
        <v>1339</v>
      </c>
      <c r="D704" s="547" t="s">
        <v>1445</v>
      </c>
      <c r="E704" s="547" t="s">
        <v>1446</v>
      </c>
      <c r="F704" s="550"/>
      <c r="G704" s="550"/>
      <c r="H704" s="550"/>
      <c r="I704" s="550"/>
      <c r="J704" s="550">
        <v>1</v>
      </c>
      <c r="K704" s="550">
        <v>814</v>
      </c>
      <c r="L704" s="550">
        <v>1</v>
      </c>
      <c r="M704" s="550">
        <v>814</v>
      </c>
      <c r="N704" s="550"/>
      <c r="O704" s="550"/>
      <c r="P704" s="592"/>
      <c r="Q704" s="551"/>
    </row>
    <row r="705" spans="1:17" ht="14.45" customHeight="1" x14ac:dyDescent="0.2">
      <c r="A705" s="546" t="s">
        <v>1547</v>
      </c>
      <c r="B705" s="547" t="s">
        <v>1338</v>
      </c>
      <c r="C705" s="547" t="s">
        <v>1339</v>
      </c>
      <c r="D705" s="547" t="s">
        <v>1448</v>
      </c>
      <c r="E705" s="547" t="s">
        <v>1449</v>
      </c>
      <c r="F705" s="550"/>
      <c r="G705" s="550"/>
      <c r="H705" s="550"/>
      <c r="I705" s="550"/>
      <c r="J705" s="550">
        <v>1</v>
      </c>
      <c r="K705" s="550">
        <v>168</v>
      </c>
      <c r="L705" s="550">
        <v>1</v>
      </c>
      <c r="M705" s="550">
        <v>168</v>
      </c>
      <c r="N705" s="550"/>
      <c r="O705" s="550"/>
      <c r="P705" s="592"/>
      <c r="Q705" s="551"/>
    </row>
    <row r="706" spans="1:17" ht="14.45" customHeight="1" x14ac:dyDescent="0.2">
      <c r="A706" s="546" t="s">
        <v>1547</v>
      </c>
      <c r="B706" s="547" t="s">
        <v>1338</v>
      </c>
      <c r="C706" s="547" t="s">
        <v>1339</v>
      </c>
      <c r="D706" s="547" t="s">
        <v>1452</v>
      </c>
      <c r="E706" s="547" t="s">
        <v>1453</v>
      </c>
      <c r="F706" s="550"/>
      <c r="G706" s="550"/>
      <c r="H706" s="550"/>
      <c r="I706" s="550"/>
      <c r="J706" s="550">
        <v>1</v>
      </c>
      <c r="K706" s="550">
        <v>574</v>
      </c>
      <c r="L706" s="550">
        <v>1</v>
      </c>
      <c r="M706" s="550">
        <v>574</v>
      </c>
      <c r="N706" s="550"/>
      <c r="O706" s="550"/>
      <c r="P706" s="592"/>
      <c r="Q706" s="551"/>
    </row>
    <row r="707" spans="1:17" ht="14.45" customHeight="1" x14ac:dyDescent="0.2">
      <c r="A707" s="546" t="s">
        <v>1547</v>
      </c>
      <c r="B707" s="547" t="s">
        <v>1338</v>
      </c>
      <c r="C707" s="547" t="s">
        <v>1339</v>
      </c>
      <c r="D707" s="547" t="s">
        <v>1455</v>
      </c>
      <c r="E707" s="547" t="s">
        <v>1456</v>
      </c>
      <c r="F707" s="550"/>
      <c r="G707" s="550"/>
      <c r="H707" s="550"/>
      <c r="I707" s="550"/>
      <c r="J707" s="550">
        <v>1</v>
      </c>
      <c r="K707" s="550">
        <v>187</v>
      </c>
      <c r="L707" s="550">
        <v>1</v>
      </c>
      <c r="M707" s="550">
        <v>187</v>
      </c>
      <c r="N707" s="550"/>
      <c r="O707" s="550"/>
      <c r="P707" s="592"/>
      <c r="Q707" s="551"/>
    </row>
    <row r="708" spans="1:17" ht="14.45" customHeight="1" x14ac:dyDescent="0.2">
      <c r="A708" s="546" t="s">
        <v>1547</v>
      </c>
      <c r="B708" s="547" t="s">
        <v>1338</v>
      </c>
      <c r="C708" s="547" t="s">
        <v>1339</v>
      </c>
      <c r="D708" s="547" t="s">
        <v>1461</v>
      </c>
      <c r="E708" s="547" t="s">
        <v>1462</v>
      </c>
      <c r="F708" s="550"/>
      <c r="G708" s="550"/>
      <c r="H708" s="550"/>
      <c r="I708" s="550"/>
      <c r="J708" s="550">
        <v>2</v>
      </c>
      <c r="K708" s="550">
        <v>2800</v>
      </c>
      <c r="L708" s="550">
        <v>1</v>
      </c>
      <c r="M708" s="550">
        <v>1400</v>
      </c>
      <c r="N708" s="550"/>
      <c r="O708" s="550"/>
      <c r="P708" s="592"/>
      <c r="Q708" s="551"/>
    </row>
    <row r="709" spans="1:17" ht="14.45" customHeight="1" x14ac:dyDescent="0.2">
      <c r="A709" s="546" t="s">
        <v>1547</v>
      </c>
      <c r="B709" s="547" t="s">
        <v>1338</v>
      </c>
      <c r="C709" s="547" t="s">
        <v>1339</v>
      </c>
      <c r="D709" s="547" t="s">
        <v>1467</v>
      </c>
      <c r="E709" s="547" t="s">
        <v>1468</v>
      </c>
      <c r="F709" s="550"/>
      <c r="G709" s="550"/>
      <c r="H709" s="550"/>
      <c r="I709" s="550"/>
      <c r="J709" s="550">
        <v>1</v>
      </c>
      <c r="K709" s="550">
        <v>814</v>
      </c>
      <c r="L709" s="550">
        <v>1</v>
      </c>
      <c r="M709" s="550">
        <v>814</v>
      </c>
      <c r="N709" s="550"/>
      <c r="O709" s="550"/>
      <c r="P709" s="592"/>
      <c r="Q709" s="551"/>
    </row>
    <row r="710" spans="1:17" ht="14.45" customHeight="1" x14ac:dyDescent="0.2">
      <c r="A710" s="546" t="s">
        <v>1548</v>
      </c>
      <c r="B710" s="547" t="s">
        <v>1338</v>
      </c>
      <c r="C710" s="547" t="s">
        <v>1339</v>
      </c>
      <c r="D710" s="547" t="s">
        <v>1358</v>
      </c>
      <c r="E710" s="547" t="s">
        <v>1359</v>
      </c>
      <c r="F710" s="550"/>
      <c r="G710" s="550"/>
      <c r="H710" s="550"/>
      <c r="I710" s="550"/>
      <c r="J710" s="550">
        <v>2</v>
      </c>
      <c r="K710" s="550">
        <v>336</v>
      </c>
      <c r="L710" s="550">
        <v>1</v>
      </c>
      <c r="M710" s="550">
        <v>168</v>
      </c>
      <c r="N710" s="550"/>
      <c r="O710" s="550"/>
      <c r="P710" s="592"/>
      <c r="Q710" s="551"/>
    </row>
    <row r="711" spans="1:17" ht="14.45" customHeight="1" x14ac:dyDescent="0.2">
      <c r="A711" s="546" t="s">
        <v>1548</v>
      </c>
      <c r="B711" s="547" t="s">
        <v>1338</v>
      </c>
      <c r="C711" s="547" t="s">
        <v>1339</v>
      </c>
      <c r="D711" s="547" t="s">
        <v>1360</v>
      </c>
      <c r="E711" s="547" t="s">
        <v>1361</v>
      </c>
      <c r="F711" s="550"/>
      <c r="G711" s="550"/>
      <c r="H711" s="550"/>
      <c r="I711" s="550"/>
      <c r="J711" s="550">
        <v>2</v>
      </c>
      <c r="K711" s="550">
        <v>348</v>
      </c>
      <c r="L711" s="550">
        <v>1</v>
      </c>
      <c r="M711" s="550">
        <v>174</v>
      </c>
      <c r="N711" s="550"/>
      <c r="O711" s="550"/>
      <c r="P711" s="592"/>
      <c r="Q711" s="551"/>
    </row>
    <row r="712" spans="1:17" ht="14.45" customHeight="1" x14ac:dyDescent="0.2">
      <c r="A712" s="546" t="s">
        <v>1548</v>
      </c>
      <c r="B712" s="547" t="s">
        <v>1338</v>
      </c>
      <c r="C712" s="547" t="s">
        <v>1339</v>
      </c>
      <c r="D712" s="547" t="s">
        <v>1404</v>
      </c>
      <c r="E712" s="547" t="s">
        <v>1405</v>
      </c>
      <c r="F712" s="550"/>
      <c r="G712" s="550"/>
      <c r="H712" s="550"/>
      <c r="I712" s="550"/>
      <c r="J712" s="550">
        <v>10</v>
      </c>
      <c r="K712" s="550">
        <v>3500</v>
      </c>
      <c r="L712" s="550">
        <v>1</v>
      </c>
      <c r="M712" s="550">
        <v>350</v>
      </c>
      <c r="N712" s="550"/>
      <c r="O712" s="550"/>
      <c r="P712" s="592"/>
      <c r="Q712" s="551"/>
    </row>
    <row r="713" spans="1:17" ht="14.45" customHeight="1" x14ac:dyDescent="0.2">
      <c r="A713" s="546" t="s">
        <v>1548</v>
      </c>
      <c r="B713" s="547" t="s">
        <v>1338</v>
      </c>
      <c r="C713" s="547" t="s">
        <v>1339</v>
      </c>
      <c r="D713" s="547" t="s">
        <v>1415</v>
      </c>
      <c r="E713" s="547" t="s">
        <v>1416</v>
      </c>
      <c r="F713" s="550"/>
      <c r="G713" s="550"/>
      <c r="H713" s="550"/>
      <c r="I713" s="550"/>
      <c r="J713" s="550">
        <v>2</v>
      </c>
      <c r="K713" s="550">
        <v>80</v>
      </c>
      <c r="L713" s="550">
        <v>1</v>
      </c>
      <c r="M713" s="550">
        <v>40</v>
      </c>
      <c r="N713" s="550"/>
      <c r="O713" s="550"/>
      <c r="P713" s="592"/>
      <c r="Q713" s="551"/>
    </row>
    <row r="714" spans="1:17" ht="14.45" customHeight="1" x14ac:dyDescent="0.2">
      <c r="A714" s="546" t="s">
        <v>1548</v>
      </c>
      <c r="B714" s="547" t="s">
        <v>1338</v>
      </c>
      <c r="C714" s="547" t="s">
        <v>1339</v>
      </c>
      <c r="D714" s="547" t="s">
        <v>1419</v>
      </c>
      <c r="E714" s="547" t="s">
        <v>1420</v>
      </c>
      <c r="F714" s="550"/>
      <c r="G714" s="550"/>
      <c r="H714" s="550"/>
      <c r="I714" s="550"/>
      <c r="J714" s="550">
        <v>2</v>
      </c>
      <c r="K714" s="550">
        <v>342</v>
      </c>
      <c r="L714" s="550">
        <v>1</v>
      </c>
      <c r="M714" s="550">
        <v>171</v>
      </c>
      <c r="N714" s="550"/>
      <c r="O714" s="550"/>
      <c r="P714" s="592"/>
      <c r="Q714" s="551"/>
    </row>
    <row r="715" spans="1:17" ht="14.45" customHeight="1" x14ac:dyDescent="0.2">
      <c r="A715" s="546" t="s">
        <v>1548</v>
      </c>
      <c r="B715" s="547" t="s">
        <v>1338</v>
      </c>
      <c r="C715" s="547" t="s">
        <v>1339</v>
      </c>
      <c r="D715" s="547" t="s">
        <v>1425</v>
      </c>
      <c r="E715" s="547" t="s">
        <v>1426</v>
      </c>
      <c r="F715" s="550"/>
      <c r="G715" s="550"/>
      <c r="H715" s="550"/>
      <c r="I715" s="550"/>
      <c r="J715" s="550">
        <v>2</v>
      </c>
      <c r="K715" s="550">
        <v>700</v>
      </c>
      <c r="L715" s="550">
        <v>1</v>
      </c>
      <c r="M715" s="550">
        <v>350</v>
      </c>
      <c r="N715" s="550"/>
      <c r="O715" s="550"/>
      <c r="P715" s="592"/>
      <c r="Q715" s="551"/>
    </row>
    <row r="716" spans="1:17" ht="14.45" customHeight="1" x14ac:dyDescent="0.2">
      <c r="A716" s="546" t="s">
        <v>1548</v>
      </c>
      <c r="B716" s="547" t="s">
        <v>1338</v>
      </c>
      <c r="C716" s="547" t="s">
        <v>1339</v>
      </c>
      <c r="D716" s="547" t="s">
        <v>1427</v>
      </c>
      <c r="E716" s="547" t="s">
        <v>1428</v>
      </c>
      <c r="F716" s="550"/>
      <c r="G716" s="550"/>
      <c r="H716" s="550"/>
      <c r="I716" s="550"/>
      <c r="J716" s="550">
        <v>2</v>
      </c>
      <c r="K716" s="550">
        <v>348</v>
      </c>
      <c r="L716" s="550">
        <v>1</v>
      </c>
      <c r="M716" s="550">
        <v>174</v>
      </c>
      <c r="N716" s="550"/>
      <c r="O716" s="550"/>
      <c r="P716" s="592"/>
      <c r="Q716" s="551"/>
    </row>
    <row r="717" spans="1:17" ht="14.45" customHeight="1" x14ac:dyDescent="0.2">
      <c r="A717" s="546" t="s">
        <v>1548</v>
      </c>
      <c r="B717" s="547" t="s">
        <v>1338</v>
      </c>
      <c r="C717" s="547" t="s">
        <v>1339</v>
      </c>
      <c r="D717" s="547" t="s">
        <v>1448</v>
      </c>
      <c r="E717" s="547" t="s">
        <v>1449</v>
      </c>
      <c r="F717" s="550"/>
      <c r="G717" s="550"/>
      <c r="H717" s="550"/>
      <c r="I717" s="550"/>
      <c r="J717" s="550">
        <v>2</v>
      </c>
      <c r="K717" s="550">
        <v>336</v>
      </c>
      <c r="L717" s="550">
        <v>1</v>
      </c>
      <c r="M717" s="550">
        <v>168</v>
      </c>
      <c r="N717" s="550"/>
      <c r="O717" s="550"/>
      <c r="P717" s="592"/>
      <c r="Q717" s="551"/>
    </row>
    <row r="718" spans="1:17" ht="14.45" customHeight="1" x14ac:dyDescent="0.2">
      <c r="A718" s="546" t="s">
        <v>1549</v>
      </c>
      <c r="B718" s="547" t="s">
        <v>1338</v>
      </c>
      <c r="C718" s="547" t="s">
        <v>1339</v>
      </c>
      <c r="D718" s="547" t="s">
        <v>1340</v>
      </c>
      <c r="E718" s="547" t="s">
        <v>1341</v>
      </c>
      <c r="F718" s="550">
        <v>8</v>
      </c>
      <c r="G718" s="550">
        <v>11864</v>
      </c>
      <c r="H718" s="550">
        <v>4</v>
      </c>
      <c r="I718" s="550">
        <v>1483</v>
      </c>
      <c r="J718" s="550">
        <v>2</v>
      </c>
      <c r="K718" s="550">
        <v>2966</v>
      </c>
      <c r="L718" s="550">
        <v>1</v>
      </c>
      <c r="M718" s="550">
        <v>1483</v>
      </c>
      <c r="N718" s="550">
        <v>3</v>
      </c>
      <c r="O718" s="550">
        <v>4458</v>
      </c>
      <c r="P718" s="592">
        <v>1.5030343897505056</v>
      </c>
      <c r="Q718" s="551">
        <v>1486</v>
      </c>
    </row>
    <row r="719" spans="1:17" ht="14.45" customHeight="1" x14ac:dyDescent="0.2">
      <c r="A719" s="546" t="s">
        <v>1549</v>
      </c>
      <c r="B719" s="547" t="s">
        <v>1338</v>
      </c>
      <c r="C719" s="547" t="s">
        <v>1339</v>
      </c>
      <c r="D719" s="547" t="s">
        <v>1342</v>
      </c>
      <c r="E719" s="547" t="s">
        <v>1343</v>
      </c>
      <c r="F719" s="550">
        <v>16</v>
      </c>
      <c r="G719" s="550">
        <v>62624</v>
      </c>
      <c r="H719" s="550">
        <v>0.76151563792013233</v>
      </c>
      <c r="I719" s="550">
        <v>3914</v>
      </c>
      <c r="J719" s="550">
        <v>21</v>
      </c>
      <c r="K719" s="550">
        <v>82236</v>
      </c>
      <c r="L719" s="550">
        <v>1</v>
      </c>
      <c r="M719" s="550">
        <v>3916</v>
      </c>
      <c r="N719" s="550">
        <v>10</v>
      </c>
      <c r="O719" s="550">
        <v>39270</v>
      </c>
      <c r="P719" s="592">
        <v>0.47752808988764045</v>
      </c>
      <c r="Q719" s="551">
        <v>3927</v>
      </c>
    </row>
    <row r="720" spans="1:17" ht="14.45" customHeight="1" x14ac:dyDescent="0.2">
      <c r="A720" s="546" t="s">
        <v>1549</v>
      </c>
      <c r="B720" s="547" t="s">
        <v>1338</v>
      </c>
      <c r="C720" s="547" t="s">
        <v>1339</v>
      </c>
      <c r="D720" s="547" t="s">
        <v>1344</v>
      </c>
      <c r="E720" s="547" t="s">
        <v>1345</v>
      </c>
      <c r="F720" s="550">
        <v>1</v>
      </c>
      <c r="G720" s="550">
        <v>658</v>
      </c>
      <c r="H720" s="550">
        <v>1</v>
      </c>
      <c r="I720" s="550">
        <v>658</v>
      </c>
      <c r="J720" s="550">
        <v>1</v>
      </c>
      <c r="K720" s="550">
        <v>658</v>
      </c>
      <c r="L720" s="550">
        <v>1</v>
      </c>
      <c r="M720" s="550">
        <v>658</v>
      </c>
      <c r="N720" s="550"/>
      <c r="O720" s="550"/>
      <c r="P720" s="592"/>
      <c r="Q720" s="551"/>
    </row>
    <row r="721" spans="1:17" ht="14.45" customHeight="1" x14ac:dyDescent="0.2">
      <c r="A721" s="546" t="s">
        <v>1549</v>
      </c>
      <c r="B721" s="547" t="s">
        <v>1338</v>
      </c>
      <c r="C721" s="547" t="s">
        <v>1339</v>
      </c>
      <c r="D721" s="547" t="s">
        <v>1346</v>
      </c>
      <c r="E721" s="547" t="s">
        <v>1347</v>
      </c>
      <c r="F721" s="550">
        <v>3</v>
      </c>
      <c r="G721" s="550">
        <v>3090</v>
      </c>
      <c r="H721" s="550">
        <v>4.743483466887722E-2</v>
      </c>
      <c r="I721" s="550">
        <v>1030</v>
      </c>
      <c r="J721" s="550">
        <v>63</v>
      </c>
      <c r="K721" s="550">
        <v>65142</v>
      </c>
      <c r="L721" s="550">
        <v>1</v>
      </c>
      <c r="M721" s="550">
        <v>1034</v>
      </c>
      <c r="N721" s="550">
        <v>51</v>
      </c>
      <c r="O721" s="550">
        <v>53550</v>
      </c>
      <c r="P721" s="592">
        <v>0.82205029013539654</v>
      </c>
      <c r="Q721" s="551">
        <v>1050</v>
      </c>
    </row>
    <row r="722" spans="1:17" ht="14.45" customHeight="1" x14ac:dyDescent="0.2">
      <c r="A722" s="546" t="s">
        <v>1549</v>
      </c>
      <c r="B722" s="547" t="s">
        <v>1338</v>
      </c>
      <c r="C722" s="547" t="s">
        <v>1339</v>
      </c>
      <c r="D722" s="547" t="s">
        <v>1350</v>
      </c>
      <c r="E722" s="547" t="s">
        <v>1351</v>
      </c>
      <c r="F722" s="550">
        <v>9</v>
      </c>
      <c r="G722" s="550">
        <v>7587</v>
      </c>
      <c r="H722" s="550">
        <v>1.2857142857142858</v>
      </c>
      <c r="I722" s="550">
        <v>843</v>
      </c>
      <c r="J722" s="550">
        <v>7</v>
      </c>
      <c r="K722" s="550">
        <v>5901</v>
      </c>
      <c r="L722" s="550">
        <v>1</v>
      </c>
      <c r="M722" s="550">
        <v>843</v>
      </c>
      <c r="N722" s="550">
        <v>2</v>
      </c>
      <c r="O722" s="550">
        <v>1692</v>
      </c>
      <c r="P722" s="592">
        <v>0.28673106253177427</v>
      </c>
      <c r="Q722" s="551">
        <v>846</v>
      </c>
    </row>
    <row r="723" spans="1:17" ht="14.45" customHeight="1" x14ac:dyDescent="0.2">
      <c r="A723" s="546" t="s">
        <v>1549</v>
      </c>
      <c r="B723" s="547" t="s">
        <v>1338</v>
      </c>
      <c r="C723" s="547" t="s">
        <v>1339</v>
      </c>
      <c r="D723" s="547" t="s">
        <v>1354</v>
      </c>
      <c r="E723" s="547" t="s">
        <v>1355</v>
      </c>
      <c r="F723" s="550"/>
      <c r="G723" s="550"/>
      <c r="H723" s="550"/>
      <c r="I723" s="550"/>
      <c r="J723" s="550">
        <v>2</v>
      </c>
      <c r="K723" s="550">
        <v>1628</v>
      </c>
      <c r="L723" s="550">
        <v>1</v>
      </c>
      <c r="M723" s="550">
        <v>814</v>
      </c>
      <c r="N723" s="550">
        <v>3</v>
      </c>
      <c r="O723" s="550">
        <v>2418</v>
      </c>
      <c r="P723" s="592">
        <v>1.4852579852579852</v>
      </c>
      <c r="Q723" s="551">
        <v>806</v>
      </c>
    </row>
    <row r="724" spans="1:17" ht="14.45" customHeight="1" x14ac:dyDescent="0.2">
      <c r="A724" s="546" t="s">
        <v>1549</v>
      </c>
      <c r="B724" s="547" t="s">
        <v>1338</v>
      </c>
      <c r="C724" s="547" t="s">
        <v>1339</v>
      </c>
      <c r="D724" s="547" t="s">
        <v>1356</v>
      </c>
      <c r="E724" s="547" t="s">
        <v>1357</v>
      </c>
      <c r="F724" s="550"/>
      <c r="G724" s="550"/>
      <c r="H724" s="550"/>
      <c r="I724" s="550"/>
      <c r="J724" s="550">
        <v>2</v>
      </c>
      <c r="K724" s="550">
        <v>1628</v>
      </c>
      <c r="L724" s="550">
        <v>1</v>
      </c>
      <c r="M724" s="550">
        <v>814</v>
      </c>
      <c r="N724" s="550">
        <v>3</v>
      </c>
      <c r="O724" s="550">
        <v>2418</v>
      </c>
      <c r="P724" s="592">
        <v>1.4852579852579852</v>
      </c>
      <c r="Q724" s="551">
        <v>806</v>
      </c>
    </row>
    <row r="725" spans="1:17" ht="14.45" customHeight="1" x14ac:dyDescent="0.2">
      <c r="A725" s="546" t="s">
        <v>1549</v>
      </c>
      <c r="B725" s="547" t="s">
        <v>1338</v>
      </c>
      <c r="C725" s="547" t="s">
        <v>1339</v>
      </c>
      <c r="D725" s="547" t="s">
        <v>1358</v>
      </c>
      <c r="E725" s="547" t="s">
        <v>1359</v>
      </c>
      <c r="F725" s="550">
        <v>1</v>
      </c>
      <c r="G725" s="550">
        <v>168</v>
      </c>
      <c r="H725" s="550">
        <v>0.25</v>
      </c>
      <c r="I725" s="550">
        <v>168</v>
      </c>
      <c r="J725" s="550">
        <v>4</v>
      </c>
      <c r="K725" s="550">
        <v>672</v>
      </c>
      <c r="L725" s="550">
        <v>1</v>
      </c>
      <c r="M725" s="550">
        <v>168</v>
      </c>
      <c r="N725" s="550">
        <v>4</v>
      </c>
      <c r="O725" s="550">
        <v>672</v>
      </c>
      <c r="P725" s="592">
        <v>1</v>
      </c>
      <c r="Q725" s="551">
        <v>168</v>
      </c>
    </row>
    <row r="726" spans="1:17" ht="14.45" customHeight="1" x14ac:dyDescent="0.2">
      <c r="A726" s="546" t="s">
        <v>1549</v>
      </c>
      <c r="B726" s="547" t="s">
        <v>1338</v>
      </c>
      <c r="C726" s="547" t="s">
        <v>1339</v>
      </c>
      <c r="D726" s="547" t="s">
        <v>1360</v>
      </c>
      <c r="E726" s="547" t="s">
        <v>1361</v>
      </c>
      <c r="F726" s="550">
        <v>3</v>
      </c>
      <c r="G726" s="550">
        <v>522</v>
      </c>
      <c r="H726" s="550"/>
      <c r="I726" s="550">
        <v>174</v>
      </c>
      <c r="J726" s="550"/>
      <c r="K726" s="550"/>
      <c r="L726" s="550"/>
      <c r="M726" s="550"/>
      <c r="N726" s="550">
        <v>2</v>
      </c>
      <c r="O726" s="550">
        <v>350</v>
      </c>
      <c r="P726" s="592"/>
      <c r="Q726" s="551">
        <v>175</v>
      </c>
    </row>
    <row r="727" spans="1:17" ht="14.45" customHeight="1" x14ac:dyDescent="0.2">
      <c r="A727" s="546" t="s">
        <v>1549</v>
      </c>
      <c r="B727" s="547" t="s">
        <v>1338</v>
      </c>
      <c r="C727" s="547" t="s">
        <v>1339</v>
      </c>
      <c r="D727" s="547" t="s">
        <v>1362</v>
      </c>
      <c r="E727" s="547" t="s">
        <v>1363</v>
      </c>
      <c r="F727" s="550">
        <v>7</v>
      </c>
      <c r="G727" s="550">
        <v>2464</v>
      </c>
      <c r="H727" s="550">
        <v>2.3333333333333335</v>
      </c>
      <c r="I727" s="550">
        <v>352</v>
      </c>
      <c r="J727" s="550">
        <v>3</v>
      </c>
      <c r="K727" s="550">
        <v>1056</v>
      </c>
      <c r="L727" s="550">
        <v>1</v>
      </c>
      <c r="M727" s="550">
        <v>352</v>
      </c>
      <c r="N727" s="550">
        <v>3</v>
      </c>
      <c r="O727" s="550">
        <v>1059</v>
      </c>
      <c r="P727" s="592">
        <v>1.0028409090909092</v>
      </c>
      <c r="Q727" s="551">
        <v>353</v>
      </c>
    </row>
    <row r="728" spans="1:17" ht="14.45" customHeight="1" x14ac:dyDescent="0.2">
      <c r="A728" s="546" t="s">
        <v>1549</v>
      </c>
      <c r="B728" s="547" t="s">
        <v>1338</v>
      </c>
      <c r="C728" s="547" t="s">
        <v>1339</v>
      </c>
      <c r="D728" s="547" t="s">
        <v>1492</v>
      </c>
      <c r="E728" s="547" t="s">
        <v>1493</v>
      </c>
      <c r="F728" s="550">
        <v>4</v>
      </c>
      <c r="G728" s="550">
        <v>4152</v>
      </c>
      <c r="H728" s="550"/>
      <c r="I728" s="550">
        <v>1038</v>
      </c>
      <c r="J728" s="550"/>
      <c r="K728" s="550"/>
      <c r="L728" s="550"/>
      <c r="M728" s="550"/>
      <c r="N728" s="550"/>
      <c r="O728" s="550"/>
      <c r="P728" s="592"/>
      <c r="Q728" s="551"/>
    </row>
    <row r="729" spans="1:17" ht="14.45" customHeight="1" x14ac:dyDescent="0.2">
      <c r="A729" s="546" t="s">
        <v>1549</v>
      </c>
      <c r="B729" s="547" t="s">
        <v>1338</v>
      </c>
      <c r="C729" s="547" t="s">
        <v>1339</v>
      </c>
      <c r="D729" s="547" t="s">
        <v>1364</v>
      </c>
      <c r="E729" s="547" t="s">
        <v>1365</v>
      </c>
      <c r="F729" s="550">
        <v>2</v>
      </c>
      <c r="G729" s="550">
        <v>380</v>
      </c>
      <c r="H729" s="550">
        <v>1</v>
      </c>
      <c r="I729" s="550">
        <v>190</v>
      </c>
      <c r="J729" s="550">
        <v>2</v>
      </c>
      <c r="K729" s="550">
        <v>380</v>
      </c>
      <c r="L729" s="550">
        <v>1</v>
      </c>
      <c r="M729" s="550">
        <v>190</v>
      </c>
      <c r="N729" s="550">
        <v>2</v>
      </c>
      <c r="O729" s="550">
        <v>382</v>
      </c>
      <c r="P729" s="592">
        <v>1.0052631578947369</v>
      </c>
      <c r="Q729" s="551">
        <v>191</v>
      </c>
    </row>
    <row r="730" spans="1:17" ht="14.45" customHeight="1" x14ac:dyDescent="0.2">
      <c r="A730" s="546" t="s">
        <v>1549</v>
      </c>
      <c r="B730" s="547" t="s">
        <v>1338</v>
      </c>
      <c r="C730" s="547" t="s">
        <v>1339</v>
      </c>
      <c r="D730" s="547" t="s">
        <v>1370</v>
      </c>
      <c r="E730" s="547" t="s">
        <v>1371</v>
      </c>
      <c r="F730" s="550">
        <v>11</v>
      </c>
      <c r="G730" s="550">
        <v>6039</v>
      </c>
      <c r="H730" s="550">
        <v>0.99818181818181817</v>
      </c>
      <c r="I730" s="550">
        <v>549</v>
      </c>
      <c r="J730" s="550">
        <v>11</v>
      </c>
      <c r="K730" s="550">
        <v>6050</v>
      </c>
      <c r="L730" s="550">
        <v>1</v>
      </c>
      <c r="M730" s="550">
        <v>550</v>
      </c>
      <c r="N730" s="550">
        <v>15</v>
      </c>
      <c r="O730" s="550">
        <v>8265</v>
      </c>
      <c r="P730" s="592">
        <v>1.3661157024793389</v>
      </c>
      <c r="Q730" s="551">
        <v>551</v>
      </c>
    </row>
    <row r="731" spans="1:17" ht="14.45" customHeight="1" x14ac:dyDescent="0.2">
      <c r="A731" s="546" t="s">
        <v>1549</v>
      </c>
      <c r="B731" s="547" t="s">
        <v>1338</v>
      </c>
      <c r="C731" s="547" t="s">
        <v>1339</v>
      </c>
      <c r="D731" s="547" t="s">
        <v>1372</v>
      </c>
      <c r="E731" s="547" t="s">
        <v>1373</v>
      </c>
      <c r="F731" s="550">
        <v>4</v>
      </c>
      <c r="G731" s="550">
        <v>2616</v>
      </c>
      <c r="H731" s="550">
        <v>3.9938931297709925</v>
      </c>
      <c r="I731" s="550">
        <v>654</v>
      </c>
      <c r="J731" s="550">
        <v>1</v>
      </c>
      <c r="K731" s="550">
        <v>655</v>
      </c>
      <c r="L731" s="550">
        <v>1</v>
      </c>
      <c r="M731" s="550">
        <v>655</v>
      </c>
      <c r="N731" s="550">
        <v>2</v>
      </c>
      <c r="O731" s="550">
        <v>1312</v>
      </c>
      <c r="P731" s="592">
        <v>2.003053435114504</v>
      </c>
      <c r="Q731" s="551">
        <v>656</v>
      </c>
    </row>
    <row r="732" spans="1:17" ht="14.45" customHeight="1" x14ac:dyDescent="0.2">
      <c r="A732" s="546" t="s">
        <v>1549</v>
      </c>
      <c r="B732" s="547" t="s">
        <v>1338</v>
      </c>
      <c r="C732" s="547" t="s">
        <v>1339</v>
      </c>
      <c r="D732" s="547" t="s">
        <v>1374</v>
      </c>
      <c r="E732" s="547" t="s">
        <v>1375</v>
      </c>
      <c r="F732" s="550">
        <v>4</v>
      </c>
      <c r="G732" s="550">
        <v>2616</v>
      </c>
      <c r="H732" s="550">
        <v>3.9938931297709925</v>
      </c>
      <c r="I732" s="550">
        <v>654</v>
      </c>
      <c r="J732" s="550">
        <v>1</v>
      </c>
      <c r="K732" s="550">
        <v>655</v>
      </c>
      <c r="L732" s="550">
        <v>1</v>
      </c>
      <c r="M732" s="550">
        <v>655</v>
      </c>
      <c r="N732" s="550">
        <v>2</v>
      </c>
      <c r="O732" s="550">
        <v>1312</v>
      </c>
      <c r="P732" s="592">
        <v>2.003053435114504</v>
      </c>
      <c r="Q732" s="551">
        <v>656</v>
      </c>
    </row>
    <row r="733" spans="1:17" ht="14.45" customHeight="1" x14ac:dyDescent="0.2">
      <c r="A733" s="546" t="s">
        <v>1549</v>
      </c>
      <c r="B733" s="547" t="s">
        <v>1338</v>
      </c>
      <c r="C733" s="547" t="s">
        <v>1339</v>
      </c>
      <c r="D733" s="547" t="s">
        <v>1376</v>
      </c>
      <c r="E733" s="547" t="s">
        <v>1377</v>
      </c>
      <c r="F733" s="550">
        <v>5</v>
      </c>
      <c r="G733" s="550">
        <v>3390</v>
      </c>
      <c r="H733" s="550"/>
      <c r="I733" s="550">
        <v>678</v>
      </c>
      <c r="J733" s="550"/>
      <c r="K733" s="550"/>
      <c r="L733" s="550"/>
      <c r="M733" s="550"/>
      <c r="N733" s="550">
        <v>5</v>
      </c>
      <c r="O733" s="550">
        <v>3395</v>
      </c>
      <c r="P733" s="592"/>
      <c r="Q733" s="551">
        <v>679</v>
      </c>
    </row>
    <row r="734" spans="1:17" ht="14.45" customHeight="1" x14ac:dyDescent="0.2">
      <c r="A734" s="546" t="s">
        <v>1549</v>
      </c>
      <c r="B734" s="547" t="s">
        <v>1338</v>
      </c>
      <c r="C734" s="547" t="s">
        <v>1339</v>
      </c>
      <c r="D734" s="547" t="s">
        <v>1378</v>
      </c>
      <c r="E734" s="547" t="s">
        <v>1379</v>
      </c>
      <c r="F734" s="550">
        <v>4</v>
      </c>
      <c r="G734" s="550">
        <v>2052</v>
      </c>
      <c r="H734" s="550">
        <v>1.9961089494163424</v>
      </c>
      <c r="I734" s="550">
        <v>513</v>
      </c>
      <c r="J734" s="550">
        <v>2</v>
      </c>
      <c r="K734" s="550">
        <v>1028</v>
      </c>
      <c r="L734" s="550">
        <v>1</v>
      </c>
      <c r="M734" s="550">
        <v>514</v>
      </c>
      <c r="N734" s="550">
        <v>1</v>
      </c>
      <c r="O734" s="550">
        <v>515</v>
      </c>
      <c r="P734" s="592">
        <v>0.50097276264591439</v>
      </c>
      <c r="Q734" s="551">
        <v>515</v>
      </c>
    </row>
    <row r="735" spans="1:17" ht="14.45" customHeight="1" x14ac:dyDescent="0.2">
      <c r="A735" s="546" t="s">
        <v>1549</v>
      </c>
      <c r="B735" s="547" t="s">
        <v>1338</v>
      </c>
      <c r="C735" s="547" t="s">
        <v>1339</v>
      </c>
      <c r="D735" s="547" t="s">
        <v>1380</v>
      </c>
      <c r="E735" s="547" t="s">
        <v>1381</v>
      </c>
      <c r="F735" s="550">
        <v>4</v>
      </c>
      <c r="G735" s="550">
        <v>1692</v>
      </c>
      <c r="H735" s="550">
        <v>1.9952830188679245</v>
      </c>
      <c r="I735" s="550">
        <v>423</v>
      </c>
      <c r="J735" s="550">
        <v>2</v>
      </c>
      <c r="K735" s="550">
        <v>848</v>
      </c>
      <c r="L735" s="550">
        <v>1</v>
      </c>
      <c r="M735" s="550">
        <v>424</v>
      </c>
      <c r="N735" s="550">
        <v>1</v>
      </c>
      <c r="O735" s="550">
        <v>425</v>
      </c>
      <c r="P735" s="592">
        <v>0.50117924528301883</v>
      </c>
      <c r="Q735" s="551">
        <v>425</v>
      </c>
    </row>
    <row r="736" spans="1:17" ht="14.45" customHeight="1" x14ac:dyDescent="0.2">
      <c r="A736" s="546" t="s">
        <v>1549</v>
      </c>
      <c r="B736" s="547" t="s">
        <v>1338</v>
      </c>
      <c r="C736" s="547" t="s">
        <v>1339</v>
      </c>
      <c r="D736" s="547" t="s">
        <v>1382</v>
      </c>
      <c r="E736" s="547" t="s">
        <v>1383</v>
      </c>
      <c r="F736" s="550">
        <v>13</v>
      </c>
      <c r="G736" s="550">
        <v>4537</v>
      </c>
      <c r="H736" s="550">
        <v>0.99714285714285711</v>
      </c>
      <c r="I736" s="550">
        <v>349</v>
      </c>
      <c r="J736" s="550">
        <v>13</v>
      </c>
      <c r="K736" s="550">
        <v>4550</v>
      </c>
      <c r="L736" s="550">
        <v>1</v>
      </c>
      <c r="M736" s="550">
        <v>350</v>
      </c>
      <c r="N736" s="550">
        <v>15</v>
      </c>
      <c r="O736" s="550">
        <v>5265</v>
      </c>
      <c r="P736" s="592">
        <v>1.1571428571428573</v>
      </c>
      <c r="Q736" s="551">
        <v>351</v>
      </c>
    </row>
    <row r="737" spans="1:17" ht="14.45" customHeight="1" x14ac:dyDescent="0.2">
      <c r="A737" s="546" t="s">
        <v>1549</v>
      </c>
      <c r="B737" s="547" t="s">
        <v>1338</v>
      </c>
      <c r="C737" s="547" t="s">
        <v>1339</v>
      </c>
      <c r="D737" s="547" t="s">
        <v>1384</v>
      </c>
      <c r="E737" s="547" t="s">
        <v>1385</v>
      </c>
      <c r="F737" s="550">
        <v>19</v>
      </c>
      <c r="G737" s="550">
        <v>4199</v>
      </c>
      <c r="H737" s="550">
        <v>0.25560019478938401</v>
      </c>
      <c r="I737" s="550">
        <v>221</v>
      </c>
      <c r="J737" s="550">
        <v>74</v>
      </c>
      <c r="K737" s="550">
        <v>16428</v>
      </c>
      <c r="L737" s="550">
        <v>1</v>
      </c>
      <c r="M737" s="550">
        <v>222</v>
      </c>
      <c r="N737" s="550">
        <v>57</v>
      </c>
      <c r="O737" s="550">
        <v>12711</v>
      </c>
      <c r="P737" s="592">
        <v>0.77373995617238855</v>
      </c>
      <c r="Q737" s="551">
        <v>223</v>
      </c>
    </row>
    <row r="738" spans="1:17" ht="14.45" customHeight="1" x14ac:dyDescent="0.2">
      <c r="A738" s="546" t="s">
        <v>1549</v>
      </c>
      <c r="B738" s="547" t="s">
        <v>1338</v>
      </c>
      <c r="C738" s="547" t="s">
        <v>1339</v>
      </c>
      <c r="D738" s="547" t="s">
        <v>1386</v>
      </c>
      <c r="E738" s="547" t="s">
        <v>1387</v>
      </c>
      <c r="F738" s="550">
        <v>2</v>
      </c>
      <c r="G738" s="550">
        <v>1016</v>
      </c>
      <c r="H738" s="550">
        <v>0.99803536345776034</v>
      </c>
      <c r="I738" s="550">
        <v>508</v>
      </c>
      <c r="J738" s="550">
        <v>2</v>
      </c>
      <c r="K738" s="550">
        <v>1018</v>
      </c>
      <c r="L738" s="550">
        <v>1</v>
      </c>
      <c r="M738" s="550">
        <v>509</v>
      </c>
      <c r="N738" s="550"/>
      <c r="O738" s="550"/>
      <c r="P738" s="592"/>
      <c r="Q738" s="551"/>
    </row>
    <row r="739" spans="1:17" ht="14.45" customHeight="1" x14ac:dyDescent="0.2">
      <c r="A739" s="546" t="s">
        <v>1549</v>
      </c>
      <c r="B739" s="547" t="s">
        <v>1338</v>
      </c>
      <c r="C739" s="547" t="s">
        <v>1339</v>
      </c>
      <c r="D739" s="547" t="s">
        <v>1390</v>
      </c>
      <c r="E739" s="547" t="s">
        <v>1391</v>
      </c>
      <c r="F739" s="550">
        <v>3</v>
      </c>
      <c r="G739" s="550">
        <v>717</v>
      </c>
      <c r="H739" s="550">
        <v>1.5</v>
      </c>
      <c r="I739" s="550">
        <v>239</v>
      </c>
      <c r="J739" s="550">
        <v>2</v>
      </c>
      <c r="K739" s="550">
        <v>478</v>
      </c>
      <c r="L739" s="550">
        <v>1</v>
      </c>
      <c r="M739" s="550">
        <v>239</v>
      </c>
      <c r="N739" s="550">
        <v>2</v>
      </c>
      <c r="O739" s="550">
        <v>480</v>
      </c>
      <c r="P739" s="592">
        <v>1.00418410041841</v>
      </c>
      <c r="Q739" s="551">
        <v>240</v>
      </c>
    </row>
    <row r="740" spans="1:17" ht="14.45" customHeight="1" x14ac:dyDescent="0.2">
      <c r="A740" s="546" t="s">
        <v>1549</v>
      </c>
      <c r="B740" s="547" t="s">
        <v>1338</v>
      </c>
      <c r="C740" s="547" t="s">
        <v>1339</v>
      </c>
      <c r="D740" s="547" t="s">
        <v>1392</v>
      </c>
      <c r="E740" s="547" t="s">
        <v>1393</v>
      </c>
      <c r="F740" s="550">
        <v>9</v>
      </c>
      <c r="G740" s="550">
        <v>999</v>
      </c>
      <c r="H740" s="550">
        <v>0.9</v>
      </c>
      <c r="I740" s="550">
        <v>111</v>
      </c>
      <c r="J740" s="550">
        <v>10</v>
      </c>
      <c r="K740" s="550">
        <v>1110</v>
      </c>
      <c r="L740" s="550">
        <v>1</v>
      </c>
      <c r="M740" s="550">
        <v>111</v>
      </c>
      <c r="N740" s="550">
        <v>16</v>
      </c>
      <c r="O740" s="550">
        <v>1776</v>
      </c>
      <c r="P740" s="592">
        <v>1.6</v>
      </c>
      <c r="Q740" s="551">
        <v>111</v>
      </c>
    </row>
    <row r="741" spans="1:17" ht="14.45" customHeight="1" x14ac:dyDescent="0.2">
      <c r="A741" s="546" t="s">
        <v>1549</v>
      </c>
      <c r="B741" s="547" t="s">
        <v>1338</v>
      </c>
      <c r="C741" s="547" t="s">
        <v>1339</v>
      </c>
      <c r="D741" s="547" t="s">
        <v>1394</v>
      </c>
      <c r="E741" s="547" t="s">
        <v>1395</v>
      </c>
      <c r="F741" s="550">
        <v>1</v>
      </c>
      <c r="G741" s="550">
        <v>331</v>
      </c>
      <c r="H741" s="550"/>
      <c r="I741" s="550">
        <v>331</v>
      </c>
      <c r="J741" s="550"/>
      <c r="K741" s="550"/>
      <c r="L741" s="550"/>
      <c r="M741" s="550"/>
      <c r="N741" s="550"/>
      <c r="O741" s="550"/>
      <c r="P741" s="592"/>
      <c r="Q741" s="551"/>
    </row>
    <row r="742" spans="1:17" ht="14.45" customHeight="1" x14ac:dyDescent="0.2">
      <c r="A742" s="546" t="s">
        <v>1549</v>
      </c>
      <c r="B742" s="547" t="s">
        <v>1338</v>
      </c>
      <c r="C742" s="547" t="s">
        <v>1339</v>
      </c>
      <c r="D742" s="547" t="s">
        <v>1396</v>
      </c>
      <c r="E742" s="547" t="s">
        <v>1397</v>
      </c>
      <c r="F742" s="550">
        <v>5</v>
      </c>
      <c r="G742" s="550">
        <v>1560</v>
      </c>
      <c r="H742" s="550">
        <v>2.5</v>
      </c>
      <c r="I742" s="550">
        <v>312</v>
      </c>
      <c r="J742" s="550">
        <v>2</v>
      </c>
      <c r="K742" s="550">
        <v>624</v>
      </c>
      <c r="L742" s="550">
        <v>1</v>
      </c>
      <c r="M742" s="550">
        <v>312</v>
      </c>
      <c r="N742" s="550">
        <v>6</v>
      </c>
      <c r="O742" s="550">
        <v>1872</v>
      </c>
      <c r="P742" s="592">
        <v>3</v>
      </c>
      <c r="Q742" s="551">
        <v>312</v>
      </c>
    </row>
    <row r="743" spans="1:17" ht="14.45" customHeight="1" x14ac:dyDescent="0.2">
      <c r="A743" s="546" t="s">
        <v>1549</v>
      </c>
      <c r="B743" s="547" t="s">
        <v>1338</v>
      </c>
      <c r="C743" s="547" t="s">
        <v>1339</v>
      </c>
      <c r="D743" s="547" t="s">
        <v>1398</v>
      </c>
      <c r="E743" s="547" t="s">
        <v>1399</v>
      </c>
      <c r="F743" s="550">
        <v>41</v>
      </c>
      <c r="G743" s="550">
        <v>943</v>
      </c>
      <c r="H743" s="550">
        <v>1.1556372549019607</v>
      </c>
      <c r="I743" s="550">
        <v>23</v>
      </c>
      <c r="J743" s="550">
        <v>68</v>
      </c>
      <c r="K743" s="550">
        <v>816</v>
      </c>
      <c r="L743" s="550">
        <v>1</v>
      </c>
      <c r="M743" s="550">
        <v>12</v>
      </c>
      <c r="N743" s="550"/>
      <c r="O743" s="550"/>
      <c r="P743" s="592"/>
      <c r="Q743" s="551"/>
    </row>
    <row r="744" spans="1:17" ht="14.45" customHeight="1" x14ac:dyDescent="0.2">
      <c r="A744" s="546" t="s">
        <v>1549</v>
      </c>
      <c r="B744" s="547" t="s">
        <v>1338</v>
      </c>
      <c r="C744" s="547" t="s">
        <v>1339</v>
      </c>
      <c r="D744" s="547" t="s">
        <v>1400</v>
      </c>
      <c r="E744" s="547" t="s">
        <v>1401</v>
      </c>
      <c r="F744" s="550">
        <v>3</v>
      </c>
      <c r="G744" s="550">
        <v>51</v>
      </c>
      <c r="H744" s="550">
        <v>3</v>
      </c>
      <c r="I744" s="550">
        <v>17</v>
      </c>
      <c r="J744" s="550">
        <v>1</v>
      </c>
      <c r="K744" s="550">
        <v>17</v>
      </c>
      <c r="L744" s="550">
        <v>1</v>
      </c>
      <c r="M744" s="550">
        <v>17</v>
      </c>
      <c r="N744" s="550">
        <v>1</v>
      </c>
      <c r="O744" s="550">
        <v>17</v>
      </c>
      <c r="P744" s="592">
        <v>1</v>
      </c>
      <c r="Q744" s="551">
        <v>17</v>
      </c>
    </row>
    <row r="745" spans="1:17" ht="14.45" customHeight="1" x14ac:dyDescent="0.2">
      <c r="A745" s="546" t="s">
        <v>1549</v>
      </c>
      <c r="B745" s="547" t="s">
        <v>1338</v>
      </c>
      <c r="C745" s="547" t="s">
        <v>1339</v>
      </c>
      <c r="D745" s="547" t="s">
        <v>1404</v>
      </c>
      <c r="E745" s="547" t="s">
        <v>1405</v>
      </c>
      <c r="F745" s="550">
        <v>7</v>
      </c>
      <c r="G745" s="550">
        <v>2450</v>
      </c>
      <c r="H745" s="550">
        <v>1.75</v>
      </c>
      <c r="I745" s="550">
        <v>350</v>
      </c>
      <c r="J745" s="550">
        <v>4</v>
      </c>
      <c r="K745" s="550">
        <v>1400</v>
      </c>
      <c r="L745" s="550">
        <v>1</v>
      </c>
      <c r="M745" s="550">
        <v>350</v>
      </c>
      <c r="N745" s="550"/>
      <c r="O745" s="550"/>
      <c r="P745" s="592"/>
      <c r="Q745" s="551"/>
    </row>
    <row r="746" spans="1:17" ht="14.45" customHeight="1" x14ac:dyDescent="0.2">
      <c r="A746" s="546" t="s">
        <v>1549</v>
      </c>
      <c r="B746" s="547" t="s">
        <v>1338</v>
      </c>
      <c r="C746" s="547" t="s">
        <v>1339</v>
      </c>
      <c r="D746" s="547" t="s">
        <v>1406</v>
      </c>
      <c r="E746" s="547"/>
      <c r="F746" s="550">
        <v>8</v>
      </c>
      <c r="G746" s="550">
        <v>10280</v>
      </c>
      <c r="H746" s="550"/>
      <c r="I746" s="550">
        <v>1285</v>
      </c>
      <c r="J746" s="550"/>
      <c r="K746" s="550"/>
      <c r="L746" s="550"/>
      <c r="M746" s="550"/>
      <c r="N746" s="550"/>
      <c r="O746" s="550"/>
      <c r="P746" s="592"/>
      <c r="Q746" s="551"/>
    </row>
    <row r="747" spans="1:17" ht="14.45" customHeight="1" x14ac:dyDescent="0.2">
      <c r="A747" s="546" t="s">
        <v>1549</v>
      </c>
      <c r="B747" s="547" t="s">
        <v>1338</v>
      </c>
      <c r="C747" s="547" t="s">
        <v>1339</v>
      </c>
      <c r="D747" s="547" t="s">
        <v>1411</v>
      </c>
      <c r="E747" s="547" t="s">
        <v>1412</v>
      </c>
      <c r="F747" s="550">
        <v>2</v>
      </c>
      <c r="G747" s="550">
        <v>590</v>
      </c>
      <c r="H747" s="550">
        <v>1</v>
      </c>
      <c r="I747" s="550">
        <v>295</v>
      </c>
      <c r="J747" s="550">
        <v>2</v>
      </c>
      <c r="K747" s="550">
        <v>590</v>
      </c>
      <c r="L747" s="550">
        <v>1</v>
      </c>
      <c r="M747" s="550">
        <v>295</v>
      </c>
      <c r="N747" s="550">
        <v>2</v>
      </c>
      <c r="O747" s="550">
        <v>592</v>
      </c>
      <c r="P747" s="592">
        <v>1.0033898305084745</v>
      </c>
      <c r="Q747" s="551">
        <v>296</v>
      </c>
    </row>
    <row r="748" spans="1:17" ht="14.45" customHeight="1" x14ac:dyDescent="0.2">
      <c r="A748" s="546" t="s">
        <v>1549</v>
      </c>
      <c r="B748" s="547" t="s">
        <v>1338</v>
      </c>
      <c r="C748" s="547" t="s">
        <v>1339</v>
      </c>
      <c r="D748" s="547" t="s">
        <v>1413</v>
      </c>
      <c r="E748" s="547" t="s">
        <v>1414</v>
      </c>
      <c r="F748" s="550">
        <v>11</v>
      </c>
      <c r="G748" s="550">
        <v>2299</v>
      </c>
      <c r="H748" s="550">
        <v>0.91230158730158728</v>
      </c>
      <c r="I748" s="550">
        <v>209</v>
      </c>
      <c r="J748" s="550">
        <v>12</v>
      </c>
      <c r="K748" s="550">
        <v>2520</v>
      </c>
      <c r="L748" s="550">
        <v>1</v>
      </c>
      <c r="M748" s="550">
        <v>210</v>
      </c>
      <c r="N748" s="550">
        <v>15</v>
      </c>
      <c r="O748" s="550">
        <v>3165</v>
      </c>
      <c r="P748" s="592">
        <v>1.2559523809523809</v>
      </c>
      <c r="Q748" s="551">
        <v>211</v>
      </c>
    </row>
    <row r="749" spans="1:17" ht="14.45" customHeight="1" x14ac:dyDescent="0.2">
      <c r="A749" s="546" t="s">
        <v>1549</v>
      </c>
      <c r="B749" s="547" t="s">
        <v>1338</v>
      </c>
      <c r="C749" s="547" t="s">
        <v>1339</v>
      </c>
      <c r="D749" s="547" t="s">
        <v>1415</v>
      </c>
      <c r="E749" s="547" t="s">
        <v>1416</v>
      </c>
      <c r="F749" s="550">
        <v>7</v>
      </c>
      <c r="G749" s="550">
        <v>280</v>
      </c>
      <c r="H749" s="550">
        <v>3.5</v>
      </c>
      <c r="I749" s="550">
        <v>40</v>
      </c>
      <c r="J749" s="550">
        <v>2</v>
      </c>
      <c r="K749" s="550">
        <v>80</v>
      </c>
      <c r="L749" s="550">
        <v>1</v>
      </c>
      <c r="M749" s="550">
        <v>40</v>
      </c>
      <c r="N749" s="550">
        <v>4</v>
      </c>
      <c r="O749" s="550">
        <v>160</v>
      </c>
      <c r="P749" s="592">
        <v>2</v>
      </c>
      <c r="Q749" s="551">
        <v>40</v>
      </c>
    </row>
    <row r="750" spans="1:17" ht="14.45" customHeight="1" x14ac:dyDescent="0.2">
      <c r="A750" s="546" t="s">
        <v>1549</v>
      </c>
      <c r="B750" s="547" t="s">
        <v>1338</v>
      </c>
      <c r="C750" s="547" t="s">
        <v>1339</v>
      </c>
      <c r="D750" s="547" t="s">
        <v>1417</v>
      </c>
      <c r="E750" s="547" t="s">
        <v>1418</v>
      </c>
      <c r="F750" s="550">
        <v>20</v>
      </c>
      <c r="G750" s="550">
        <v>100460</v>
      </c>
      <c r="H750" s="550">
        <v>0.9998009554140127</v>
      </c>
      <c r="I750" s="550">
        <v>5023</v>
      </c>
      <c r="J750" s="550">
        <v>20</v>
      </c>
      <c r="K750" s="550">
        <v>100480</v>
      </c>
      <c r="L750" s="550">
        <v>1</v>
      </c>
      <c r="M750" s="550">
        <v>5024</v>
      </c>
      <c r="N750" s="550">
        <v>17</v>
      </c>
      <c r="O750" s="550">
        <v>85510</v>
      </c>
      <c r="P750" s="592">
        <v>0.85101512738853502</v>
      </c>
      <c r="Q750" s="551">
        <v>5030</v>
      </c>
    </row>
    <row r="751" spans="1:17" ht="14.45" customHeight="1" x14ac:dyDescent="0.2">
      <c r="A751" s="546" t="s">
        <v>1549</v>
      </c>
      <c r="B751" s="547" t="s">
        <v>1338</v>
      </c>
      <c r="C751" s="547" t="s">
        <v>1339</v>
      </c>
      <c r="D751" s="547" t="s">
        <v>1419</v>
      </c>
      <c r="E751" s="547" t="s">
        <v>1420</v>
      </c>
      <c r="F751" s="550">
        <v>1</v>
      </c>
      <c r="G751" s="550">
        <v>171</v>
      </c>
      <c r="H751" s="550">
        <v>0.25</v>
      </c>
      <c r="I751" s="550">
        <v>171</v>
      </c>
      <c r="J751" s="550">
        <v>4</v>
      </c>
      <c r="K751" s="550">
        <v>684</v>
      </c>
      <c r="L751" s="550">
        <v>1</v>
      </c>
      <c r="M751" s="550">
        <v>171</v>
      </c>
      <c r="N751" s="550">
        <v>4</v>
      </c>
      <c r="O751" s="550">
        <v>684</v>
      </c>
      <c r="P751" s="592">
        <v>1</v>
      </c>
      <c r="Q751" s="551">
        <v>171</v>
      </c>
    </row>
    <row r="752" spans="1:17" ht="14.45" customHeight="1" x14ac:dyDescent="0.2">
      <c r="A752" s="546" t="s">
        <v>1549</v>
      </c>
      <c r="B752" s="547" t="s">
        <v>1338</v>
      </c>
      <c r="C752" s="547" t="s">
        <v>1339</v>
      </c>
      <c r="D752" s="547" t="s">
        <v>1423</v>
      </c>
      <c r="E752" s="547" t="s">
        <v>1424</v>
      </c>
      <c r="F752" s="550">
        <v>5</v>
      </c>
      <c r="G752" s="550">
        <v>3450</v>
      </c>
      <c r="H752" s="550">
        <v>4.9927641099855284</v>
      </c>
      <c r="I752" s="550">
        <v>690</v>
      </c>
      <c r="J752" s="550">
        <v>1</v>
      </c>
      <c r="K752" s="550">
        <v>691</v>
      </c>
      <c r="L752" s="550">
        <v>1</v>
      </c>
      <c r="M752" s="550">
        <v>691</v>
      </c>
      <c r="N752" s="550"/>
      <c r="O752" s="550"/>
      <c r="P752" s="592"/>
      <c r="Q752" s="551"/>
    </row>
    <row r="753" spans="1:17" ht="14.45" customHeight="1" x14ac:dyDescent="0.2">
      <c r="A753" s="546" t="s">
        <v>1549</v>
      </c>
      <c r="B753" s="547" t="s">
        <v>1338</v>
      </c>
      <c r="C753" s="547" t="s">
        <v>1339</v>
      </c>
      <c r="D753" s="547" t="s">
        <v>1425</v>
      </c>
      <c r="E753" s="547" t="s">
        <v>1426</v>
      </c>
      <c r="F753" s="550">
        <v>1</v>
      </c>
      <c r="G753" s="550">
        <v>350</v>
      </c>
      <c r="H753" s="550">
        <v>0.25</v>
      </c>
      <c r="I753" s="550">
        <v>350</v>
      </c>
      <c r="J753" s="550">
        <v>4</v>
      </c>
      <c r="K753" s="550">
        <v>1400</v>
      </c>
      <c r="L753" s="550">
        <v>1</v>
      </c>
      <c r="M753" s="550">
        <v>350</v>
      </c>
      <c r="N753" s="550">
        <v>3</v>
      </c>
      <c r="O753" s="550">
        <v>1053</v>
      </c>
      <c r="P753" s="592">
        <v>0.75214285714285711</v>
      </c>
      <c r="Q753" s="551">
        <v>351</v>
      </c>
    </row>
    <row r="754" spans="1:17" ht="14.45" customHeight="1" x14ac:dyDescent="0.2">
      <c r="A754" s="546" t="s">
        <v>1549</v>
      </c>
      <c r="B754" s="547" t="s">
        <v>1338</v>
      </c>
      <c r="C754" s="547" t="s">
        <v>1339</v>
      </c>
      <c r="D754" s="547" t="s">
        <v>1427</v>
      </c>
      <c r="E754" s="547" t="s">
        <v>1428</v>
      </c>
      <c r="F754" s="550">
        <v>1</v>
      </c>
      <c r="G754" s="550">
        <v>174</v>
      </c>
      <c r="H754" s="550">
        <v>0.25</v>
      </c>
      <c r="I754" s="550">
        <v>174</v>
      </c>
      <c r="J754" s="550">
        <v>4</v>
      </c>
      <c r="K754" s="550">
        <v>696</v>
      </c>
      <c r="L754" s="550">
        <v>1</v>
      </c>
      <c r="M754" s="550">
        <v>174</v>
      </c>
      <c r="N754" s="550">
        <v>4</v>
      </c>
      <c r="O754" s="550">
        <v>696</v>
      </c>
      <c r="P754" s="592">
        <v>1</v>
      </c>
      <c r="Q754" s="551">
        <v>174</v>
      </c>
    </row>
    <row r="755" spans="1:17" ht="14.45" customHeight="1" x14ac:dyDescent="0.2">
      <c r="A755" s="546" t="s">
        <v>1549</v>
      </c>
      <c r="B755" s="547" t="s">
        <v>1338</v>
      </c>
      <c r="C755" s="547" t="s">
        <v>1339</v>
      </c>
      <c r="D755" s="547" t="s">
        <v>1429</v>
      </c>
      <c r="E755" s="547" t="s">
        <v>1430</v>
      </c>
      <c r="F755" s="550"/>
      <c r="G755" s="550"/>
      <c r="H755" s="550"/>
      <c r="I755" s="550"/>
      <c r="J755" s="550">
        <v>8</v>
      </c>
      <c r="K755" s="550">
        <v>3208</v>
      </c>
      <c r="L755" s="550">
        <v>1</v>
      </c>
      <c r="M755" s="550">
        <v>401</v>
      </c>
      <c r="N755" s="550"/>
      <c r="O755" s="550"/>
      <c r="P755" s="592"/>
      <c r="Q755" s="551"/>
    </row>
    <row r="756" spans="1:17" ht="14.45" customHeight="1" x14ac:dyDescent="0.2">
      <c r="A756" s="546" t="s">
        <v>1549</v>
      </c>
      <c r="B756" s="547" t="s">
        <v>1338</v>
      </c>
      <c r="C756" s="547" t="s">
        <v>1339</v>
      </c>
      <c r="D756" s="547" t="s">
        <v>1431</v>
      </c>
      <c r="E756" s="547" t="s">
        <v>1432</v>
      </c>
      <c r="F756" s="550">
        <v>4</v>
      </c>
      <c r="G756" s="550">
        <v>2616</v>
      </c>
      <c r="H756" s="550">
        <v>3.9938931297709925</v>
      </c>
      <c r="I756" s="550">
        <v>654</v>
      </c>
      <c r="J756" s="550">
        <v>1</v>
      </c>
      <c r="K756" s="550">
        <v>655</v>
      </c>
      <c r="L756" s="550">
        <v>1</v>
      </c>
      <c r="M756" s="550">
        <v>655</v>
      </c>
      <c r="N756" s="550">
        <v>2</v>
      </c>
      <c r="O756" s="550">
        <v>1312</v>
      </c>
      <c r="P756" s="592">
        <v>2.003053435114504</v>
      </c>
      <c r="Q756" s="551">
        <v>656</v>
      </c>
    </row>
    <row r="757" spans="1:17" ht="14.45" customHeight="1" x14ac:dyDescent="0.2">
      <c r="A757" s="546" t="s">
        <v>1549</v>
      </c>
      <c r="B757" s="547" t="s">
        <v>1338</v>
      </c>
      <c r="C757" s="547" t="s">
        <v>1339</v>
      </c>
      <c r="D757" s="547" t="s">
        <v>1433</v>
      </c>
      <c r="E757" s="547" t="s">
        <v>1434</v>
      </c>
      <c r="F757" s="550">
        <v>4</v>
      </c>
      <c r="G757" s="550">
        <v>2616</v>
      </c>
      <c r="H757" s="550">
        <v>3.9938931297709925</v>
      </c>
      <c r="I757" s="550">
        <v>654</v>
      </c>
      <c r="J757" s="550">
        <v>1</v>
      </c>
      <c r="K757" s="550">
        <v>655</v>
      </c>
      <c r="L757" s="550">
        <v>1</v>
      </c>
      <c r="M757" s="550">
        <v>655</v>
      </c>
      <c r="N757" s="550">
        <v>2</v>
      </c>
      <c r="O757" s="550">
        <v>1312</v>
      </c>
      <c r="P757" s="592">
        <v>2.003053435114504</v>
      </c>
      <c r="Q757" s="551">
        <v>656</v>
      </c>
    </row>
    <row r="758" spans="1:17" ht="14.45" customHeight="1" x14ac:dyDescent="0.2">
      <c r="A758" s="546" t="s">
        <v>1549</v>
      </c>
      <c r="B758" s="547" t="s">
        <v>1338</v>
      </c>
      <c r="C758" s="547" t="s">
        <v>1339</v>
      </c>
      <c r="D758" s="547" t="s">
        <v>1437</v>
      </c>
      <c r="E758" s="547" t="s">
        <v>1438</v>
      </c>
      <c r="F758" s="550">
        <v>1</v>
      </c>
      <c r="G758" s="550">
        <v>694</v>
      </c>
      <c r="H758" s="550">
        <v>0.99856115107913668</v>
      </c>
      <c r="I758" s="550">
        <v>694</v>
      </c>
      <c r="J758" s="550">
        <v>1</v>
      </c>
      <c r="K758" s="550">
        <v>695</v>
      </c>
      <c r="L758" s="550">
        <v>1</v>
      </c>
      <c r="M758" s="550">
        <v>695</v>
      </c>
      <c r="N758" s="550">
        <v>4</v>
      </c>
      <c r="O758" s="550">
        <v>2784</v>
      </c>
      <c r="P758" s="592">
        <v>4.0057553956834528</v>
      </c>
      <c r="Q758" s="551">
        <v>696</v>
      </c>
    </row>
    <row r="759" spans="1:17" ht="14.45" customHeight="1" x14ac:dyDescent="0.2">
      <c r="A759" s="546" t="s">
        <v>1549</v>
      </c>
      <c r="B759" s="547" t="s">
        <v>1338</v>
      </c>
      <c r="C759" s="547" t="s">
        <v>1339</v>
      </c>
      <c r="D759" s="547" t="s">
        <v>1439</v>
      </c>
      <c r="E759" s="547" t="s">
        <v>1440</v>
      </c>
      <c r="F759" s="550">
        <v>5</v>
      </c>
      <c r="G759" s="550">
        <v>3390</v>
      </c>
      <c r="H759" s="550"/>
      <c r="I759" s="550">
        <v>678</v>
      </c>
      <c r="J759" s="550"/>
      <c r="K759" s="550"/>
      <c r="L759" s="550"/>
      <c r="M759" s="550"/>
      <c r="N759" s="550">
        <v>5</v>
      </c>
      <c r="O759" s="550">
        <v>3395</v>
      </c>
      <c r="P759" s="592"/>
      <c r="Q759" s="551">
        <v>679</v>
      </c>
    </row>
    <row r="760" spans="1:17" ht="14.45" customHeight="1" x14ac:dyDescent="0.2">
      <c r="A760" s="546" t="s">
        <v>1549</v>
      </c>
      <c r="B760" s="547" t="s">
        <v>1338</v>
      </c>
      <c r="C760" s="547" t="s">
        <v>1339</v>
      </c>
      <c r="D760" s="547" t="s">
        <v>1441</v>
      </c>
      <c r="E760" s="547" t="s">
        <v>1442</v>
      </c>
      <c r="F760" s="550">
        <v>11</v>
      </c>
      <c r="G760" s="550">
        <v>5247</v>
      </c>
      <c r="H760" s="550">
        <v>0.91474895397489542</v>
      </c>
      <c r="I760" s="550">
        <v>477</v>
      </c>
      <c r="J760" s="550">
        <v>12</v>
      </c>
      <c r="K760" s="550">
        <v>5736</v>
      </c>
      <c r="L760" s="550">
        <v>1</v>
      </c>
      <c r="M760" s="550">
        <v>478</v>
      </c>
      <c r="N760" s="550">
        <v>15</v>
      </c>
      <c r="O760" s="550">
        <v>7170</v>
      </c>
      <c r="P760" s="592">
        <v>1.25</v>
      </c>
      <c r="Q760" s="551">
        <v>478</v>
      </c>
    </row>
    <row r="761" spans="1:17" ht="14.45" customHeight="1" x14ac:dyDescent="0.2">
      <c r="A761" s="546" t="s">
        <v>1549</v>
      </c>
      <c r="B761" s="547" t="s">
        <v>1338</v>
      </c>
      <c r="C761" s="547" t="s">
        <v>1339</v>
      </c>
      <c r="D761" s="547" t="s">
        <v>1443</v>
      </c>
      <c r="E761" s="547" t="s">
        <v>1444</v>
      </c>
      <c r="F761" s="550">
        <v>4</v>
      </c>
      <c r="G761" s="550">
        <v>1164</v>
      </c>
      <c r="H761" s="550">
        <v>1.9931506849315068</v>
      </c>
      <c r="I761" s="550">
        <v>291</v>
      </c>
      <c r="J761" s="550">
        <v>2</v>
      </c>
      <c r="K761" s="550">
        <v>584</v>
      </c>
      <c r="L761" s="550">
        <v>1</v>
      </c>
      <c r="M761" s="550">
        <v>292</v>
      </c>
      <c r="N761" s="550">
        <v>1</v>
      </c>
      <c r="O761" s="550">
        <v>293</v>
      </c>
      <c r="P761" s="592">
        <v>0.50171232876712324</v>
      </c>
      <c r="Q761" s="551">
        <v>293</v>
      </c>
    </row>
    <row r="762" spans="1:17" ht="14.45" customHeight="1" x14ac:dyDescent="0.2">
      <c r="A762" s="546" t="s">
        <v>1549</v>
      </c>
      <c r="B762" s="547" t="s">
        <v>1338</v>
      </c>
      <c r="C762" s="547" t="s">
        <v>1339</v>
      </c>
      <c r="D762" s="547" t="s">
        <v>1445</v>
      </c>
      <c r="E762" s="547" t="s">
        <v>1446</v>
      </c>
      <c r="F762" s="550"/>
      <c r="G762" s="550"/>
      <c r="H762" s="550"/>
      <c r="I762" s="550"/>
      <c r="J762" s="550">
        <v>2</v>
      </c>
      <c r="K762" s="550">
        <v>1628</v>
      </c>
      <c r="L762" s="550">
        <v>1</v>
      </c>
      <c r="M762" s="550">
        <v>814</v>
      </c>
      <c r="N762" s="550">
        <v>3</v>
      </c>
      <c r="O762" s="550">
        <v>2418</v>
      </c>
      <c r="P762" s="592">
        <v>1.4852579852579852</v>
      </c>
      <c r="Q762" s="551">
        <v>806</v>
      </c>
    </row>
    <row r="763" spans="1:17" ht="14.45" customHeight="1" x14ac:dyDescent="0.2">
      <c r="A763" s="546" t="s">
        <v>1549</v>
      </c>
      <c r="B763" s="547" t="s">
        <v>1338</v>
      </c>
      <c r="C763" s="547" t="s">
        <v>1339</v>
      </c>
      <c r="D763" s="547" t="s">
        <v>1448</v>
      </c>
      <c r="E763" s="547" t="s">
        <v>1449</v>
      </c>
      <c r="F763" s="550">
        <v>2</v>
      </c>
      <c r="G763" s="550">
        <v>336</v>
      </c>
      <c r="H763" s="550"/>
      <c r="I763" s="550">
        <v>168</v>
      </c>
      <c r="J763" s="550"/>
      <c r="K763" s="550"/>
      <c r="L763" s="550"/>
      <c r="M763" s="550"/>
      <c r="N763" s="550">
        <v>2</v>
      </c>
      <c r="O763" s="550">
        <v>336</v>
      </c>
      <c r="P763" s="592"/>
      <c r="Q763" s="551">
        <v>168</v>
      </c>
    </row>
    <row r="764" spans="1:17" ht="14.45" customHeight="1" x14ac:dyDescent="0.2">
      <c r="A764" s="546" t="s">
        <v>1549</v>
      </c>
      <c r="B764" s="547" t="s">
        <v>1338</v>
      </c>
      <c r="C764" s="547" t="s">
        <v>1339</v>
      </c>
      <c r="D764" s="547" t="s">
        <v>1452</v>
      </c>
      <c r="E764" s="547" t="s">
        <v>1453</v>
      </c>
      <c r="F764" s="550"/>
      <c r="G764" s="550"/>
      <c r="H764" s="550"/>
      <c r="I764" s="550"/>
      <c r="J764" s="550">
        <v>2</v>
      </c>
      <c r="K764" s="550">
        <v>1148</v>
      </c>
      <c r="L764" s="550">
        <v>1</v>
      </c>
      <c r="M764" s="550">
        <v>574</v>
      </c>
      <c r="N764" s="550"/>
      <c r="O764" s="550"/>
      <c r="P764" s="592"/>
      <c r="Q764" s="551"/>
    </row>
    <row r="765" spans="1:17" ht="14.45" customHeight="1" x14ac:dyDescent="0.2">
      <c r="A765" s="546" t="s">
        <v>1549</v>
      </c>
      <c r="B765" s="547" t="s">
        <v>1338</v>
      </c>
      <c r="C765" s="547" t="s">
        <v>1339</v>
      </c>
      <c r="D765" s="547" t="s">
        <v>1454</v>
      </c>
      <c r="E765" s="547"/>
      <c r="F765" s="550">
        <v>96</v>
      </c>
      <c r="G765" s="550">
        <v>220512</v>
      </c>
      <c r="H765" s="550"/>
      <c r="I765" s="550">
        <v>2297</v>
      </c>
      <c r="J765" s="550"/>
      <c r="K765" s="550"/>
      <c r="L765" s="550"/>
      <c r="M765" s="550"/>
      <c r="N765" s="550"/>
      <c r="O765" s="550"/>
      <c r="P765" s="592"/>
      <c r="Q765" s="551"/>
    </row>
    <row r="766" spans="1:17" ht="14.45" customHeight="1" x14ac:dyDescent="0.2">
      <c r="A766" s="546" t="s">
        <v>1549</v>
      </c>
      <c r="B766" s="547" t="s">
        <v>1338</v>
      </c>
      <c r="C766" s="547" t="s">
        <v>1339</v>
      </c>
      <c r="D766" s="547" t="s">
        <v>1455</v>
      </c>
      <c r="E766" s="547" t="s">
        <v>1456</v>
      </c>
      <c r="F766" s="550">
        <v>2</v>
      </c>
      <c r="G766" s="550">
        <v>374</v>
      </c>
      <c r="H766" s="550">
        <v>1</v>
      </c>
      <c r="I766" s="550">
        <v>187</v>
      </c>
      <c r="J766" s="550">
        <v>2</v>
      </c>
      <c r="K766" s="550">
        <v>374</v>
      </c>
      <c r="L766" s="550">
        <v>1</v>
      </c>
      <c r="M766" s="550">
        <v>187</v>
      </c>
      <c r="N766" s="550">
        <v>2</v>
      </c>
      <c r="O766" s="550">
        <v>376</v>
      </c>
      <c r="P766" s="592">
        <v>1.0053475935828877</v>
      </c>
      <c r="Q766" s="551">
        <v>188</v>
      </c>
    </row>
    <row r="767" spans="1:17" ht="14.45" customHeight="1" x14ac:dyDescent="0.2">
      <c r="A767" s="546" t="s">
        <v>1549</v>
      </c>
      <c r="B767" s="547" t="s">
        <v>1338</v>
      </c>
      <c r="C767" s="547" t="s">
        <v>1339</v>
      </c>
      <c r="D767" s="547" t="s">
        <v>1461</v>
      </c>
      <c r="E767" s="547" t="s">
        <v>1462</v>
      </c>
      <c r="F767" s="550">
        <v>4</v>
      </c>
      <c r="G767" s="550">
        <v>5596</v>
      </c>
      <c r="H767" s="550">
        <v>3.9971428571428573</v>
      </c>
      <c r="I767" s="550">
        <v>1399</v>
      </c>
      <c r="J767" s="550">
        <v>1</v>
      </c>
      <c r="K767" s="550">
        <v>1400</v>
      </c>
      <c r="L767" s="550">
        <v>1</v>
      </c>
      <c r="M767" s="550">
        <v>1400</v>
      </c>
      <c r="N767" s="550">
        <v>2</v>
      </c>
      <c r="O767" s="550">
        <v>2800</v>
      </c>
      <c r="P767" s="592">
        <v>2</v>
      </c>
      <c r="Q767" s="551">
        <v>1400</v>
      </c>
    </row>
    <row r="768" spans="1:17" ht="14.45" customHeight="1" x14ac:dyDescent="0.2">
      <c r="A768" s="546" t="s">
        <v>1549</v>
      </c>
      <c r="B768" s="547" t="s">
        <v>1338</v>
      </c>
      <c r="C768" s="547" t="s">
        <v>1339</v>
      </c>
      <c r="D768" s="547" t="s">
        <v>1463</v>
      </c>
      <c r="E768" s="547" t="s">
        <v>1464</v>
      </c>
      <c r="F768" s="550">
        <v>13</v>
      </c>
      <c r="G768" s="550">
        <v>13286</v>
      </c>
      <c r="H768" s="550">
        <v>1.2987292277614859</v>
      </c>
      <c r="I768" s="550">
        <v>1022</v>
      </c>
      <c r="J768" s="550">
        <v>10</v>
      </c>
      <c r="K768" s="550">
        <v>10230</v>
      </c>
      <c r="L768" s="550">
        <v>1</v>
      </c>
      <c r="M768" s="550">
        <v>1023</v>
      </c>
      <c r="N768" s="550">
        <v>7</v>
      </c>
      <c r="O768" s="550">
        <v>7161</v>
      </c>
      <c r="P768" s="592">
        <v>0.7</v>
      </c>
      <c r="Q768" s="551">
        <v>1023</v>
      </c>
    </row>
    <row r="769" spans="1:17" ht="14.45" customHeight="1" x14ac:dyDescent="0.2">
      <c r="A769" s="546" t="s">
        <v>1549</v>
      </c>
      <c r="B769" s="547" t="s">
        <v>1338</v>
      </c>
      <c r="C769" s="547" t="s">
        <v>1339</v>
      </c>
      <c r="D769" s="547" t="s">
        <v>1465</v>
      </c>
      <c r="E769" s="547" t="s">
        <v>1466</v>
      </c>
      <c r="F769" s="550">
        <v>1</v>
      </c>
      <c r="G769" s="550">
        <v>190</v>
      </c>
      <c r="H769" s="550"/>
      <c r="I769" s="550">
        <v>190</v>
      </c>
      <c r="J769" s="550"/>
      <c r="K769" s="550"/>
      <c r="L769" s="550"/>
      <c r="M769" s="550"/>
      <c r="N769" s="550"/>
      <c r="O769" s="550"/>
      <c r="P769" s="592"/>
      <c r="Q769" s="551"/>
    </row>
    <row r="770" spans="1:17" ht="14.45" customHeight="1" x14ac:dyDescent="0.2">
      <c r="A770" s="546" t="s">
        <v>1549</v>
      </c>
      <c r="B770" s="547" t="s">
        <v>1338</v>
      </c>
      <c r="C770" s="547" t="s">
        <v>1339</v>
      </c>
      <c r="D770" s="547" t="s">
        <v>1467</v>
      </c>
      <c r="E770" s="547" t="s">
        <v>1468</v>
      </c>
      <c r="F770" s="550"/>
      <c r="G770" s="550"/>
      <c r="H770" s="550"/>
      <c r="I770" s="550"/>
      <c r="J770" s="550">
        <v>2</v>
      </c>
      <c r="K770" s="550">
        <v>1628</v>
      </c>
      <c r="L770" s="550">
        <v>1</v>
      </c>
      <c r="M770" s="550">
        <v>814</v>
      </c>
      <c r="N770" s="550">
        <v>3</v>
      </c>
      <c r="O770" s="550">
        <v>2418</v>
      </c>
      <c r="P770" s="592">
        <v>1.4852579852579852</v>
      </c>
      <c r="Q770" s="551">
        <v>806</v>
      </c>
    </row>
    <row r="771" spans="1:17" ht="14.45" customHeight="1" x14ac:dyDescent="0.2">
      <c r="A771" s="546" t="s">
        <v>1549</v>
      </c>
      <c r="B771" s="547" t="s">
        <v>1338</v>
      </c>
      <c r="C771" s="547" t="s">
        <v>1339</v>
      </c>
      <c r="D771" s="547" t="s">
        <v>1471</v>
      </c>
      <c r="E771" s="547" t="s">
        <v>1472</v>
      </c>
      <c r="F771" s="550">
        <v>1</v>
      </c>
      <c r="G771" s="550">
        <v>260</v>
      </c>
      <c r="H771" s="550">
        <v>0.99616858237547889</v>
      </c>
      <c r="I771" s="550">
        <v>260</v>
      </c>
      <c r="J771" s="550">
        <v>1</v>
      </c>
      <c r="K771" s="550">
        <v>261</v>
      </c>
      <c r="L771" s="550">
        <v>1</v>
      </c>
      <c r="M771" s="550">
        <v>261</v>
      </c>
      <c r="N771" s="550"/>
      <c r="O771" s="550"/>
      <c r="P771" s="592"/>
      <c r="Q771" s="551"/>
    </row>
    <row r="772" spans="1:17" ht="14.45" customHeight="1" x14ac:dyDescent="0.2">
      <c r="A772" s="546" t="s">
        <v>1549</v>
      </c>
      <c r="B772" s="547" t="s">
        <v>1338</v>
      </c>
      <c r="C772" s="547" t="s">
        <v>1339</v>
      </c>
      <c r="D772" s="547" t="s">
        <v>1474</v>
      </c>
      <c r="E772" s="547" t="s">
        <v>1475</v>
      </c>
      <c r="F772" s="550"/>
      <c r="G772" s="550"/>
      <c r="H772" s="550"/>
      <c r="I772" s="550"/>
      <c r="J772" s="550">
        <v>2</v>
      </c>
      <c r="K772" s="550">
        <v>8174</v>
      </c>
      <c r="L772" s="550">
        <v>1</v>
      </c>
      <c r="M772" s="550">
        <v>4087</v>
      </c>
      <c r="N772" s="550">
        <v>2</v>
      </c>
      <c r="O772" s="550">
        <v>8204</v>
      </c>
      <c r="P772" s="592">
        <v>1.0036701737215561</v>
      </c>
      <c r="Q772" s="551">
        <v>4102</v>
      </c>
    </row>
    <row r="773" spans="1:17" ht="14.45" customHeight="1" x14ac:dyDescent="0.2">
      <c r="A773" s="546" t="s">
        <v>1549</v>
      </c>
      <c r="B773" s="547" t="s">
        <v>1338</v>
      </c>
      <c r="C773" s="547" t="s">
        <v>1339</v>
      </c>
      <c r="D773" s="547" t="s">
        <v>1478</v>
      </c>
      <c r="E773" s="547" t="s">
        <v>1479</v>
      </c>
      <c r="F773" s="550">
        <v>1</v>
      </c>
      <c r="G773" s="550">
        <v>253</v>
      </c>
      <c r="H773" s="550"/>
      <c r="I773" s="550">
        <v>253</v>
      </c>
      <c r="J773" s="550"/>
      <c r="K773" s="550"/>
      <c r="L773" s="550"/>
      <c r="M773" s="550"/>
      <c r="N773" s="550"/>
      <c r="O773" s="550"/>
      <c r="P773" s="592"/>
      <c r="Q773" s="551"/>
    </row>
    <row r="774" spans="1:17" ht="14.45" customHeight="1" x14ac:dyDescent="0.2">
      <c r="A774" s="546" t="s">
        <v>1549</v>
      </c>
      <c r="B774" s="547" t="s">
        <v>1338</v>
      </c>
      <c r="C774" s="547" t="s">
        <v>1339</v>
      </c>
      <c r="D774" s="547" t="s">
        <v>1480</v>
      </c>
      <c r="E774" s="547" t="s">
        <v>1481</v>
      </c>
      <c r="F774" s="550">
        <v>1</v>
      </c>
      <c r="G774" s="550">
        <v>424</v>
      </c>
      <c r="H774" s="550"/>
      <c r="I774" s="550">
        <v>424</v>
      </c>
      <c r="J774" s="550"/>
      <c r="K774" s="550"/>
      <c r="L774" s="550"/>
      <c r="M774" s="550"/>
      <c r="N774" s="550"/>
      <c r="O774" s="550"/>
      <c r="P774" s="592"/>
      <c r="Q774" s="551"/>
    </row>
    <row r="775" spans="1:17" ht="14.45" customHeight="1" x14ac:dyDescent="0.2">
      <c r="A775" s="546" t="s">
        <v>1549</v>
      </c>
      <c r="B775" s="547" t="s">
        <v>1338</v>
      </c>
      <c r="C775" s="547" t="s">
        <v>1339</v>
      </c>
      <c r="D775" s="547" t="s">
        <v>1482</v>
      </c>
      <c r="E775" s="547" t="s">
        <v>1483</v>
      </c>
      <c r="F775" s="550">
        <v>43</v>
      </c>
      <c r="G775" s="550">
        <v>329724</v>
      </c>
      <c r="H775" s="550">
        <v>0.49960906958561374</v>
      </c>
      <c r="I775" s="550">
        <v>7668</v>
      </c>
      <c r="J775" s="550">
        <v>86</v>
      </c>
      <c r="K775" s="550">
        <v>659964</v>
      </c>
      <c r="L775" s="550">
        <v>1</v>
      </c>
      <c r="M775" s="550">
        <v>7674</v>
      </c>
      <c r="N775" s="550">
        <v>62</v>
      </c>
      <c r="O775" s="550">
        <v>477090</v>
      </c>
      <c r="P775" s="592">
        <v>0.72290306744004218</v>
      </c>
      <c r="Q775" s="551">
        <v>7695</v>
      </c>
    </row>
    <row r="776" spans="1:17" ht="14.45" customHeight="1" x14ac:dyDescent="0.2">
      <c r="A776" s="546" t="s">
        <v>1549</v>
      </c>
      <c r="B776" s="547" t="s">
        <v>1338</v>
      </c>
      <c r="C776" s="547" t="s">
        <v>1339</v>
      </c>
      <c r="D776" s="547" t="s">
        <v>1484</v>
      </c>
      <c r="E776" s="547" t="s">
        <v>1485</v>
      </c>
      <c r="F776" s="550">
        <v>50</v>
      </c>
      <c r="G776" s="550">
        <v>784600</v>
      </c>
      <c r="H776" s="550">
        <v>0.58121015569557799</v>
      </c>
      <c r="I776" s="550">
        <v>15692</v>
      </c>
      <c r="J776" s="550">
        <v>86</v>
      </c>
      <c r="K776" s="550">
        <v>1349942</v>
      </c>
      <c r="L776" s="550">
        <v>1</v>
      </c>
      <c r="M776" s="550">
        <v>15697</v>
      </c>
      <c r="N776" s="550">
        <v>131</v>
      </c>
      <c r="O776" s="550">
        <v>2058665</v>
      </c>
      <c r="P776" s="592">
        <v>1.5250025556653546</v>
      </c>
      <c r="Q776" s="551">
        <v>15715</v>
      </c>
    </row>
    <row r="777" spans="1:17" ht="14.45" customHeight="1" x14ac:dyDescent="0.2">
      <c r="A777" s="546" t="s">
        <v>1549</v>
      </c>
      <c r="B777" s="547" t="s">
        <v>1338</v>
      </c>
      <c r="C777" s="547" t="s">
        <v>1339</v>
      </c>
      <c r="D777" s="547" t="s">
        <v>1486</v>
      </c>
      <c r="E777" s="547" t="s">
        <v>1487</v>
      </c>
      <c r="F777" s="550"/>
      <c r="G777" s="550"/>
      <c r="H777" s="550"/>
      <c r="I777" s="550"/>
      <c r="J777" s="550">
        <v>3</v>
      </c>
      <c r="K777" s="550">
        <v>7080</v>
      </c>
      <c r="L777" s="550">
        <v>1</v>
      </c>
      <c r="M777" s="550">
        <v>2360</v>
      </c>
      <c r="N777" s="550">
        <v>2</v>
      </c>
      <c r="O777" s="550">
        <v>4750</v>
      </c>
      <c r="P777" s="592">
        <v>0.67090395480225984</v>
      </c>
      <c r="Q777" s="551">
        <v>2375</v>
      </c>
    </row>
    <row r="778" spans="1:17" ht="14.45" customHeight="1" x14ac:dyDescent="0.2">
      <c r="A778" s="546" t="s">
        <v>1549</v>
      </c>
      <c r="B778" s="547" t="s">
        <v>1338</v>
      </c>
      <c r="C778" s="547" t="s">
        <v>1339</v>
      </c>
      <c r="D778" s="547" t="s">
        <v>1488</v>
      </c>
      <c r="E778" s="547" t="s">
        <v>1489</v>
      </c>
      <c r="F778" s="550"/>
      <c r="G778" s="550"/>
      <c r="H778" s="550"/>
      <c r="I778" s="550"/>
      <c r="J778" s="550">
        <v>1</v>
      </c>
      <c r="K778" s="550">
        <v>6170</v>
      </c>
      <c r="L778" s="550">
        <v>1</v>
      </c>
      <c r="M778" s="550">
        <v>6170</v>
      </c>
      <c r="N778" s="550"/>
      <c r="O778" s="550"/>
      <c r="P778" s="592"/>
      <c r="Q778" s="551"/>
    </row>
    <row r="779" spans="1:17" ht="14.45" customHeight="1" x14ac:dyDescent="0.2">
      <c r="A779" s="546" t="s">
        <v>1549</v>
      </c>
      <c r="B779" s="547" t="s">
        <v>1494</v>
      </c>
      <c r="C779" s="547" t="s">
        <v>1339</v>
      </c>
      <c r="D779" s="547" t="s">
        <v>1398</v>
      </c>
      <c r="E779" s="547" t="s">
        <v>1399</v>
      </c>
      <c r="F779" s="550"/>
      <c r="G779" s="550"/>
      <c r="H779" s="550"/>
      <c r="I779" s="550"/>
      <c r="J779" s="550"/>
      <c r="K779" s="550"/>
      <c r="L779" s="550"/>
      <c r="M779" s="550"/>
      <c r="N779" s="550">
        <v>93</v>
      </c>
      <c r="O779" s="550">
        <v>1116</v>
      </c>
      <c r="P779" s="592"/>
      <c r="Q779" s="551">
        <v>12</v>
      </c>
    </row>
    <row r="780" spans="1:17" ht="14.45" customHeight="1" x14ac:dyDescent="0.2">
      <c r="A780" s="546" t="s">
        <v>1549</v>
      </c>
      <c r="B780" s="547" t="s">
        <v>1494</v>
      </c>
      <c r="C780" s="547" t="s">
        <v>1339</v>
      </c>
      <c r="D780" s="547" t="s">
        <v>1495</v>
      </c>
      <c r="E780" s="547" t="s">
        <v>1496</v>
      </c>
      <c r="F780" s="550"/>
      <c r="G780" s="550"/>
      <c r="H780" s="550"/>
      <c r="I780" s="550"/>
      <c r="J780" s="550">
        <v>14</v>
      </c>
      <c r="K780" s="550">
        <v>8526</v>
      </c>
      <c r="L780" s="550">
        <v>1</v>
      </c>
      <c r="M780" s="550">
        <v>609</v>
      </c>
      <c r="N780" s="550">
        <v>31</v>
      </c>
      <c r="O780" s="550">
        <v>18972</v>
      </c>
      <c r="P780" s="592">
        <v>2.2251935256861364</v>
      </c>
      <c r="Q780" s="551">
        <v>612</v>
      </c>
    </row>
    <row r="781" spans="1:17" ht="14.45" customHeight="1" x14ac:dyDescent="0.2">
      <c r="A781" s="546" t="s">
        <v>1549</v>
      </c>
      <c r="B781" s="547" t="s">
        <v>1494</v>
      </c>
      <c r="C781" s="547" t="s">
        <v>1339</v>
      </c>
      <c r="D781" s="547" t="s">
        <v>1497</v>
      </c>
      <c r="E781" s="547" t="s">
        <v>1498</v>
      </c>
      <c r="F781" s="550"/>
      <c r="G781" s="550"/>
      <c r="H781" s="550"/>
      <c r="I781" s="550"/>
      <c r="J781" s="550">
        <v>168</v>
      </c>
      <c r="K781" s="550">
        <v>402360</v>
      </c>
      <c r="L781" s="550">
        <v>1</v>
      </c>
      <c r="M781" s="550">
        <v>2395</v>
      </c>
      <c r="N781" s="550">
        <v>372</v>
      </c>
      <c r="O781" s="550">
        <v>892428</v>
      </c>
      <c r="P781" s="592">
        <v>2.2179838950193855</v>
      </c>
      <c r="Q781" s="551">
        <v>2399</v>
      </c>
    </row>
    <row r="782" spans="1:17" ht="14.45" customHeight="1" x14ac:dyDescent="0.2">
      <c r="A782" s="546" t="s">
        <v>1550</v>
      </c>
      <c r="B782" s="547" t="s">
        <v>1338</v>
      </c>
      <c r="C782" s="547" t="s">
        <v>1339</v>
      </c>
      <c r="D782" s="547" t="s">
        <v>1340</v>
      </c>
      <c r="E782" s="547" t="s">
        <v>1341</v>
      </c>
      <c r="F782" s="550"/>
      <c r="G782" s="550"/>
      <c r="H782" s="550"/>
      <c r="I782" s="550"/>
      <c r="J782" s="550">
        <v>1</v>
      </c>
      <c r="K782" s="550">
        <v>1483</v>
      </c>
      <c r="L782" s="550">
        <v>1</v>
      </c>
      <c r="M782" s="550">
        <v>1483</v>
      </c>
      <c r="N782" s="550"/>
      <c r="O782" s="550"/>
      <c r="P782" s="592"/>
      <c r="Q782" s="551"/>
    </row>
    <row r="783" spans="1:17" ht="14.45" customHeight="1" x14ac:dyDescent="0.2">
      <c r="A783" s="546" t="s">
        <v>1550</v>
      </c>
      <c r="B783" s="547" t="s">
        <v>1338</v>
      </c>
      <c r="C783" s="547" t="s">
        <v>1339</v>
      </c>
      <c r="D783" s="547" t="s">
        <v>1350</v>
      </c>
      <c r="E783" s="547" t="s">
        <v>1351</v>
      </c>
      <c r="F783" s="550"/>
      <c r="G783" s="550"/>
      <c r="H783" s="550"/>
      <c r="I783" s="550"/>
      <c r="J783" s="550">
        <v>2</v>
      </c>
      <c r="K783" s="550">
        <v>1686</v>
      </c>
      <c r="L783" s="550">
        <v>1</v>
      </c>
      <c r="M783" s="550">
        <v>843</v>
      </c>
      <c r="N783" s="550"/>
      <c r="O783" s="550"/>
      <c r="P783" s="592"/>
      <c r="Q783" s="551"/>
    </row>
    <row r="784" spans="1:17" ht="14.45" customHeight="1" x14ac:dyDescent="0.2">
      <c r="A784" s="546" t="s">
        <v>1550</v>
      </c>
      <c r="B784" s="547" t="s">
        <v>1338</v>
      </c>
      <c r="C784" s="547" t="s">
        <v>1339</v>
      </c>
      <c r="D784" s="547" t="s">
        <v>1370</v>
      </c>
      <c r="E784" s="547" t="s">
        <v>1371</v>
      </c>
      <c r="F784" s="550"/>
      <c r="G784" s="550"/>
      <c r="H784" s="550"/>
      <c r="I784" s="550"/>
      <c r="J784" s="550">
        <v>1</v>
      </c>
      <c r="K784" s="550">
        <v>550</v>
      </c>
      <c r="L784" s="550">
        <v>1</v>
      </c>
      <c r="M784" s="550">
        <v>550</v>
      </c>
      <c r="N784" s="550"/>
      <c r="O784" s="550"/>
      <c r="P784" s="592"/>
      <c r="Q784" s="551"/>
    </row>
    <row r="785" spans="1:17" ht="14.45" customHeight="1" x14ac:dyDescent="0.2">
      <c r="A785" s="546" t="s">
        <v>1550</v>
      </c>
      <c r="B785" s="547" t="s">
        <v>1338</v>
      </c>
      <c r="C785" s="547" t="s">
        <v>1339</v>
      </c>
      <c r="D785" s="547" t="s">
        <v>1378</v>
      </c>
      <c r="E785" s="547" t="s">
        <v>1379</v>
      </c>
      <c r="F785" s="550"/>
      <c r="G785" s="550"/>
      <c r="H785" s="550"/>
      <c r="I785" s="550"/>
      <c r="J785" s="550">
        <v>1</v>
      </c>
      <c r="K785" s="550">
        <v>514</v>
      </c>
      <c r="L785" s="550">
        <v>1</v>
      </c>
      <c r="M785" s="550">
        <v>514</v>
      </c>
      <c r="N785" s="550"/>
      <c r="O785" s="550"/>
      <c r="P785" s="592"/>
      <c r="Q785" s="551"/>
    </row>
    <row r="786" spans="1:17" ht="14.45" customHeight="1" x14ac:dyDescent="0.2">
      <c r="A786" s="546" t="s">
        <v>1550</v>
      </c>
      <c r="B786" s="547" t="s">
        <v>1338</v>
      </c>
      <c r="C786" s="547" t="s">
        <v>1339</v>
      </c>
      <c r="D786" s="547" t="s">
        <v>1380</v>
      </c>
      <c r="E786" s="547" t="s">
        <v>1381</v>
      </c>
      <c r="F786" s="550"/>
      <c r="G786" s="550"/>
      <c r="H786" s="550"/>
      <c r="I786" s="550"/>
      <c r="J786" s="550">
        <v>1</v>
      </c>
      <c r="K786" s="550">
        <v>424</v>
      </c>
      <c r="L786" s="550">
        <v>1</v>
      </c>
      <c r="M786" s="550">
        <v>424</v>
      </c>
      <c r="N786" s="550"/>
      <c r="O786" s="550"/>
      <c r="P786" s="592"/>
      <c r="Q786" s="551"/>
    </row>
    <row r="787" spans="1:17" ht="14.45" customHeight="1" x14ac:dyDescent="0.2">
      <c r="A787" s="546" t="s">
        <v>1550</v>
      </c>
      <c r="B787" s="547" t="s">
        <v>1338</v>
      </c>
      <c r="C787" s="547" t="s">
        <v>1339</v>
      </c>
      <c r="D787" s="547" t="s">
        <v>1382</v>
      </c>
      <c r="E787" s="547" t="s">
        <v>1383</v>
      </c>
      <c r="F787" s="550"/>
      <c r="G787" s="550"/>
      <c r="H787" s="550"/>
      <c r="I787" s="550"/>
      <c r="J787" s="550">
        <v>1</v>
      </c>
      <c r="K787" s="550">
        <v>350</v>
      </c>
      <c r="L787" s="550">
        <v>1</v>
      </c>
      <c r="M787" s="550">
        <v>350</v>
      </c>
      <c r="N787" s="550"/>
      <c r="O787" s="550"/>
      <c r="P787" s="592"/>
      <c r="Q787" s="551"/>
    </row>
    <row r="788" spans="1:17" ht="14.45" customHeight="1" x14ac:dyDescent="0.2">
      <c r="A788" s="546" t="s">
        <v>1550</v>
      </c>
      <c r="B788" s="547" t="s">
        <v>1338</v>
      </c>
      <c r="C788" s="547" t="s">
        <v>1339</v>
      </c>
      <c r="D788" s="547" t="s">
        <v>1396</v>
      </c>
      <c r="E788" s="547" t="s">
        <v>1397</v>
      </c>
      <c r="F788" s="550"/>
      <c r="G788" s="550"/>
      <c r="H788" s="550"/>
      <c r="I788" s="550"/>
      <c r="J788" s="550"/>
      <c r="K788" s="550"/>
      <c r="L788" s="550"/>
      <c r="M788" s="550"/>
      <c r="N788" s="550">
        <v>7</v>
      </c>
      <c r="O788" s="550">
        <v>2184</v>
      </c>
      <c r="P788" s="592"/>
      <c r="Q788" s="551">
        <v>312</v>
      </c>
    </row>
    <row r="789" spans="1:17" ht="14.45" customHeight="1" x14ac:dyDescent="0.2">
      <c r="A789" s="546" t="s">
        <v>1550</v>
      </c>
      <c r="B789" s="547" t="s">
        <v>1338</v>
      </c>
      <c r="C789" s="547" t="s">
        <v>1339</v>
      </c>
      <c r="D789" s="547" t="s">
        <v>1413</v>
      </c>
      <c r="E789" s="547" t="s">
        <v>1414</v>
      </c>
      <c r="F789" s="550"/>
      <c r="G789" s="550"/>
      <c r="H789" s="550"/>
      <c r="I789" s="550"/>
      <c r="J789" s="550">
        <v>1</v>
      </c>
      <c r="K789" s="550">
        <v>210</v>
      </c>
      <c r="L789" s="550">
        <v>1</v>
      </c>
      <c r="M789" s="550">
        <v>210</v>
      </c>
      <c r="N789" s="550"/>
      <c r="O789" s="550"/>
      <c r="P789" s="592"/>
      <c r="Q789" s="551"/>
    </row>
    <row r="790" spans="1:17" ht="14.45" customHeight="1" x14ac:dyDescent="0.2">
      <c r="A790" s="546" t="s">
        <v>1550</v>
      </c>
      <c r="B790" s="547" t="s">
        <v>1338</v>
      </c>
      <c r="C790" s="547" t="s">
        <v>1339</v>
      </c>
      <c r="D790" s="547" t="s">
        <v>1415</v>
      </c>
      <c r="E790" s="547" t="s">
        <v>1416</v>
      </c>
      <c r="F790" s="550"/>
      <c r="G790" s="550"/>
      <c r="H790" s="550"/>
      <c r="I790" s="550"/>
      <c r="J790" s="550">
        <v>1</v>
      </c>
      <c r="K790" s="550">
        <v>40</v>
      </c>
      <c r="L790" s="550">
        <v>1</v>
      </c>
      <c r="M790" s="550">
        <v>40</v>
      </c>
      <c r="N790" s="550"/>
      <c r="O790" s="550"/>
      <c r="P790" s="592"/>
      <c r="Q790" s="551"/>
    </row>
    <row r="791" spans="1:17" ht="14.45" customHeight="1" x14ac:dyDescent="0.2">
      <c r="A791" s="546" t="s">
        <v>1550</v>
      </c>
      <c r="B791" s="547" t="s">
        <v>1338</v>
      </c>
      <c r="C791" s="547" t="s">
        <v>1339</v>
      </c>
      <c r="D791" s="547" t="s">
        <v>1417</v>
      </c>
      <c r="E791" s="547" t="s">
        <v>1418</v>
      </c>
      <c r="F791" s="550"/>
      <c r="G791" s="550"/>
      <c r="H791" s="550"/>
      <c r="I791" s="550"/>
      <c r="J791" s="550"/>
      <c r="K791" s="550"/>
      <c r="L791" s="550"/>
      <c r="M791" s="550"/>
      <c r="N791" s="550">
        <v>1</v>
      </c>
      <c r="O791" s="550">
        <v>5030</v>
      </c>
      <c r="P791" s="592"/>
      <c r="Q791" s="551">
        <v>5030</v>
      </c>
    </row>
    <row r="792" spans="1:17" ht="14.45" customHeight="1" x14ac:dyDescent="0.2">
      <c r="A792" s="546" t="s">
        <v>1550</v>
      </c>
      <c r="B792" s="547" t="s">
        <v>1338</v>
      </c>
      <c r="C792" s="547" t="s">
        <v>1339</v>
      </c>
      <c r="D792" s="547" t="s">
        <v>1437</v>
      </c>
      <c r="E792" s="547" t="s">
        <v>1438</v>
      </c>
      <c r="F792" s="550"/>
      <c r="G792" s="550"/>
      <c r="H792" s="550"/>
      <c r="I792" s="550"/>
      <c r="J792" s="550">
        <v>1</v>
      </c>
      <c r="K792" s="550">
        <v>695</v>
      </c>
      <c r="L792" s="550">
        <v>1</v>
      </c>
      <c r="M792" s="550">
        <v>695</v>
      </c>
      <c r="N792" s="550"/>
      <c r="O792" s="550"/>
      <c r="P792" s="592"/>
      <c r="Q792" s="551"/>
    </row>
    <row r="793" spans="1:17" ht="14.45" customHeight="1" x14ac:dyDescent="0.2">
      <c r="A793" s="546" t="s">
        <v>1550</v>
      </c>
      <c r="B793" s="547" t="s">
        <v>1338</v>
      </c>
      <c r="C793" s="547" t="s">
        <v>1339</v>
      </c>
      <c r="D793" s="547" t="s">
        <v>1441</v>
      </c>
      <c r="E793" s="547" t="s">
        <v>1442</v>
      </c>
      <c r="F793" s="550"/>
      <c r="G793" s="550"/>
      <c r="H793" s="550"/>
      <c r="I793" s="550"/>
      <c r="J793" s="550">
        <v>1</v>
      </c>
      <c r="K793" s="550">
        <v>478</v>
      </c>
      <c r="L793" s="550">
        <v>1</v>
      </c>
      <c r="M793" s="550">
        <v>478</v>
      </c>
      <c r="N793" s="550"/>
      <c r="O793" s="550"/>
      <c r="P793" s="592"/>
      <c r="Q793" s="551"/>
    </row>
    <row r="794" spans="1:17" ht="14.45" customHeight="1" x14ac:dyDescent="0.2">
      <c r="A794" s="546" t="s">
        <v>1550</v>
      </c>
      <c r="B794" s="547" t="s">
        <v>1338</v>
      </c>
      <c r="C794" s="547" t="s">
        <v>1339</v>
      </c>
      <c r="D794" s="547" t="s">
        <v>1443</v>
      </c>
      <c r="E794" s="547" t="s">
        <v>1444</v>
      </c>
      <c r="F794" s="550"/>
      <c r="G794" s="550"/>
      <c r="H794" s="550"/>
      <c r="I794" s="550"/>
      <c r="J794" s="550">
        <v>1</v>
      </c>
      <c r="K794" s="550">
        <v>292</v>
      </c>
      <c r="L794" s="550">
        <v>1</v>
      </c>
      <c r="M794" s="550">
        <v>292</v>
      </c>
      <c r="N794" s="550"/>
      <c r="O794" s="550"/>
      <c r="P794" s="592"/>
      <c r="Q794" s="551"/>
    </row>
    <row r="795" spans="1:17" ht="14.45" customHeight="1" x14ac:dyDescent="0.2">
      <c r="A795" s="546" t="s">
        <v>1550</v>
      </c>
      <c r="B795" s="547" t="s">
        <v>1338</v>
      </c>
      <c r="C795" s="547" t="s">
        <v>1339</v>
      </c>
      <c r="D795" s="547" t="s">
        <v>1463</v>
      </c>
      <c r="E795" s="547" t="s">
        <v>1464</v>
      </c>
      <c r="F795" s="550"/>
      <c r="G795" s="550"/>
      <c r="H795" s="550"/>
      <c r="I795" s="550"/>
      <c r="J795" s="550"/>
      <c r="K795" s="550"/>
      <c r="L795" s="550"/>
      <c r="M795" s="550"/>
      <c r="N795" s="550">
        <v>1</v>
      </c>
      <c r="O795" s="550">
        <v>1023</v>
      </c>
      <c r="P795" s="592"/>
      <c r="Q795" s="551">
        <v>1023</v>
      </c>
    </row>
    <row r="796" spans="1:17" ht="14.45" customHeight="1" x14ac:dyDescent="0.2">
      <c r="A796" s="546" t="s">
        <v>1550</v>
      </c>
      <c r="B796" s="547" t="s">
        <v>1338</v>
      </c>
      <c r="C796" s="547" t="s">
        <v>1339</v>
      </c>
      <c r="D796" s="547" t="s">
        <v>1474</v>
      </c>
      <c r="E796" s="547" t="s">
        <v>1475</v>
      </c>
      <c r="F796" s="550"/>
      <c r="G796" s="550"/>
      <c r="H796" s="550"/>
      <c r="I796" s="550"/>
      <c r="J796" s="550">
        <v>2</v>
      </c>
      <c r="K796" s="550">
        <v>8174</v>
      </c>
      <c r="L796" s="550">
        <v>1</v>
      </c>
      <c r="M796" s="550">
        <v>4087</v>
      </c>
      <c r="N796" s="550"/>
      <c r="O796" s="550"/>
      <c r="P796" s="592"/>
      <c r="Q796" s="551"/>
    </row>
    <row r="797" spans="1:17" ht="14.45" customHeight="1" x14ac:dyDescent="0.2">
      <c r="A797" s="546" t="s">
        <v>1551</v>
      </c>
      <c r="B797" s="547" t="s">
        <v>1338</v>
      </c>
      <c r="C797" s="547" t="s">
        <v>1339</v>
      </c>
      <c r="D797" s="547" t="s">
        <v>1350</v>
      </c>
      <c r="E797" s="547" t="s">
        <v>1351</v>
      </c>
      <c r="F797" s="550">
        <v>1</v>
      </c>
      <c r="G797" s="550">
        <v>843</v>
      </c>
      <c r="H797" s="550">
        <v>0.25</v>
      </c>
      <c r="I797" s="550">
        <v>843</v>
      </c>
      <c r="J797" s="550">
        <v>4</v>
      </c>
      <c r="K797" s="550">
        <v>3372</v>
      </c>
      <c r="L797" s="550">
        <v>1</v>
      </c>
      <c r="M797" s="550">
        <v>843</v>
      </c>
      <c r="N797" s="550">
        <v>2</v>
      </c>
      <c r="O797" s="550">
        <v>1692</v>
      </c>
      <c r="P797" s="592">
        <v>0.50177935943060503</v>
      </c>
      <c r="Q797" s="551">
        <v>846</v>
      </c>
    </row>
    <row r="798" spans="1:17" ht="14.45" customHeight="1" x14ac:dyDescent="0.2">
      <c r="A798" s="546" t="s">
        <v>1551</v>
      </c>
      <c r="B798" s="547" t="s">
        <v>1338</v>
      </c>
      <c r="C798" s="547" t="s">
        <v>1339</v>
      </c>
      <c r="D798" s="547" t="s">
        <v>1358</v>
      </c>
      <c r="E798" s="547" t="s">
        <v>1359</v>
      </c>
      <c r="F798" s="550">
        <v>4</v>
      </c>
      <c r="G798" s="550">
        <v>672</v>
      </c>
      <c r="H798" s="550">
        <v>0.44444444444444442</v>
      </c>
      <c r="I798" s="550">
        <v>168</v>
      </c>
      <c r="J798" s="550">
        <v>9</v>
      </c>
      <c r="K798" s="550">
        <v>1512</v>
      </c>
      <c r="L798" s="550">
        <v>1</v>
      </c>
      <c r="M798" s="550">
        <v>168</v>
      </c>
      <c r="N798" s="550">
        <v>6</v>
      </c>
      <c r="O798" s="550">
        <v>1008</v>
      </c>
      <c r="P798" s="592">
        <v>0.66666666666666663</v>
      </c>
      <c r="Q798" s="551">
        <v>168</v>
      </c>
    </row>
    <row r="799" spans="1:17" ht="14.45" customHeight="1" x14ac:dyDescent="0.2">
      <c r="A799" s="546" t="s">
        <v>1551</v>
      </c>
      <c r="B799" s="547" t="s">
        <v>1338</v>
      </c>
      <c r="C799" s="547" t="s">
        <v>1339</v>
      </c>
      <c r="D799" s="547" t="s">
        <v>1360</v>
      </c>
      <c r="E799" s="547" t="s">
        <v>1361</v>
      </c>
      <c r="F799" s="550">
        <v>4</v>
      </c>
      <c r="G799" s="550">
        <v>696</v>
      </c>
      <c r="H799" s="550">
        <v>0.44444444444444442</v>
      </c>
      <c r="I799" s="550">
        <v>174</v>
      </c>
      <c r="J799" s="550">
        <v>9</v>
      </c>
      <c r="K799" s="550">
        <v>1566</v>
      </c>
      <c r="L799" s="550">
        <v>1</v>
      </c>
      <c r="M799" s="550">
        <v>174</v>
      </c>
      <c r="N799" s="550">
        <v>6</v>
      </c>
      <c r="O799" s="550">
        <v>1050</v>
      </c>
      <c r="P799" s="592">
        <v>0.67049808429118773</v>
      </c>
      <c r="Q799" s="551">
        <v>175</v>
      </c>
    </row>
    <row r="800" spans="1:17" ht="14.45" customHeight="1" x14ac:dyDescent="0.2">
      <c r="A800" s="546" t="s">
        <v>1551</v>
      </c>
      <c r="B800" s="547" t="s">
        <v>1338</v>
      </c>
      <c r="C800" s="547" t="s">
        <v>1339</v>
      </c>
      <c r="D800" s="547" t="s">
        <v>1400</v>
      </c>
      <c r="E800" s="547" t="s">
        <v>1401</v>
      </c>
      <c r="F800" s="550">
        <v>1</v>
      </c>
      <c r="G800" s="550">
        <v>17</v>
      </c>
      <c r="H800" s="550"/>
      <c r="I800" s="550">
        <v>17</v>
      </c>
      <c r="J800" s="550"/>
      <c r="K800" s="550"/>
      <c r="L800" s="550"/>
      <c r="M800" s="550"/>
      <c r="N800" s="550"/>
      <c r="O800" s="550"/>
      <c r="P800" s="592"/>
      <c r="Q800" s="551"/>
    </row>
    <row r="801" spans="1:17" ht="14.45" customHeight="1" x14ac:dyDescent="0.2">
      <c r="A801" s="546" t="s">
        <v>1551</v>
      </c>
      <c r="B801" s="547" t="s">
        <v>1338</v>
      </c>
      <c r="C801" s="547" t="s">
        <v>1339</v>
      </c>
      <c r="D801" s="547" t="s">
        <v>1404</v>
      </c>
      <c r="E801" s="547" t="s">
        <v>1405</v>
      </c>
      <c r="F801" s="550">
        <v>12</v>
      </c>
      <c r="G801" s="550">
        <v>4200</v>
      </c>
      <c r="H801" s="550">
        <v>0.41379310344827586</v>
      </c>
      <c r="I801" s="550">
        <v>350</v>
      </c>
      <c r="J801" s="550">
        <v>29</v>
      </c>
      <c r="K801" s="550">
        <v>10150</v>
      </c>
      <c r="L801" s="550">
        <v>1</v>
      </c>
      <c r="M801" s="550">
        <v>350</v>
      </c>
      <c r="N801" s="550">
        <v>18</v>
      </c>
      <c r="O801" s="550">
        <v>6318</v>
      </c>
      <c r="P801" s="592">
        <v>0.62246305418719217</v>
      </c>
      <c r="Q801" s="551">
        <v>351</v>
      </c>
    </row>
    <row r="802" spans="1:17" ht="14.45" customHeight="1" x14ac:dyDescent="0.2">
      <c r="A802" s="546" t="s">
        <v>1551</v>
      </c>
      <c r="B802" s="547" t="s">
        <v>1338</v>
      </c>
      <c r="C802" s="547" t="s">
        <v>1339</v>
      </c>
      <c r="D802" s="547" t="s">
        <v>1415</v>
      </c>
      <c r="E802" s="547" t="s">
        <v>1416</v>
      </c>
      <c r="F802" s="550">
        <v>4</v>
      </c>
      <c r="G802" s="550">
        <v>160</v>
      </c>
      <c r="H802" s="550">
        <v>0.44444444444444442</v>
      </c>
      <c r="I802" s="550">
        <v>40</v>
      </c>
      <c r="J802" s="550">
        <v>9</v>
      </c>
      <c r="K802" s="550">
        <v>360</v>
      </c>
      <c r="L802" s="550">
        <v>1</v>
      </c>
      <c r="M802" s="550">
        <v>40</v>
      </c>
      <c r="N802" s="550">
        <v>4</v>
      </c>
      <c r="O802" s="550">
        <v>160</v>
      </c>
      <c r="P802" s="592">
        <v>0.44444444444444442</v>
      </c>
      <c r="Q802" s="551">
        <v>40</v>
      </c>
    </row>
    <row r="803" spans="1:17" ht="14.45" customHeight="1" x14ac:dyDescent="0.2">
      <c r="A803" s="546" t="s">
        <v>1551</v>
      </c>
      <c r="B803" s="547" t="s">
        <v>1338</v>
      </c>
      <c r="C803" s="547" t="s">
        <v>1339</v>
      </c>
      <c r="D803" s="547" t="s">
        <v>1417</v>
      </c>
      <c r="E803" s="547" t="s">
        <v>1418</v>
      </c>
      <c r="F803" s="550"/>
      <c r="G803" s="550"/>
      <c r="H803" s="550"/>
      <c r="I803" s="550"/>
      <c r="J803" s="550"/>
      <c r="K803" s="550"/>
      <c r="L803" s="550"/>
      <c r="M803" s="550"/>
      <c r="N803" s="550">
        <v>1</v>
      </c>
      <c r="O803" s="550">
        <v>5030</v>
      </c>
      <c r="P803" s="592"/>
      <c r="Q803" s="551">
        <v>5030</v>
      </c>
    </row>
    <row r="804" spans="1:17" ht="14.45" customHeight="1" x14ac:dyDescent="0.2">
      <c r="A804" s="546" t="s">
        <v>1551</v>
      </c>
      <c r="B804" s="547" t="s">
        <v>1338</v>
      </c>
      <c r="C804" s="547" t="s">
        <v>1339</v>
      </c>
      <c r="D804" s="547" t="s">
        <v>1419</v>
      </c>
      <c r="E804" s="547" t="s">
        <v>1420</v>
      </c>
      <c r="F804" s="550">
        <v>4</v>
      </c>
      <c r="G804" s="550">
        <v>684</v>
      </c>
      <c r="H804" s="550">
        <v>0.44444444444444442</v>
      </c>
      <c r="I804" s="550">
        <v>171</v>
      </c>
      <c r="J804" s="550">
        <v>9</v>
      </c>
      <c r="K804" s="550">
        <v>1539</v>
      </c>
      <c r="L804" s="550">
        <v>1</v>
      </c>
      <c r="M804" s="550">
        <v>171</v>
      </c>
      <c r="N804" s="550">
        <v>6</v>
      </c>
      <c r="O804" s="550">
        <v>1026</v>
      </c>
      <c r="P804" s="592">
        <v>0.66666666666666663</v>
      </c>
      <c r="Q804" s="551">
        <v>171</v>
      </c>
    </row>
    <row r="805" spans="1:17" ht="14.45" customHeight="1" x14ac:dyDescent="0.2">
      <c r="A805" s="546" t="s">
        <v>1551</v>
      </c>
      <c r="B805" s="547" t="s">
        <v>1338</v>
      </c>
      <c r="C805" s="547" t="s">
        <v>1339</v>
      </c>
      <c r="D805" s="547" t="s">
        <v>1425</v>
      </c>
      <c r="E805" s="547" t="s">
        <v>1426</v>
      </c>
      <c r="F805" s="550">
        <v>1</v>
      </c>
      <c r="G805" s="550">
        <v>350</v>
      </c>
      <c r="H805" s="550"/>
      <c r="I805" s="550">
        <v>350</v>
      </c>
      <c r="J805" s="550"/>
      <c r="K805" s="550"/>
      <c r="L805" s="550"/>
      <c r="M805" s="550"/>
      <c r="N805" s="550"/>
      <c r="O805" s="550"/>
      <c r="P805" s="592"/>
      <c r="Q805" s="551"/>
    </row>
    <row r="806" spans="1:17" ht="14.45" customHeight="1" x14ac:dyDescent="0.2">
      <c r="A806" s="546" t="s">
        <v>1551</v>
      </c>
      <c r="B806" s="547" t="s">
        <v>1338</v>
      </c>
      <c r="C806" s="547" t="s">
        <v>1339</v>
      </c>
      <c r="D806" s="547" t="s">
        <v>1427</v>
      </c>
      <c r="E806" s="547" t="s">
        <v>1428</v>
      </c>
      <c r="F806" s="550">
        <v>4</v>
      </c>
      <c r="G806" s="550">
        <v>696</v>
      </c>
      <c r="H806" s="550">
        <v>0.44444444444444442</v>
      </c>
      <c r="I806" s="550">
        <v>174</v>
      </c>
      <c r="J806" s="550">
        <v>9</v>
      </c>
      <c r="K806" s="550">
        <v>1566</v>
      </c>
      <c r="L806" s="550">
        <v>1</v>
      </c>
      <c r="M806" s="550">
        <v>174</v>
      </c>
      <c r="N806" s="550">
        <v>6</v>
      </c>
      <c r="O806" s="550">
        <v>1044</v>
      </c>
      <c r="P806" s="592">
        <v>0.66666666666666663</v>
      </c>
      <c r="Q806" s="551">
        <v>174</v>
      </c>
    </row>
    <row r="807" spans="1:17" ht="14.45" customHeight="1" x14ac:dyDescent="0.2">
      <c r="A807" s="546" t="s">
        <v>1551</v>
      </c>
      <c r="B807" s="547" t="s">
        <v>1338</v>
      </c>
      <c r="C807" s="547" t="s">
        <v>1339</v>
      </c>
      <c r="D807" s="547" t="s">
        <v>1448</v>
      </c>
      <c r="E807" s="547" t="s">
        <v>1449</v>
      </c>
      <c r="F807" s="550">
        <v>4</v>
      </c>
      <c r="G807" s="550">
        <v>672</v>
      </c>
      <c r="H807" s="550">
        <v>0.44444444444444442</v>
      </c>
      <c r="I807" s="550">
        <v>168</v>
      </c>
      <c r="J807" s="550">
        <v>9</v>
      </c>
      <c r="K807" s="550">
        <v>1512</v>
      </c>
      <c r="L807" s="550">
        <v>1</v>
      </c>
      <c r="M807" s="550">
        <v>168</v>
      </c>
      <c r="N807" s="550">
        <v>6</v>
      </c>
      <c r="O807" s="550">
        <v>1008</v>
      </c>
      <c r="P807" s="592">
        <v>0.66666666666666663</v>
      </c>
      <c r="Q807" s="551">
        <v>168</v>
      </c>
    </row>
    <row r="808" spans="1:17" ht="14.45" customHeight="1" thickBot="1" x14ac:dyDescent="0.25">
      <c r="A808" s="538" t="s">
        <v>1551</v>
      </c>
      <c r="B808" s="539" t="s">
        <v>1338</v>
      </c>
      <c r="C808" s="539" t="s">
        <v>1339</v>
      </c>
      <c r="D808" s="539" t="s">
        <v>1474</v>
      </c>
      <c r="E808" s="539" t="s">
        <v>1475</v>
      </c>
      <c r="F808" s="553"/>
      <c r="G808" s="553"/>
      <c r="H808" s="553"/>
      <c r="I808" s="553"/>
      <c r="J808" s="553">
        <v>4</v>
      </c>
      <c r="K808" s="553">
        <v>16348</v>
      </c>
      <c r="L808" s="553">
        <v>1</v>
      </c>
      <c r="M808" s="553">
        <v>4087</v>
      </c>
      <c r="N808" s="553"/>
      <c r="O808" s="553"/>
      <c r="P808" s="544"/>
      <c r="Q808" s="554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B41CDF23-053D-4C21-BAAD-9DF111D4371D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18" bestFit="1" customWidth="1"/>
    <col min="2" max="2" width="9.5703125" style="118" hidden="1" customWidth="1" outlineLevel="1"/>
    <col min="3" max="3" width="9.5703125" style="118" customWidth="1" collapsed="1"/>
    <col min="4" max="4" width="2.28515625" style="118" customWidth="1"/>
    <col min="5" max="8" width="9.5703125" style="118" customWidth="1"/>
    <col min="9" max="10" width="9.7109375" style="118" hidden="1" customWidth="1" outlineLevel="1"/>
    <col min="11" max="11" width="8.85546875" style="118" collapsed="1"/>
    <col min="12" max="16384" width="8.85546875" style="118"/>
  </cols>
  <sheetData>
    <row r="1" spans="1:10" ht="18.600000000000001" customHeight="1" thickBot="1" x14ac:dyDescent="0.35">
      <c r="A1" s="329" t="s">
        <v>129</v>
      </c>
      <c r="B1" s="329"/>
      <c r="C1" s="329"/>
      <c r="D1" s="329"/>
      <c r="E1" s="329"/>
      <c r="F1" s="329"/>
      <c r="G1" s="329"/>
      <c r="H1" s="329"/>
      <c r="I1" s="329"/>
      <c r="J1" s="329"/>
    </row>
    <row r="2" spans="1:10" ht="14.45" customHeight="1" thickBot="1" x14ac:dyDescent="0.25">
      <c r="A2" s="221" t="s">
        <v>256</v>
      </c>
      <c r="B2" s="100"/>
      <c r="C2" s="100"/>
      <c r="D2" s="100"/>
      <c r="E2" s="100"/>
      <c r="F2" s="100"/>
    </row>
    <row r="3" spans="1:10" ht="14.45" customHeight="1" x14ac:dyDescent="0.2">
      <c r="A3" s="320"/>
      <c r="B3" s="96">
        <v>2015</v>
      </c>
      <c r="C3" s="40">
        <v>2018</v>
      </c>
      <c r="D3" s="7"/>
      <c r="E3" s="324">
        <v>2019</v>
      </c>
      <c r="F3" s="325"/>
      <c r="G3" s="325"/>
      <c r="H3" s="326"/>
      <c r="I3" s="327">
        <v>2017</v>
      </c>
      <c r="J3" s="328"/>
    </row>
    <row r="4" spans="1:10" ht="14.45" customHeight="1" thickBot="1" x14ac:dyDescent="0.25">
      <c r="A4" s="321"/>
      <c r="B4" s="322" t="s">
        <v>72</v>
      </c>
      <c r="C4" s="323"/>
      <c r="D4" s="7"/>
      <c r="E4" s="117" t="s">
        <v>72</v>
      </c>
      <c r="F4" s="98" t="s">
        <v>73</v>
      </c>
      <c r="G4" s="98" t="s">
        <v>67</v>
      </c>
      <c r="H4" s="99" t="s">
        <v>74</v>
      </c>
      <c r="I4" s="257" t="s">
        <v>200</v>
      </c>
      <c r="J4" s="258" t="s">
        <v>201</v>
      </c>
    </row>
    <row r="5" spans="1:10" ht="14.45" customHeight="1" x14ac:dyDescent="0.2">
      <c r="A5" s="101" t="str">
        <f>HYPERLINK("#'Léky Žádanky'!A1","Léky (Kč)")</f>
        <v>Léky (Kč)</v>
      </c>
      <c r="B5" s="27">
        <v>10.383049999999999</v>
      </c>
      <c r="C5" s="29">
        <v>10.85774</v>
      </c>
      <c r="D5" s="8"/>
      <c r="E5" s="106">
        <v>10.303919999999998</v>
      </c>
      <c r="F5" s="28">
        <v>11</v>
      </c>
      <c r="G5" s="105">
        <f>E5-F5</f>
        <v>-0.69608000000000203</v>
      </c>
      <c r="H5" s="111">
        <f>IF(F5&lt;0.00000001,"",E5/F5)</f>
        <v>0.93671999999999978</v>
      </c>
    </row>
    <row r="6" spans="1:10" ht="14.45" customHeight="1" x14ac:dyDescent="0.2">
      <c r="A6" s="101" t="str">
        <f>HYPERLINK("#'Materiál Žádanky'!A1","Materiál - SZM (Kč)")</f>
        <v>Materiál - SZM (Kč)</v>
      </c>
      <c r="B6" s="10">
        <v>12838.701939999995</v>
      </c>
      <c r="C6" s="31">
        <v>13780.876699999999</v>
      </c>
      <c r="D6" s="8"/>
      <c r="E6" s="107">
        <v>14240.017930000002</v>
      </c>
      <c r="F6" s="30">
        <v>14278.504390624999</v>
      </c>
      <c r="G6" s="108">
        <f>E6-F6</f>
        <v>-38.486460624997562</v>
      </c>
      <c r="H6" s="112">
        <f>IF(F6&lt;0.00000001,"",E6/F6)</f>
        <v>0.99730458740130601</v>
      </c>
    </row>
    <row r="7" spans="1:10" ht="14.45" customHeight="1" x14ac:dyDescent="0.2">
      <c r="A7" s="101" t="str">
        <f>HYPERLINK("#'Osobní náklady'!A1","Osobní náklady (Kč) *")</f>
        <v>Osobní náklady (Kč) *</v>
      </c>
      <c r="B7" s="10">
        <v>8593.8760600000005</v>
      </c>
      <c r="C7" s="31">
        <v>9585.2179800000013</v>
      </c>
      <c r="D7" s="8"/>
      <c r="E7" s="107">
        <v>10132.455059999998</v>
      </c>
      <c r="F7" s="30">
        <v>10445.20387890625</v>
      </c>
      <c r="G7" s="108">
        <f>E7-F7</f>
        <v>-312.74881890625147</v>
      </c>
      <c r="H7" s="112">
        <f>IF(F7&lt;0.00000001,"",E7/F7)</f>
        <v>0.97005814127402168</v>
      </c>
    </row>
    <row r="8" spans="1:10" ht="14.45" customHeight="1" thickBot="1" x14ac:dyDescent="0.25">
      <c r="A8" s="1" t="s">
        <v>75</v>
      </c>
      <c r="B8" s="11">
        <v>1399.0889800000059</v>
      </c>
      <c r="C8" s="33">
        <v>1710.4341299999924</v>
      </c>
      <c r="D8" s="8"/>
      <c r="E8" s="109">
        <v>2078.0504500000061</v>
      </c>
      <c r="F8" s="32">
        <v>1669.1901712951658</v>
      </c>
      <c r="G8" s="110">
        <f>E8-F8</f>
        <v>408.86027870484031</v>
      </c>
      <c r="H8" s="113">
        <f>IF(F8&lt;0.00000001,"",E8/F8)</f>
        <v>1.2449452948717015</v>
      </c>
    </row>
    <row r="9" spans="1:10" ht="14.45" customHeight="1" thickBot="1" x14ac:dyDescent="0.25">
      <c r="A9" s="2" t="s">
        <v>76</v>
      </c>
      <c r="B9" s="3">
        <v>22842.050030000006</v>
      </c>
      <c r="C9" s="35">
        <v>25087.386549999996</v>
      </c>
      <c r="D9" s="8"/>
      <c r="E9" s="3">
        <v>26460.827360000007</v>
      </c>
      <c r="F9" s="34">
        <v>26403.898440826415</v>
      </c>
      <c r="G9" s="34">
        <f>E9-F9</f>
        <v>56.928919173591567</v>
      </c>
      <c r="H9" s="114">
        <f>IF(F9&lt;0.00000001,"",E9/F9)</f>
        <v>1.0021560800690541</v>
      </c>
    </row>
    <row r="10" spans="1:10" ht="14.45" customHeight="1" thickBot="1" x14ac:dyDescent="0.25">
      <c r="A10" s="12"/>
      <c r="B10" s="12"/>
      <c r="C10" s="97"/>
      <c r="D10" s="8"/>
      <c r="E10" s="12"/>
      <c r="F10" s="13"/>
    </row>
    <row r="11" spans="1:10" ht="14.45" customHeight="1" x14ac:dyDescent="0.2">
      <c r="A11" s="121" t="str">
        <f>HYPERLINK("#'ZV Vykáz.-A'!A1","Ambulance *")</f>
        <v>Ambulance *</v>
      </c>
      <c r="B11" s="9">
        <f>IF(ISERROR(VLOOKUP("Celkem:",'ZV Vykáz.-A'!A:H,2,0)),0,VLOOKUP("Celkem:",'ZV Vykáz.-A'!A:H,2,0)/1000)</f>
        <v>33872.294000000002</v>
      </c>
      <c r="C11" s="29">
        <f>IF(ISERROR(VLOOKUP("Celkem:",'ZV Vykáz.-A'!A:H,5,0)),0,VLOOKUP("Celkem:",'ZV Vykáz.-A'!A:H,5,0)/1000)</f>
        <v>37101.932999999997</v>
      </c>
      <c r="D11" s="8"/>
      <c r="E11" s="106">
        <f>IF(ISERROR(VLOOKUP("Celkem:",'ZV Vykáz.-A'!A:H,8,0)),0,VLOOKUP("Celkem:",'ZV Vykáz.-A'!A:H,8,0)/1000)</f>
        <v>41012.178</v>
      </c>
      <c r="F11" s="28">
        <f>C11</f>
        <v>37101.932999999997</v>
      </c>
      <c r="G11" s="105">
        <f>E11-F11</f>
        <v>3910.2450000000026</v>
      </c>
      <c r="H11" s="111">
        <f>IF(F11&lt;0.00000001,"",E11/F11)</f>
        <v>1.1053919481769321</v>
      </c>
      <c r="I11" s="105">
        <f>E11-B11</f>
        <v>7139.8839999999982</v>
      </c>
      <c r="J11" s="111">
        <f>IF(B11&lt;0.00000001,"",E11/B11)</f>
        <v>1.2107883215704256</v>
      </c>
    </row>
    <row r="12" spans="1:10" ht="14.45" customHeight="1" thickBot="1" x14ac:dyDescent="0.25">
      <c r="A12" s="122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9">
        <f>IF(ISERROR(VLOOKUP("Celkem",#REF!,4,0)),0,VLOOKUP("Celkem",#REF!,4,0)*30)</f>
        <v>0</v>
      </c>
      <c r="F12" s="32">
        <f>C12</f>
        <v>0</v>
      </c>
      <c r="G12" s="110">
        <f>E12-F12</f>
        <v>0</v>
      </c>
      <c r="H12" s="113" t="str">
        <f>IF(F12&lt;0.00000001,"",E12/F12)</f>
        <v/>
      </c>
      <c r="I12" s="110">
        <f>E12-B12</f>
        <v>0</v>
      </c>
      <c r="J12" s="113" t="str">
        <f>IF(B12&lt;0.00000001,"",E12/B12)</f>
        <v/>
      </c>
    </row>
    <row r="13" spans="1:10" ht="14.45" customHeight="1" thickBot="1" x14ac:dyDescent="0.25">
      <c r="A13" s="4" t="s">
        <v>79</v>
      </c>
      <c r="B13" s="5">
        <f>SUM(B11:B12)</f>
        <v>33872.294000000002</v>
      </c>
      <c r="C13" s="37">
        <f>SUM(C11:C12)</f>
        <v>37101.932999999997</v>
      </c>
      <c r="D13" s="8"/>
      <c r="E13" s="5">
        <f>SUM(E11:E12)</f>
        <v>41012.178</v>
      </c>
      <c r="F13" s="36">
        <f>SUM(F11:F12)</f>
        <v>37101.932999999997</v>
      </c>
      <c r="G13" s="36">
        <f>E13-F13</f>
        <v>3910.2450000000026</v>
      </c>
      <c r="H13" s="115">
        <f>IF(F13&lt;0.00000001,"",E13/F13)</f>
        <v>1.1053919481769321</v>
      </c>
      <c r="I13" s="36">
        <f>SUM(I11:I12)</f>
        <v>7139.8839999999982</v>
      </c>
      <c r="J13" s="115">
        <f>IF(B13&lt;0.00000001,"",E13/B13)</f>
        <v>1.2107883215704256</v>
      </c>
    </row>
    <row r="14" spans="1:10" ht="14.45" customHeight="1" thickBot="1" x14ac:dyDescent="0.25">
      <c r="A14" s="12"/>
      <c r="B14" s="12"/>
      <c r="C14" s="97"/>
      <c r="D14" s="8"/>
      <c r="E14" s="12"/>
      <c r="F14" s="13"/>
    </row>
    <row r="15" spans="1:10" ht="14.45" customHeight="1" thickBot="1" x14ac:dyDescent="0.25">
      <c r="A15" s="123" t="str">
        <f>HYPERLINK("#'HI Graf'!A1","Hospodářský index (Výnosy / Náklady) *")</f>
        <v>Hospodářský index (Výnosy / Náklady) *</v>
      </c>
      <c r="B15" s="6">
        <f>IF(B9=0,"",B13/B9)</f>
        <v>1.4828920326990456</v>
      </c>
      <c r="C15" s="39">
        <f>IF(C9=0,"",C13/C9)</f>
        <v>1.4789078537955562</v>
      </c>
      <c r="D15" s="8"/>
      <c r="E15" s="6">
        <f>IF(E9=0,"",E13/E9)</f>
        <v>1.5499204708162984</v>
      </c>
      <c r="F15" s="38">
        <f>IF(F9=0,"",F13/F9)</f>
        <v>1.4051687512413695</v>
      </c>
      <c r="G15" s="38">
        <f>IF(ISERROR(F15-E15),"",E15-F15)</f>
        <v>0.14475171957492883</v>
      </c>
      <c r="H15" s="116">
        <f>IF(ISERROR(F15-E15),"",IF(F15&lt;0.00000001,"",E15/F15))</f>
        <v>1.1030137621883853</v>
      </c>
    </row>
    <row r="17" spans="1:8" ht="14.45" customHeight="1" x14ac:dyDescent="0.2">
      <c r="A17" s="102" t="s">
        <v>148</v>
      </c>
    </row>
    <row r="18" spans="1:8" ht="14.45" customHeight="1" x14ac:dyDescent="0.25">
      <c r="A18" s="224" t="s">
        <v>174</v>
      </c>
      <c r="B18" s="225"/>
      <c r="C18" s="225"/>
      <c r="D18" s="225"/>
      <c r="E18" s="225"/>
      <c r="F18" s="225"/>
      <c r="G18" s="225"/>
      <c r="H18" s="225"/>
    </row>
    <row r="19" spans="1:8" ht="15" x14ac:dyDescent="0.25">
      <c r="A19" s="223" t="s">
        <v>173</v>
      </c>
      <c r="B19" s="225"/>
      <c r="C19" s="225"/>
      <c r="D19" s="225"/>
      <c r="E19" s="225"/>
      <c r="F19" s="225"/>
      <c r="G19" s="225"/>
      <c r="H19" s="225"/>
    </row>
    <row r="20" spans="1:8" ht="14.45" customHeight="1" x14ac:dyDescent="0.2">
      <c r="A20" s="103" t="s">
        <v>193</v>
      </c>
    </row>
    <row r="21" spans="1:8" ht="14.45" customHeight="1" x14ac:dyDescent="0.2">
      <c r="A21" s="103" t="s">
        <v>149</v>
      </c>
    </row>
    <row r="22" spans="1:8" ht="14.45" customHeight="1" x14ac:dyDescent="0.2">
      <c r="A22" s="104" t="s">
        <v>235</v>
      </c>
    </row>
    <row r="23" spans="1:8" ht="14.45" customHeight="1" x14ac:dyDescent="0.2">
      <c r="A23" s="104" t="s">
        <v>150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7" priority="8" operator="greaterThan">
      <formula>0</formula>
    </cfRule>
  </conditionalFormatting>
  <conditionalFormatting sqref="G11:G13 G15">
    <cfRule type="cellIs" dxfId="56" priority="7" operator="lessThan">
      <formula>0</formula>
    </cfRule>
  </conditionalFormatting>
  <conditionalFormatting sqref="H5:H9">
    <cfRule type="cellIs" dxfId="55" priority="6" operator="greaterThan">
      <formula>1</formula>
    </cfRule>
  </conditionalFormatting>
  <conditionalFormatting sqref="H11:H13 H15">
    <cfRule type="cellIs" dxfId="54" priority="5" operator="lessThan">
      <formula>1</formula>
    </cfRule>
  </conditionalFormatting>
  <conditionalFormatting sqref="I11:I13">
    <cfRule type="cellIs" dxfId="53" priority="4" operator="lessThan">
      <formula>0</formula>
    </cfRule>
  </conditionalFormatting>
  <conditionalFormatting sqref="J11:J13">
    <cfRule type="cellIs" dxfId="52" priority="3" operator="lessThan">
      <formula>1</formula>
    </cfRule>
  </conditionalFormatting>
  <hyperlinks>
    <hyperlink ref="A2" location="Obsah!A1" display="Zpět na Obsah  KL 01  1.-4.měsíc" xr:uid="{B2587786-4D49-4C34-97E2-1C96BCDE6BD5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18"/>
    <col min="2" max="13" width="8.85546875" style="118" customWidth="1"/>
    <col min="14" max="16384" width="8.85546875" style="118"/>
  </cols>
  <sheetData>
    <row r="1" spans="1:13" ht="18.600000000000001" customHeight="1" thickBot="1" x14ac:dyDescent="0.35">
      <c r="A1" s="318" t="s">
        <v>103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</row>
    <row r="2" spans="1:13" ht="14.45" customHeight="1" x14ac:dyDescent="0.2">
      <c r="A2" s="221" t="s">
        <v>256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</row>
    <row r="3" spans="1:13" ht="14.45" customHeight="1" x14ac:dyDescent="0.2">
      <c r="A3" s="187"/>
      <c r="B3" s="188" t="s">
        <v>81</v>
      </c>
      <c r="C3" s="189" t="s">
        <v>82</v>
      </c>
      <c r="D3" s="189" t="s">
        <v>83</v>
      </c>
      <c r="E3" s="188" t="s">
        <v>84</v>
      </c>
      <c r="F3" s="189" t="s">
        <v>85</v>
      </c>
      <c r="G3" s="189" t="s">
        <v>86</v>
      </c>
      <c r="H3" s="189" t="s">
        <v>87</v>
      </c>
      <c r="I3" s="189" t="s">
        <v>88</v>
      </c>
      <c r="J3" s="189" t="s">
        <v>89</v>
      </c>
      <c r="K3" s="189" t="s">
        <v>90</v>
      </c>
      <c r="L3" s="189" t="s">
        <v>91</v>
      </c>
      <c r="M3" s="189" t="s">
        <v>92</v>
      </c>
    </row>
    <row r="4" spans="1:13" ht="14.45" customHeight="1" x14ac:dyDescent="0.2">
      <c r="A4" s="187" t="s">
        <v>80</v>
      </c>
      <c r="B4" s="190">
        <f>(B10+B8)/B6</f>
        <v>1.753715602910989</v>
      </c>
      <c r="C4" s="190">
        <f t="shared" ref="C4:M4" si="0">(C10+C8)/C6</f>
        <v>1.5125288104881007</v>
      </c>
      <c r="D4" s="190">
        <f t="shared" si="0"/>
        <v>1.4754745804037364</v>
      </c>
      <c r="E4" s="190">
        <f t="shared" si="0"/>
        <v>1.7667879637106783</v>
      </c>
      <c r="F4" s="190">
        <f t="shared" si="0"/>
        <v>1.6681057830392552</v>
      </c>
      <c r="G4" s="190">
        <f t="shared" si="0"/>
        <v>1.5499204708163006</v>
      </c>
      <c r="H4" s="190">
        <f t="shared" si="0"/>
        <v>1.5499204708163006</v>
      </c>
      <c r="I4" s="190">
        <f t="shared" si="0"/>
        <v>1.5499204708163006</v>
      </c>
      <c r="J4" s="190">
        <f t="shared" si="0"/>
        <v>1.5499204708163006</v>
      </c>
      <c r="K4" s="190">
        <f t="shared" si="0"/>
        <v>1.5499204708163006</v>
      </c>
      <c r="L4" s="190">
        <f t="shared" si="0"/>
        <v>1.5499204708163006</v>
      </c>
      <c r="M4" s="190">
        <f t="shared" si="0"/>
        <v>1.5499204708163006</v>
      </c>
    </row>
    <row r="5" spans="1:13" ht="14.45" customHeight="1" x14ac:dyDescent="0.2">
      <c r="A5" s="191" t="s">
        <v>53</v>
      </c>
      <c r="B5" s="190">
        <f>IF(ISERROR(VLOOKUP($A5,'Man Tab'!$A:$Q,COLUMN()+2,0)),0,VLOOKUP($A5,'Man Tab'!$A:$Q,COLUMN()+2,0))</f>
        <v>4380.9532100000097</v>
      </c>
      <c r="C5" s="190">
        <f>IF(ISERROR(VLOOKUP($A5,'Man Tab'!$A:$Q,COLUMN()+2,0)),0,VLOOKUP($A5,'Man Tab'!$A:$Q,COLUMN()+2,0))</f>
        <v>4397.4124700000102</v>
      </c>
      <c r="D5" s="190">
        <f>IF(ISERROR(VLOOKUP($A5,'Man Tab'!$A:$Q,COLUMN()+2,0)),0,VLOOKUP($A5,'Man Tab'!$A:$Q,COLUMN()+2,0))</f>
        <v>4208.9336299999904</v>
      </c>
      <c r="E5" s="190">
        <f>IF(ISERROR(VLOOKUP($A5,'Man Tab'!$A:$Q,COLUMN()+2,0)),0,VLOOKUP($A5,'Man Tab'!$A:$Q,COLUMN()+2,0))</f>
        <v>4553.6804999999804</v>
      </c>
      <c r="F5" s="190">
        <f>IF(ISERROR(VLOOKUP($A5,'Man Tab'!$A:$Q,COLUMN()+2,0)),0,VLOOKUP($A5,'Man Tab'!$A:$Q,COLUMN()+2,0))</f>
        <v>4678.8933999999999</v>
      </c>
      <c r="G5" s="190">
        <f>IF(ISERROR(VLOOKUP($A5,'Man Tab'!$A:$Q,COLUMN()+2,0)),0,VLOOKUP($A5,'Man Tab'!$A:$Q,COLUMN()+2,0))</f>
        <v>4240.9541499999796</v>
      </c>
      <c r="H5" s="190">
        <f>IF(ISERROR(VLOOKUP($A5,'Man Tab'!$A:$Q,COLUMN()+2,0)),0,VLOOKUP($A5,'Man Tab'!$A:$Q,COLUMN()+2,0))</f>
        <v>0</v>
      </c>
      <c r="I5" s="190">
        <f>IF(ISERROR(VLOOKUP($A5,'Man Tab'!$A:$Q,COLUMN()+2,0)),0,VLOOKUP($A5,'Man Tab'!$A:$Q,COLUMN()+2,0))</f>
        <v>0</v>
      </c>
      <c r="J5" s="190">
        <f>IF(ISERROR(VLOOKUP($A5,'Man Tab'!$A:$Q,COLUMN()+2,0)),0,VLOOKUP($A5,'Man Tab'!$A:$Q,COLUMN()+2,0))</f>
        <v>0</v>
      </c>
      <c r="K5" s="190">
        <f>IF(ISERROR(VLOOKUP($A5,'Man Tab'!$A:$Q,COLUMN()+2,0)),0,VLOOKUP($A5,'Man Tab'!$A:$Q,COLUMN()+2,0))</f>
        <v>0</v>
      </c>
      <c r="L5" s="190">
        <f>IF(ISERROR(VLOOKUP($A5,'Man Tab'!$A:$Q,COLUMN()+2,0)),0,VLOOKUP($A5,'Man Tab'!$A:$Q,COLUMN()+2,0))</f>
        <v>0</v>
      </c>
      <c r="M5" s="190">
        <f>IF(ISERROR(VLOOKUP($A5,'Man Tab'!$A:$Q,COLUMN()+2,0)),0,VLOOKUP($A5,'Man Tab'!$A:$Q,COLUMN()+2,0))</f>
        <v>0</v>
      </c>
    </row>
    <row r="6" spans="1:13" ht="14.45" customHeight="1" x14ac:dyDescent="0.2">
      <c r="A6" s="191" t="s">
        <v>76</v>
      </c>
      <c r="B6" s="192">
        <f>B5</f>
        <v>4380.9532100000097</v>
      </c>
      <c r="C6" s="192">
        <f t="shared" ref="C6:M6" si="1">C5+B6</f>
        <v>8778.3656800000208</v>
      </c>
      <c r="D6" s="192">
        <f t="shared" si="1"/>
        <v>12987.299310000011</v>
      </c>
      <c r="E6" s="192">
        <f t="shared" si="1"/>
        <v>17540.97980999999</v>
      </c>
      <c r="F6" s="192">
        <f t="shared" si="1"/>
        <v>22219.873209999991</v>
      </c>
      <c r="G6" s="192">
        <f t="shared" si="1"/>
        <v>26460.82735999997</v>
      </c>
      <c r="H6" s="192">
        <f t="shared" si="1"/>
        <v>26460.82735999997</v>
      </c>
      <c r="I6" s="192">
        <f t="shared" si="1"/>
        <v>26460.82735999997</v>
      </c>
      <c r="J6" s="192">
        <f t="shared" si="1"/>
        <v>26460.82735999997</v>
      </c>
      <c r="K6" s="192">
        <f t="shared" si="1"/>
        <v>26460.82735999997</v>
      </c>
      <c r="L6" s="192">
        <f t="shared" si="1"/>
        <v>26460.82735999997</v>
      </c>
      <c r="M6" s="192">
        <f t="shared" si="1"/>
        <v>26460.82735999997</v>
      </c>
    </row>
    <row r="7" spans="1:13" ht="14.45" customHeight="1" x14ac:dyDescent="0.2">
      <c r="A7" s="191" t="s">
        <v>101</v>
      </c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</row>
    <row r="8" spans="1:13" ht="14.45" customHeight="1" x14ac:dyDescent="0.2">
      <c r="A8" s="191" t="s">
        <v>77</v>
      </c>
      <c r="B8" s="192">
        <f>B7*30</f>
        <v>0</v>
      </c>
      <c r="C8" s="192">
        <f t="shared" ref="C8:M8" si="2">C7*30</f>
        <v>0</v>
      </c>
      <c r="D8" s="192">
        <f t="shared" si="2"/>
        <v>0</v>
      </c>
      <c r="E8" s="192">
        <f t="shared" si="2"/>
        <v>0</v>
      </c>
      <c r="F8" s="192">
        <f t="shared" si="2"/>
        <v>0</v>
      </c>
      <c r="G8" s="192">
        <f t="shared" si="2"/>
        <v>0</v>
      </c>
      <c r="H8" s="192">
        <f t="shared" si="2"/>
        <v>0</v>
      </c>
      <c r="I8" s="192">
        <f t="shared" si="2"/>
        <v>0</v>
      </c>
      <c r="J8" s="192">
        <f t="shared" si="2"/>
        <v>0</v>
      </c>
      <c r="K8" s="192">
        <f t="shared" si="2"/>
        <v>0</v>
      </c>
      <c r="L8" s="192">
        <f t="shared" si="2"/>
        <v>0</v>
      </c>
      <c r="M8" s="192">
        <f t="shared" si="2"/>
        <v>0</v>
      </c>
    </row>
    <row r="9" spans="1:13" ht="14.45" customHeight="1" x14ac:dyDescent="0.2">
      <c r="A9" s="191" t="s">
        <v>102</v>
      </c>
      <c r="B9" s="191">
        <v>7682946</v>
      </c>
      <c r="C9" s="191">
        <v>5594585</v>
      </c>
      <c r="D9" s="191">
        <v>5884899</v>
      </c>
      <c r="E9" s="191">
        <v>11828762</v>
      </c>
      <c r="F9" s="191">
        <v>6073907</v>
      </c>
      <c r="G9" s="191">
        <v>3947079</v>
      </c>
      <c r="H9" s="191">
        <v>0</v>
      </c>
      <c r="I9" s="191">
        <v>0</v>
      </c>
      <c r="J9" s="191">
        <v>0</v>
      </c>
      <c r="K9" s="191">
        <v>0</v>
      </c>
      <c r="L9" s="191">
        <v>0</v>
      </c>
      <c r="M9" s="191">
        <v>0</v>
      </c>
    </row>
    <row r="10" spans="1:13" ht="14.45" customHeight="1" x14ac:dyDescent="0.2">
      <c r="A10" s="191" t="s">
        <v>78</v>
      </c>
      <c r="B10" s="192">
        <f>B9/1000</f>
        <v>7682.9459999999999</v>
      </c>
      <c r="C10" s="192">
        <f t="shared" ref="C10:M10" si="3">C9/1000+B10</f>
        <v>13277.530999999999</v>
      </c>
      <c r="D10" s="192">
        <f t="shared" si="3"/>
        <v>19162.43</v>
      </c>
      <c r="E10" s="192">
        <f t="shared" si="3"/>
        <v>30991.192000000003</v>
      </c>
      <c r="F10" s="192">
        <f t="shared" si="3"/>
        <v>37065.099000000002</v>
      </c>
      <c r="G10" s="192">
        <f t="shared" si="3"/>
        <v>41012.178</v>
      </c>
      <c r="H10" s="192">
        <f t="shared" si="3"/>
        <v>41012.178</v>
      </c>
      <c r="I10" s="192">
        <f t="shared" si="3"/>
        <v>41012.178</v>
      </c>
      <c r="J10" s="192">
        <f t="shared" si="3"/>
        <v>41012.178</v>
      </c>
      <c r="K10" s="192">
        <f t="shared" si="3"/>
        <v>41012.178</v>
      </c>
      <c r="L10" s="192">
        <f t="shared" si="3"/>
        <v>41012.178</v>
      </c>
      <c r="M10" s="192">
        <f t="shared" si="3"/>
        <v>41012.178</v>
      </c>
    </row>
    <row r="11" spans="1:13" ht="14.45" customHeight="1" x14ac:dyDescent="0.2">
      <c r="A11" s="187"/>
      <c r="B11" s="187" t="s">
        <v>93</v>
      </c>
      <c r="C11" s="187">
        <f ca="1">IF(MONTH(TODAY())=1,12,MONTH(TODAY())-1)</f>
        <v>6</v>
      </c>
      <c r="D11" s="187"/>
      <c r="E11" s="187"/>
      <c r="F11" s="187"/>
      <c r="G11" s="187"/>
      <c r="H11" s="187"/>
      <c r="I11" s="187"/>
      <c r="J11" s="187"/>
      <c r="K11" s="187"/>
      <c r="L11" s="187"/>
      <c r="M11" s="187"/>
    </row>
    <row r="12" spans="1:13" ht="14.45" customHeight="1" x14ac:dyDescent="0.2">
      <c r="A12" s="187">
        <v>0</v>
      </c>
      <c r="B12" s="190">
        <f>IF(ISERROR(HI!F15),#REF!,HI!F15)</f>
        <v>1.4051687512413695</v>
      </c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</row>
    <row r="13" spans="1:13" ht="14.45" customHeight="1" x14ac:dyDescent="0.2">
      <c r="A13" s="187">
        <v>1</v>
      </c>
      <c r="B13" s="190">
        <f>IF(ISERROR(HI!F15),#REF!,HI!F15)</f>
        <v>1.4051687512413695</v>
      </c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87"/>
    </row>
  </sheetData>
  <mergeCells count="1">
    <mergeCell ref="A1:M1"/>
  </mergeCells>
  <hyperlinks>
    <hyperlink ref="A2" location="Obsah!A1" display="Zpět na Obsah  KL 01  1.-4.měsíc" xr:uid="{17B4A651-D225-4726-8988-9F587327F93F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18" bestFit="1" customWidth="1"/>
    <col min="2" max="2" width="12.7109375" style="118" bestFit="1" customWidth="1"/>
    <col min="3" max="3" width="13.7109375" style="118" bestFit="1" customWidth="1"/>
    <col min="4" max="15" width="7.7109375" style="118" bestFit="1" customWidth="1"/>
    <col min="16" max="16" width="8.85546875" style="118" customWidth="1"/>
    <col min="17" max="17" width="6.7109375" style="118" bestFit="1" customWidth="1"/>
    <col min="18" max="16384" width="8.85546875" style="118"/>
  </cols>
  <sheetData>
    <row r="1" spans="1:17" s="193" customFormat="1" ht="18.600000000000001" customHeight="1" thickBot="1" x14ac:dyDescent="0.35">
      <c r="A1" s="330" t="s">
        <v>258</v>
      </c>
      <c r="B1" s="330"/>
      <c r="C1" s="330"/>
      <c r="D1" s="330"/>
      <c r="E1" s="330"/>
      <c r="F1" s="330"/>
      <c r="G1" s="330"/>
      <c r="H1" s="318"/>
      <c r="I1" s="318"/>
      <c r="J1" s="318"/>
      <c r="K1" s="318"/>
      <c r="L1" s="318"/>
      <c r="M1" s="318"/>
      <c r="N1" s="318"/>
      <c r="O1" s="318"/>
      <c r="P1" s="318"/>
      <c r="Q1" s="318"/>
    </row>
    <row r="2" spans="1:17" s="193" customFormat="1" ht="14.45" customHeight="1" thickBot="1" x14ac:dyDescent="0.25">
      <c r="A2" s="221" t="s">
        <v>256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</row>
    <row r="3" spans="1:17" ht="14.45" customHeight="1" x14ac:dyDescent="0.2">
      <c r="A3" s="68"/>
      <c r="B3" s="331" t="s">
        <v>29</v>
      </c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126"/>
      <c r="Q3" s="128"/>
    </row>
    <row r="4" spans="1:17" ht="14.45" customHeight="1" x14ac:dyDescent="0.2">
      <c r="A4" s="69"/>
      <c r="B4" s="20">
        <v>2019</v>
      </c>
      <c r="C4" s="127" t="s">
        <v>30</v>
      </c>
      <c r="D4" s="251" t="s">
        <v>236</v>
      </c>
      <c r="E4" s="251" t="s">
        <v>237</v>
      </c>
      <c r="F4" s="251" t="s">
        <v>238</v>
      </c>
      <c r="G4" s="251" t="s">
        <v>239</v>
      </c>
      <c r="H4" s="251" t="s">
        <v>240</v>
      </c>
      <c r="I4" s="251" t="s">
        <v>241</v>
      </c>
      <c r="J4" s="251" t="s">
        <v>242</v>
      </c>
      <c r="K4" s="251" t="s">
        <v>243</v>
      </c>
      <c r="L4" s="251" t="s">
        <v>244</v>
      </c>
      <c r="M4" s="251" t="s">
        <v>245</v>
      </c>
      <c r="N4" s="251" t="s">
        <v>246</v>
      </c>
      <c r="O4" s="251" t="s">
        <v>247</v>
      </c>
      <c r="P4" s="333" t="s">
        <v>3</v>
      </c>
      <c r="Q4" s="334"/>
    </row>
    <row r="5" spans="1:17" ht="14.45" customHeight="1" thickBot="1" x14ac:dyDescent="0.25">
      <c r="A5" s="70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5" customHeight="1" x14ac:dyDescent="0.2">
      <c r="A6" s="14" t="s">
        <v>34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84" t="s">
        <v>257</v>
      </c>
    </row>
    <row r="7" spans="1:17" ht="14.45" customHeight="1" x14ac:dyDescent="0.2">
      <c r="A7" s="15" t="s">
        <v>35</v>
      </c>
      <c r="B7" s="46">
        <v>22</v>
      </c>
      <c r="C7" s="47">
        <v>1.833333333333</v>
      </c>
      <c r="D7" s="47">
        <v>0.51865000000000006</v>
      </c>
      <c r="E7" s="47">
        <v>0.89231000000000005</v>
      </c>
      <c r="F7" s="47">
        <v>1.60958</v>
      </c>
      <c r="G7" s="47">
        <v>1.8559799999990001</v>
      </c>
      <c r="H7" s="47">
        <v>3.5185</v>
      </c>
      <c r="I7" s="47">
        <v>1.908899999999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10.30392</v>
      </c>
      <c r="Q7" s="85">
        <v>0.93671999999900002</v>
      </c>
    </row>
    <row r="8" spans="1:17" ht="14.45" customHeight="1" x14ac:dyDescent="0.2">
      <c r="A8" s="15" t="s">
        <v>36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85" t="s">
        <v>257</v>
      </c>
    </row>
    <row r="9" spans="1:17" ht="14.45" customHeight="1" x14ac:dyDescent="0.2">
      <c r="A9" s="15" t="s">
        <v>37</v>
      </c>
      <c r="B9" s="46">
        <v>28557.009353054898</v>
      </c>
      <c r="C9" s="47">
        <v>2379.7507794212402</v>
      </c>
      <c r="D9" s="47">
        <v>2217.3542699999998</v>
      </c>
      <c r="E9" s="47">
        <v>2326.49640000001</v>
      </c>
      <c r="F9" s="47">
        <v>2236.24675999999</v>
      </c>
      <c r="G9" s="47">
        <v>2535.3782699999902</v>
      </c>
      <c r="H9" s="47">
        <v>2672.8133899999998</v>
      </c>
      <c r="I9" s="47">
        <v>2251.7288399999902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14240.01793</v>
      </c>
      <c r="Q9" s="85">
        <v>0.99730456743200002</v>
      </c>
    </row>
    <row r="10" spans="1:17" ht="14.45" customHeight="1" x14ac:dyDescent="0.2">
      <c r="A10" s="15" t="s">
        <v>38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85" t="s">
        <v>257</v>
      </c>
    </row>
    <row r="11" spans="1:17" ht="14.45" customHeight="1" x14ac:dyDescent="0.2">
      <c r="A11" s="15" t="s">
        <v>39</v>
      </c>
      <c r="B11" s="46">
        <v>243.455892531275</v>
      </c>
      <c r="C11" s="47">
        <v>20.287991044272999</v>
      </c>
      <c r="D11" s="47">
        <v>31.52947</v>
      </c>
      <c r="E11" s="47">
        <v>14.404120000000001</v>
      </c>
      <c r="F11" s="47">
        <v>19.123699999999999</v>
      </c>
      <c r="G11" s="47">
        <v>19.345629999999002</v>
      </c>
      <c r="H11" s="47">
        <v>12.82184</v>
      </c>
      <c r="I11" s="47">
        <v>23.126479999998999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120.35124</v>
      </c>
      <c r="Q11" s="85">
        <v>0.98869030236699995</v>
      </c>
    </row>
    <row r="12" spans="1:17" ht="14.45" customHeight="1" x14ac:dyDescent="0.2">
      <c r="A12" s="15" t="s">
        <v>40</v>
      </c>
      <c r="B12" s="46">
        <v>1.670564171089</v>
      </c>
      <c r="C12" s="47">
        <v>0.13921368092399999</v>
      </c>
      <c r="D12" s="47">
        <v>0.499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0.499</v>
      </c>
      <c r="Q12" s="85">
        <v>0.597402971565</v>
      </c>
    </row>
    <row r="13" spans="1:17" ht="14.45" customHeight="1" x14ac:dyDescent="0.2">
      <c r="A13" s="15" t="s">
        <v>41</v>
      </c>
      <c r="B13" s="46">
        <v>2</v>
      </c>
      <c r="C13" s="47">
        <v>0.166666666666</v>
      </c>
      <c r="D13" s="47">
        <v>3.2549199999999998</v>
      </c>
      <c r="E13" s="47">
        <v>4.6335100000000002</v>
      </c>
      <c r="F13" s="47">
        <v>2.18526</v>
      </c>
      <c r="G13" s="47">
        <v>0.62435999999900005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10.69805</v>
      </c>
      <c r="Q13" s="85">
        <v>10.69805</v>
      </c>
    </row>
    <row r="14" spans="1:17" ht="14.45" customHeight="1" x14ac:dyDescent="0.2">
      <c r="A14" s="15" t="s">
        <v>42</v>
      </c>
      <c r="B14" s="46">
        <v>641.23130586151603</v>
      </c>
      <c r="C14" s="47">
        <v>53.435942155126</v>
      </c>
      <c r="D14" s="47">
        <v>76.930000000000007</v>
      </c>
      <c r="E14" s="47">
        <v>62.319000000000003</v>
      </c>
      <c r="F14" s="47">
        <v>59.572999999998999</v>
      </c>
      <c r="G14" s="47">
        <v>50.197999999998999</v>
      </c>
      <c r="H14" s="47">
        <v>48.235999999999997</v>
      </c>
      <c r="I14" s="47">
        <v>43.135999999999001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340.392</v>
      </c>
      <c r="Q14" s="85">
        <v>1.0616824128460001</v>
      </c>
    </row>
    <row r="15" spans="1:17" ht="14.45" customHeight="1" x14ac:dyDescent="0.2">
      <c r="A15" s="15" t="s">
        <v>43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85" t="s">
        <v>257</v>
      </c>
    </row>
    <row r="16" spans="1:17" ht="14.45" customHeight="1" x14ac:dyDescent="0.2">
      <c r="A16" s="15" t="s">
        <v>44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85" t="s">
        <v>257</v>
      </c>
    </row>
    <row r="17" spans="1:17" ht="14.45" customHeight="1" x14ac:dyDescent="0.2">
      <c r="A17" s="15" t="s">
        <v>45</v>
      </c>
      <c r="B17" s="46">
        <v>53.289653142673998</v>
      </c>
      <c r="C17" s="47">
        <v>4.4408044285560004</v>
      </c>
      <c r="D17" s="47">
        <v>131.44612000000001</v>
      </c>
      <c r="E17" s="47">
        <v>26.527999999999999</v>
      </c>
      <c r="F17" s="47">
        <v>17.24822</v>
      </c>
      <c r="G17" s="47">
        <v>10.648</v>
      </c>
      <c r="H17" s="47">
        <v>48.531419999999997</v>
      </c>
      <c r="I17" s="47">
        <v>18.766649999999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253.16840999999999</v>
      </c>
      <c r="Q17" s="85">
        <v>9.5015972170869993</v>
      </c>
    </row>
    <row r="18" spans="1:17" ht="14.45" customHeight="1" x14ac:dyDescent="0.2">
      <c r="A18" s="15" t="s">
        <v>46</v>
      </c>
      <c r="B18" s="46">
        <v>0</v>
      </c>
      <c r="C18" s="47">
        <v>0</v>
      </c>
      <c r="D18" s="47">
        <v>0.55700000000000005</v>
      </c>
      <c r="E18" s="47">
        <v>4.7910000000000004</v>
      </c>
      <c r="F18" s="47">
        <v>1.9419999999999999</v>
      </c>
      <c r="G18" s="47">
        <v>7.5499999999989997</v>
      </c>
      <c r="H18" s="47">
        <v>7.3959999999999999</v>
      </c>
      <c r="I18" s="47">
        <v>12.692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34.927999999999003</v>
      </c>
      <c r="Q18" s="85" t="s">
        <v>257</v>
      </c>
    </row>
    <row r="19" spans="1:17" ht="14.45" customHeight="1" x14ac:dyDescent="0.2">
      <c r="A19" s="15" t="s">
        <v>47</v>
      </c>
      <c r="B19" s="46">
        <v>1057.05564942297</v>
      </c>
      <c r="C19" s="47">
        <v>88.087970785246995</v>
      </c>
      <c r="D19" s="47">
        <v>101.70235</v>
      </c>
      <c r="E19" s="47">
        <v>140.51363000000001</v>
      </c>
      <c r="F19" s="47">
        <v>55.038329999999</v>
      </c>
      <c r="G19" s="47">
        <v>116.64304</v>
      </c>
      <c r="H19" s="47">
        <v>36.053750000000001</v>
      </c>
      <c r="I19" s="47">
        <v>31.336389999999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481.28748999999999</v>
      </c>
      <c r="Q19" s="85">
        <v>0.91061902041300002</v>
      </c>
    </row>
    <row r="20" spans="1:17" ht="14.45" customHeight="1" x14ac:dyDescent="0.2">
      <c r="A20" s="15" t="s">
        <v>48</v>
      </c>
      <c r="B20" s="46">
        <v>20890.407759999998</v>
      </c>
      <c r="C20" s="47">
        <v>1740.86731333334</v>
      </c>
      <c r="D20" s="47">
        <v>1707.71486</v>
      </c>
      <c r="E20" s="47">
        <v>1643.95516</v>
      </c>
      <c r="F20" s="47">
        <v>1680.9831799999999</v>
      </c>
      <c r="G20" s="47">
        <v>1680.8711899999901</v>
      </c>
      <c r="H20" s="47">
        <v>1701.9561000000001</v>
      </c>
      <c r="I20" s="47">
        <v>1716.9745699999901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10132.45506</v>
      </c>
      <c r="Q20" s="85">
        <v>0.97005814117199995</v>
      </c>
    </row>
    <row r="21" spans="1:17" ht="14.45" customHeight="1" x14ac:dyDescent="0.2">
      <c r="A21" s="16" t="s">
        <v>49</v>
      </c>
      <c r="B21" s="46">
        <v>1270.99999999998</v>
      </c>
      <c r="C21" s="47">
        <v>105.91666666666499</v>
      </c>
      <c r="D21" s="47">
        <v>109.18212</v>
      </c>
      <c r="E21" s="47">
        <v>109.17910999999999</v>
      </c>
      <c r="F21" s="47">
        <v>116.15908</v>
      </c>
      <c r="G21" s="47">
        <v>103.32111</v>
      </c>
      <c r="H21" s="47">
        <v>103.32111</v>
      </c>
      <c r="I21" s="47">
        <v>101.83127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642.99379999999906</v>
      </c>
      <c r="Q21" s="85">
        <v>1.0117919748219999</v>
      </c>
    </row>
    <row r="22" spans="1:17" ht="14.45" customHeight="1" x14ac:dyDescent="0.2">
      <c r="A22" s="15" t="s">
        <v>50</v>
      </c>
      <c r="B22" s="46">
        <v>49</v>
      </c>
      <c r="C22" s="47">
        <v>4.083333333333</v>
      </c>
      <c r="D22" s="47">
        <v>0</v>
      </c>
      <c r="E22" s="47">
        <v>0</v>
      </c>
      <c r="F22" s="47">
        <v>9.0749999999989992</v>
      </c>
      <c r="G22" s="47">
        <v>19.989999999999</v>
      </c>
      <c r="H22" s="47">
        <v>29.04</v>
      </c>
      <c r="I22" s="47">
        <v>30.061599999999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88.166599999998994</v>
      </c>
      <c r="Q22" s="85">
        <v>3.5986367346930002</v>
      </c>
    </row>
    <row r="23" spans="1:17" ht="14.45" customHeight="1" x14ac:dyDescent="0.2">
      <c r="A23" s="16" t="s">
        <v>51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85" t="s">
        <v>257</v>
      </c>
    </row>
    <row r="24" spans="1:17" ht="14.45" customHeight="1" x14ac:dyDescent="0.2">
      <c r="A24" s="16" t="s">
        <v>52</v>
      </c>
      <c r="B24" s="46">
        <v>19.677292404565002</v>
      </c>
      <c r="C24" s="47">
        <v>1.6397743670460001</v>
      </c>
      <c r="D24" s="47">
        <v>0.264450000001</v>
      </c>
      <c r="E24" s="47">
        <v>63.700230000001</v>
      </c>
      <c r="F24" s="47">
        <v>9.7495200000000004</v>
      </c>
      <c r="G24" s="47">
        <v>7.254919999997</v>
      </c>
      <c r="H24" s="47">
        <v>15.205289999998</v>
      </c>
      <c r="I24" s="47">
        <v>9.3914500000000007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105.56585999999901</v>
      </c>
      <c r="Q24" s="85"/>
    </row>
    <row r="25" spans="1:17" ht="14.45" customHeight="1" x14ac:dyDescent="0.2">
      <c r="A25" s="17" t="s">
        <v>53</v>
      </c>
      <c r="B25" s="49">
        <v>52807.797470589001</v>
      </c>
      <c r="C25" s="50">
        <v>4400.6497892157504</v>
      </c>
      <c r="D25" s="50">
        <v>4380.9532100000097</v>
      </c>
      <c r="E25" s="50">
        <v>4397.4124700000102</v>
      </c>
      <c r="F25" s="50">
        <v>4208.9336299999904</v>
      </c>
      <c r="G25" s="50">
        <v>4553.6804999999804</v>
      </c>
      <c r="H25" s="50">
        <v>4678.8933999999999</v>
      </c>
      <c r="I25" s="50">
        <v>4240.9541499999796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26460.827359999999</v>
      </c>
      <c r="Q25" s="86">
        <v>1.0021560688919999</v>
      </c>
    </row>
    <row r="26" spans="1:17" ht="14.45" customHeight="1" x14ac:dyDescent="0.2">
      <c r="A26" s="15" t="s">
        <v>54</v>
      </c>
      <c r="B26" s="46">
        <v>3607.1030128713401</v>
      </c>
      <c r="C26" s="47">
        <v>300.59191773927898</v>
      </c>
      <c r="D26" s="47">
        <v>303.671480000001</v>
      </c>
      <c r="E26" s="47">
        <v>304.60284999999999</v>
      </c>
      <c r="F26" s="47">
        <v>260.22624999999999</v>
      </c>
      <c r="G26" s="47">
        <v>315.07859999999999</v>
      </c>
      <c r="H26" s="47">
        <v>268.37979999999999</v>
      </c>
      <c r="I26" s="47">
        <v>434.24479000000002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1886.2037700000001</v>
      </c>
      <c r="Q26" s="85">
        <v>1.045827503827</v>
      </c>
    </row>
    <row r="27" spans="1:17" ht="14.45" customHeight="1" x14ac:dyDescent="0.2">
      <c r="A27" s="18" t="s">
        <v>55</v>
      </c>
      <c r="B27" s="49">
        <v>56414.900483460297</v>
      </c>
      <c r="C27" s="50">
        <v>4701.2417069550202</v>
      </c>
      <c r="D27" s="50">
        <v>4684.6246900000097</v>
      </c>
      <c r="E27" s="50">
        <v>4702.0153200000104</v>
      </c>
      <c r="F27" s="50">
        <v>4469.1598799999902</v>
      </c>
      <c r="G27" s="50">
        <v>4868.7590999999802</v>
      </c>
      <c r="H27" s="50">
        <v>4947.2731999999996</v>
      </c>
      <c r="I27" s="50">
        <v>4675.1989399999802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28347.031129999999</v>
      </c>
      <c r="Q27" s="86">
        <v>1.004948369564</v>
      </c>
    </row>
    <row r="28" spans="1:17" ht="14.45" customHeight="1" x14ac:dyDescent="0.2">
      <c r="A28" s="16" t="s">
        <v>56</v>
      </c>
      <c r="B28" s="46">
        <v>1191.0318222600899</v>
      </c>
      <c r="C28" s="47">
        <v>99.252651855007002</v>
      </c>
      <c r="D28" s="47">
        <v>0</v>
      </c>
      <c r="E28" s="47">
        <v>34.499999999998998</v>
      </c>
      <c r="F28" s="47">
        <v>120.8</v>
      </c>
      <c r="G28" s="47">
        <v>32.1</v>
      </c>
      <c r="H28" s="47">
        <v>13.9</v>
      </c>
      <c r="I28" s="47">
        <v>97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298.3</v>
      </c>
      <c r="Q28" s="85">
        <v>0.50091020982699996</v>
      </c>
    </row>
    <row r="29" spans="1:17" ht="14.45" customHeight="1" x14ac:dyDescent="0.2">
      <c r="A29" s="16" t="s">
        <v>57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85" t="s">
        <v>257</v>
      </c>
    </row>
    <row r="30" spans="1:17" ht="14.45" customHeight="1" x14ac:dyDescent="0.2">
      <c r="A30" s="16" t="s">
        <v>58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85">
        <v>0</v>
      </c>
    </row>
    <row r="31" spans="1:17" ht="14.45" customHeight="1" thickBot="1" x14ac:dyDescent="0.25">
      <c r="A31" s="19" t="s">
        <v>59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87" t="s">
        <v>257</v>
      </c>
    </row>
    <row r="32" spans="1:17" ht="14.45" customHeight="1" x14ac:dyDescent="0.2"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</row>
    <row r="33" spans="1:17" ht="14.45" customHeight="1" x14ac:dyDescent="0.2">
      <c r="A33" s="102" t="s">
        <v>148</v>
      </c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</row>
    <row r="34" spans="1:17" ht="14.45" customHeight="1" x14ac:dyDescent="0.2">
      <c r="A34" s="124" t="s">
        <v>234</v>
      </c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</row>
    <row r="35" spans="1:17" ht="14.45" customHeight="1" x14ac:dyDescent="0.2">
      <c r="A35" s="125" t="s">
        <v>60</v>
      </c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E048B292-F53E-47C3-AC08-D2D0F6FB7506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K207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18" customWidth="1"/>
    <col min="2" max="11" width="10" style="118" customWidth="1"/>
    <col min="12" max="16384" width="8.85546875" style="118"/>
  </cols>
  <sheetData>
    <row r="1" spans="1:11" s="55" customFormat="1" ht="18.600000000000001" customHeight="1" thickBot="1" x14ac:dyDescent="0.35">
      <c r="A1" s="330" t="s">
        <v>61</v>
      </c>
      <c r="B1" s="330"/>
      <c r="C1" s="330"/>
      <c r="D1" s="330"/>
      <c r="E1" s="330"/>
      <c r="F1" s="330"/>
      <c r="G1" s="330"/>
      <c r="H1" s="335"/>
      <c r="I1" s="335"/>
      <c r="J1" s="335"/>
      <c r="K1" s="335"/>
    </row>
    <row r="2" spans="1:11" s="55" customFormat="1" ht="14.45" customHeight="1" thickBot="1" x14ac:dyDescent="0.25">
      <c r="A2" s="221" t="s">
        <v>256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5" customHeight="1" x14ac:dyDescent="0.2">
      <c r="A3" s="68"/>
      <c r="B3" s="331" t="s">
        <v>62</v>
      </c>
      <c r="C3" s="332"/>
      <c r="D3" s="332"/>
      <c r="E3" s="332"/>
      <c r="F3" s="338" t="s">
        <v>63</v>
      </c>
      <c r="G3" s="332"/>
      <c r="H3" s="332"/>
      <c r="I3" s="332"/>
      <c r="J3" s="332"/>
      <c r="K3" s="339"/>
    </row>
    <row r="4" spans="1:11" ht="14.45" customHeight="1" x14ac:dyDescent="0.2">
      <c r="A4" s="69"/>
      <c r="B4" s="336"/>
      <c r="C4" s="337"/>
      <c r="D4" s="337"/>
      <c r="E4" s="337"/>
      <c r="F4" s="340" t="s">
        <v>252</v>
      </c>
      <c r="G4" s="342" t="s">
        <v>64</v>
      </c>
      <c r="H4" s="129" t="s">
        <v>134</v>
      </c>
      <c r="I4" s="340" t="s">
        <v>65</v>
      </c>
      <c r="J4" s="342" t="s">
        <v>254</v>
      </c>
      <c r="K4" s="343" t="s">
        <v>255</v>
      </c>
    </row>
    <row r="5" spans="1:11" ht="39" thickBot="1" x14ac:dyDescent="0.25">
      <c r="A5" s="70"/>
      <c r="B5" s="24" t="s">
        <v>248</v>
      </c>
      <c r="C5" s="25" t="s">
        <v>249</v>
      </c>
      <c r="D5" s="26" t="s">
        <v>250</v>
      </c>
      <c r="E5" s="26" t="s">
        <v>251</v>
      </c>
      <c r="F5" s="341"/>
      <c r="G5" s="341"/>
      <c r="H5" s="25" t="s">
        <v>253</v>
      </c>
      <c r="I5" s="341"/>
      <c r="J5" s="341"/>
      <c r="K5" s="344"/>
    </row>
    <row r="6" spans="1:11" ht="14.45" customHeight="1" thickBot="1" x14ac:dyDescent="0.25">
      <c r="A6" s="458" t="s">
        <v>259</v>
      </c>
      <c r="B6" s="438">
        <v>49680.284976922201</v>
      </c>
      <c r="C6" s="438">
        <v>53048.908340000104</v>
      </c>
      <c r="D6" s="439">
        <v>3368.6233630779302</v>
      </c>
      <c r="E6" s="440">
        <v>1.06780603945</v>
      </c>
      <c r="F6" s="438">
        <v>52807.797470589001</v>
      </c>
      <c r="G6" s="439">
        <v>26403.898735294501</v>
      </c>
      <c r="H6" s="441">
        <v>4240.9541499999796</v>
      </c>
      <c r="I6" s="438">
        <v>26460.827359999999</v>
      </c>
      <c r="J6" s="439">
        <v>56.928624705494997</v>
      </c>
      <c r="K6" s="442">
        <v>0.50107803444599996</v>
      </c>
    </row>
    <row r="7" spans="1:11" ht="14.45" customHeight="1" thickBot="1" x14ac:dyDescent="0.25">
      <c r="A7" s="459" t="s">
        <v>260</v>
      </c>
      <c r="B7" s="438">
        <v>29010.502558743599</v>
      </c>
      <c r="C7" s="438">
        <v>28551.841450000102</v>
      </c>
      <c r="D7" s="439">
        <v>-458.661108743527</v>
      </c>
      <c r="E7" s="440">
        <v>0.98418982546699996</v>
      </c>
      <c r="F7" s="438">
        <v>29467.367115618701</v>
      </c>
      <c r="G7" s="439">
        <v>14733.6835578094</v>
      </c>
      <c r="H7" s="441">
        <v>2319.90021999999</v>
      </c>
      <c r="I7" s="438">
        <v>14722.52684</v>
      </c>
      <c r="J7" s="439">
        <v>-11.156717809386</v>
      </c>
      <c r="K7" s="442">
        <v>0.49962138735400002</v>
      </c>
    </row>
    <row r="8" spans="1:11" ht="14.45" customHeight="1" thickBot="1" x14ac:dyDescent="0.25">
      <c r="A8" s="460" t="s">
        <v>261</v>
      </c>
      <c r="B8" s="438">
        <v>28453.8717741697</v>
      </c>
      <c r="C8" s="438">
        <v>27999.319450000101</v>
      </c>
      <c r="D8" s="439">
        <v>-454.552324169646</v>
      </c>
      <c r="E8" s="440">
        <v>0.98402493946000003</v>
      </c>
      <c r="F8" s="438">
        <v>28826.135809757201</v>
      </c>
      <c r="G8" s="439">
        <v>14413.067904878601</v>
      </c>
      <c r="H8" s="441">
        <v>2276.76421999999</v>
      </c>
      <c r="I8" s="438">
        <v>14382.134840000001</v>
      </c>
      <c r="J8" s="439">
        <v>-30.933064878627</v>
      </c>
      <c r="K8" s="442">
        <v>0.49892690906999998</v>
      </c>
    </row>
    <row r="9" spans="1:11" ht="14.45" customHeight="1" thickBot="1" x14ac:dyDescent="0.25">
      <c r="A9" s="461" t="s">
        <v>262</v>
      </c>
      <c r="B9" s="443">
        <v>0</v>
      </c>
      <c r="C9" s="443">
        <v>1.4400000000000001E-3</v>
      </c>
      <c r="D9" s="444">
        <v>1.4400000000000001E-3</v>
      </c>
      <c r="E9" s="445" t="s">
        <v>257</v>
      </c>
      <c r="F9" s="443">
        <v>0</v>
      </c>
      <c r="G9" s="444">
        <v>0</v>
      </c>
      <c r="H9" s="446">
        <v>0</v>
      </c>
      <c r="I9" s="443">
        <v>6.9999999999999999E-4</v>
      </c>
      <c r="J9" s="444">
        <v>6.9999999999999999E-4</v>
      </c>
      <c r="K9" s="447" t="s">
        <v>257</v>
      </c>
    </row>
    <row r="10" spans="1:11" ht="14.45" customHeight="1" thickBot="1" x14ac:dyDescent="0.25">
      <c r="A10" s="462" t="s">
        <v>263</v>
      </c>
      <c r="B10" s="438">
        <v>0</v>
      </c>
      <c r="C10" s="438">
        <v>1.4400000000000001E-3</v>
      </c>
      <c r="D10" s="439">
        <v>1.4400000000000001E-3</v>
      </c>
      <c r="E10" s="448" t="s">
        <v>257</v>
      </c>
      <c r="F10" s="438">
        <v>0</v>
      </c>
      <c r="G10" s="439">
        <v>0</v>
      </c>
      <c r="H10" s="441">
        <v>0</v>
      </c>
      <c r="I10" s="438">
        <v>6.9999999999999999E-4</v>
      </c>
      <c r="J10" s="439">
        <v>6.9999999999999999E-4</v>
      </c>
      <c r="K10" s="449" t="s">
        <v>257</v>
      </c>
    </row>
    <row r="11" spans="1:11" ht="14.45" customHeight="1" thickBot="1" x14ac:dyDescent="0.25">
      <c r="A11" s="461" t="s">
        <v>264</v>
      </c>
      <c r="B11" s="443">
        <v>22</v>
      </c>
      <c r="C11" s="443">
        <v>21.815190000000001</v>
      </c>
      <c r="D11" s="444">
        <v>-0.184809999999</v>
      </c>
      <c r="E11" s="450">
        <v>0.99159954545399998</v>
      </c>
      <c r="F11" s="443">
        <v>22</v>
      </c>
      <c r="G11" s="444">
        <v>11</v>
      </c>
      <c r="H11" s="446">
        <v>1.908899999999</v>
      </c>
      <c r="I11" s="443">
        <v>10.30392</v>
      </c>
      <c r="J11" s="444">
        <v>-0.69608000000000003</v>
      </c>
      <c r="K11" s="451">
        <v>0.46835999999900002</v>
      </c>
    </row>
    <row r="12" spans="1:11" ht="14.45" customHeight="1" thickBot="1" x14ac:dyDescent="0.25">
      <c r="A12" s="462" t="s">
        <v>265</v>
      </c>
      <c r="B12" s="438">
        <v>18</v>
      </c>
      <c r="C12" s="438">
        <v>15.07823</v>
      </c>
      <c r="D12" s="439">
        <v>-2.9217699999989999</v>
      </c>
      <c r="E12" s="440">
        <v>0.837679444444</v>
      </c>
      <c r="F12" s="438">
        <v>16</v>
      </c>
      <c r="G12" s="439">
        <v>8</v>
      </c>
      <c r="H12" s="441">
        <v>1.908899999999</v>
      </c>
      <c r="I12" s="438">
        <v>8.3679199999989997</v>
      </c>
      <c r="J12" s="439">
        <v>0.36791999999899999</v>
      </c>
      <c r="K12" s="442">
        <v>0.52299499999900001</v>
      </c>
    </row>
    <row r="13" spans="1:11" ht="14.45" customHeight="1" thickBot="1" x14ac:dyDescent="0.25">
      <c r="A13" s="462" t="s">
        <v>266</v>
      </c>
      <c r="B13" s="438">
        <v>4</v>
      </c>
      <c r="C13" s="438">
        <v>6.7369599999999998</v>
      </c>
      <c r="D13" s="439">
        <v>2.7369599999999998</v>
      </c>
      <c r="E13" s="440">
        <v>1.68424</v>
      </c>
      <c r="F13" s="438">
        <v>6</v>
      </c>
      <c r="G13" s="439">
        <v>3</v>
      </c>
      <c r="H13" s="441">
        <v>0</v>
      </c>
      <c r="I13" s="438">
        <v>1.9359999999999999</v>
      </c>
      <c r="J13" s="439">
        <v>-1.0640000000000001</v>
      </c>
      <c r="K13" s="442">
        <v>0.32266666666600002</v>
      </c>
    </row>
    <row r="14" spans="1:11" ht="14.45" customHeight="1" thickBot="1" x14ac:dyDescent="0.25">
      <c r="A14" s="461" t="s">
        <v>267</v>
      </c>
      <c r="B14" s="443">
        <v>28186.727119827901</v>
      </c>
      <c r="C14" s="443">
        <v>27672.354139999999</v>
      </c>
      <c r="D14" s="444">
        <v>-514.37297982785503</v>
      </c>
      <c r="E14" s="450">
        <v>0.98175123427199995</v>
      </c>
      <c r="F14" s="443">
        <v>28557.009353054898</v>
      </c>
      <c r="G14" s="444">
        <v>14278.5046765274</v>
      </c>
      <c r="H14" s="446">
        <v>2251.7288399999902</v>
      </c>
      <c r="I14" s="443">
        <v>14240.01793</v>
      </c>
      <c r="J14" s="444">
        <v>-38.486746527449</v>
      </c>
      <c r="K14" s="451">
        <v>0.49865228371600001</v>
      </c>
    </row>
    <row r="15" spans="1:11" ht="14.45" customHeight="1" thickBot="1" x14ac:dyDescent="0.25">
      <c r="A15" s="462" t="s">
        <v>268</v>
      </c>
      <c r="B15" s="438">
        <v>27487.977444553599</v>
      </c>
      <c r="C15" s="438">
        <v>26998.394629999999</v>
      </c>
      <c r="D15" s="439">
        <v>-489.58281455354501</v>
      </c>
      <c r="E15" s="440">
        <v>0.98218920196799997</v>
      </c>
      <c r="F15" s="438">
        <v>27814.9205748858</v>
      </c>
      <c r="G15" s="439">
        <v>13907.4602874429</v>
      </c>
      <c r="H15" s="441">
        <v>2207.6041499999901</v>
      </c>
      <c r="I15" s="438">
        <v>13985.70664</v>
      </c>
      <c r="J15" s="439">
        <v>78.246352557066999</v>
      </c>
      <c r="K15" s="442">
        <v>0.50281310717100003</v>
      </c>
    </row>
    <row r="16" spans="1:11" ht="14.45" customHeight="1" thickBot="1" x14ac:dyDescent="0.25">
      <c r="A16" s="462" t="s">
        <v>269</v>
      </c>
      <c r="B16" s="438">
        <v>379.74967527430999</v>
      </c>
      <c r="C16" s="438">
        <v>340.80689000000098</v>
      </c>
      <c r="D16" s="439">
        <v>-38.942785274308001</v>
      </c>
      <c r="E16" s="440">
        <v>0.89745143232500002</v>
      </c>
      <c r="F16" s="438">
        <v>382</v>
      </c>
      <c r="G16" s="439">
        <v>191</v>
      </c>
      <c r="H16" s="441">
        <v>21.496109999999</v>
      </c>
      <c r="I16" s="438">
        <v>136.18111999999999</v>
      </c>
      <c r="J16" s="439">
        <v>-54.81888</v>
      </c>
      <c r="K16" s="442">
        <v>0.35649507853399998</v>
      </c>
    </row>
    <row r="17" spans="1:11" ht="14.45" customHeight="1" thickBot="1" x14ac:dyDescent="0.25">
      <c r="A17" s="462" t="s">
        <v>270</v>
      </c>
      <c r="B17" s="438">
        <v>20</v>
      </c>
      <c r="C17" s="438">
        <v>18.218250000000001</v>
      </c>
      <c r="D17" s="439">
        <v>-1.7817499999990001</v>
      </c>
      <c r="E17" s="440">
        <v>0.91091250000000001</v>
      </c>
      <c r="F17" s="438">
        <v>20</v>
      </c>
      <c r="G17" s="439">
        <v>10</v>
      </c>
      <c r="H17" s="441">
        <v>1.858839999999</v>
      </c>
      <c r="I17" s="438">
        <v>6.1231299999989997</v>
      </c>
      <c r="J17" s="439">
        <v>-3.8768699999999998</v>
      </c>
      <c r="K17" s="442">
        <v>0.30615649999900002</v>
      </c>
    </row>
    <row r="18" spans="1:11" ht="14.45" customHeight="1" thickBot="1" x14ac:dyDescent="0.25">
      <c r="A18" s="462" t="s">
        <v>271</v>
      </c>
      <c r="B18" s="438">
        <v>260</v>
      </c>
      <c r="C18" s="438">
        <v>286.64256999999998</v>
      </c>
      <c r="D18" s="439">
        <v>26.642569999999999</v>
      </c>
      <c r="E18" s="440">
        <v>1.102471423076</v>
      </c>
      <c r="F18" s="438">
        <v>305.08877816902799</v>
      </c>
      <c r="G18" s="439">
        <v>152.54438908451399</v>
      </c>
      <c r="H18" s="441">
        <v>18.879739999999</v>
      </c>
      <c r="I18" s="438">
        <v>98.913039999999</v>
      </c>
      <c r="J18" s="439">
        <v>-53.631349084514</v>
      </c>
      <c r="K18" s="442">
        <v>0.32421067924399999</v>
      </c>
    </row>
    <row r="19" spans="1:11" ht="14.45" customHeight="1" thickBot="1" x14ac:dyDescent="0.25">
      <c r="A19" s="462" t="s">
        <v>272</v>
      </c>
      <c r="B19" s="438">
        <v>9</v>
      </c>
      <c r="C19" s="438">
        <v>2.7397999999999998</v>
      </c>
      <c r="D19" s="439">
        <v>-6.2601999999990001</v>
      </c>
      <c r="E19" s="440">
        <v>0.30442222222199999</v>
      </c>
      <c r="F19" s="438">
        <v>5</v>
      </c>
      <c r="G19" s="439">
        <v>2.5</v>
      </c>
      <c r="H19" s="441">
        <v>0</v>
      </c>
      <c r="I19" s="438">
        <v>0</v>
      </c>
      <c r="J19" s="439">
        <v>-2.5</v>
      </c>
      <c r="K19" s="442">
        <v>0</v>
      </c>
    </row>
    <row r="20" spans="1:11" ht="14.45" customHeight="1" thickBot="1" x14ac:dyDescent="0.25">
      <c r="A20" s="462" t="s">
        <v>273</v>
      </c>
      <c r="B20" s="438">
        <v>30</v>
      </c>
      <c r="C20" s="438">
        <v>25.552</v>
      </c>
      <c r="D20" s="439">
        <v>-4.4479999999990003</v>
      </c>
      <c r="E20" s="440">
        <v>0.85173333333300005</v>
      </c>
      <c r="F20" s="438">
        <v>30</v>
      </c>
      <c r="G20" s="439">
        <v>15</v>
      </c>
      <c r="H20" s="441">
        <v>1.889999999999</v>
      </c>
      <c r="I20" s="438">
        <v>13.093999999999999</v>
      </c>
      <c r="J20" s="439">
        <v>-1.9059999999999999</v>
      </c>
      <c r="K20" s="442">
        <v>0.43646666666599998</v>
      </c>
    </row>
    <row r="21" spans="1:11" ht="14.45" customHeight="1" thickBot="1" x14ac:dyDescent="0.25">
      <c r="A21" s="461" t="s">
        <v>274</v>
      </c>
      <c r="B21" s="443">
        <v>218.20011932406501</v>
      </c>
      <c r="C21" s="443">
        <v>287.20159999999998</v>
      </c>
      <c r="D21" s="444">
        <v>69.001480675934999</v>
      </c>
      <c r="E21" s="450">
        <v>1.316230260962</v>
      </c>
      <c r="F21" s="443">
        <v>243.455892531275</v>
      </c>
      <c r="G21" s="444">
        <v>121.727946265638</v>
      </c>
      <c r="H21" s="446">
        <v>23.126479999998999</v>
      </c>
      <c r="I21" s="443">
        <v>120.35124</v>
      </c>
      <c r="J21" s="444">
        <v>-1.3767062656369999</v>
      </c>
      <c r="K21" s="451">
        <v>0.49434515118299999</v>
      </c>
    </row>
    <row r="22" spans="1:11" ht="14.45" customHeight="1" thickBot="1" x14ac:dyDescent="0.25">
      <c r="A22" s="462" t="s">
        <v>275</v>
      </c>
      <c r="B22" s="438">
        <v>10</v>
      </c>
      <c r="C22" s="438">
        <v>8.6031499999999994</v>
      </c>
      <c r="D22" s="439">
        <v>-1.3968499999990001</v>
      </c>
      <c r="E22" s="440">
        <v>0.86031500000000005</v>
      </c>
      <c r="F22" s="438">
        <v>10</v>
      </c>
      <c r="G22" s="439">
        <v>5</v>
      </c>
      <c r="H22" s="441">
        <v>0.27496999999900001</v>
      </c>
      <c r="I22" s="438">
        <v>2.3266100000000001</v>
      </c>
      <c r="J22" s="439">
        <v>-2.6733899999999999</v>
      </c>
      <c r="K22" s="442">
        <v>0.23266100000000001</v>
      </c>
    </row>
    <row r="23" spans="1:11" ht="14.45" customHeight="1" thickBot="1" x14ac:dyDescent="0.25">
      <c r="A23" s="462" t="s">
        <v>276</v>
      </c>
      <c r="B23" s="438">
        <v>61.157692770639002</v>
      </c>
      <c r="C23" s="438">
        <v>82.111279999999994</v>
      </c>
      <c r="D23" s="439">
        <v>20.95358722936</v>
      </c>
      <c r="E23" s="440">
        <v>1.342615724696</v>
      </c>
      <c r="F23" s="438">
        <v>70</v>
      </c>
      <c r="G23" s="439">
        <v>35</v>
      </c>
      <c r="H23" s="441">
        <v>3.1012399999990001</v>
      </c>
      <c r="I23" s="438">
        <v>27.093229999999998</v>
      </c>
      <c r="J23" s="439">
        <v>-7.9067699999999999</v>
      </c>
      <c r="K23" s="442">
        <v>0.38704614285700001</v>
      </c>
    </row>
    <row r="24" spans="1:11" ht="14.45" customHeight="1" thickBot="1" x14ac:dyDescent="0.25">
      <c r="A24" s="462" t="s">
        <v>277</v>
      </c>
      <c r="B24" s="438">
        <v>85</v>
      </c>
      <c r="C24" s="438">
        <v>80.288139999999999</v>
      </c>
      <c r="D24" s="439">
        <v>-4.7118599999989996</v>
      </c>
      <c r="E24" s="440">
        <v>0.944566352941</v>
      </c>
      <c r="F24" s="438">
        <v>85</v>
      </c>
      <c r="G24" s="439">
        <v>42.5</v>
      </c>
      <c r="H24" s="441">
        <v>13.37293</v>
      </c>
      <c r="I24" s="438">
        <v>41.193569999998999</v>
      </c>
      <c r="J24" s="439">
        <v>-1.30643</v>
      </c>
      <c r="K24" s="442">
        <v>0.48463023529400001</v>
      </c>
    </row>
    <row r="25" spans="1:11" ht="14.45" customHeight="1" thickBot="1" x14ac:dyDescent="0.25">
      <c r="A25" s="462" t="s">
        <v>278</v>
      </c>
      <c r="B25" s="438">
        <v>1.51834448154</v>
      </c>
      <c r="C25" s="438">
        <v>0.44450000000000001</v>
      </c>
      <c r="D25" s="439">
        <v>-1.0738444815399999</v>
      </c>
      <c r="E25" s="440">
        <v>0.29275306454099997</v>
      </c>
      <c r="F25" s="438">
        <v>0.41926658323799998</v>
      </c>
      <c r="G25" s="439">
        <v>0.20963329161899999</v>
      </c>
      <c r="H25" s="441">
        <v>0</v>
      </c>
      <c r="I25" s="438">
        <v>2.5933999999999999</v>
      </c>
      <c r="J25" s="439">
        <v>2.38376670838</v>
      </c>
      <c r="K25" s="442">
        <v>0</v>
      </c>
    </row>
    <row r="26" spans="1:11" ht="14.45" customHeight="1" thickBot="1" x14ac:dyDescent="0.25">
      <c r="A26" s="462" t="s">
        <v>279</v>
      </c>
      <c r="B26" s="438">
        <v>2.2035483580000001E-2</v>
      </c>
      <c r="C26" s="438">
        <v>2.6790000000000001E-2</v>
      </c>
      <c r="D26" s="439">
        <v>4.7545164189999999E-3</v>
      </c>
      <c r="E26" s="440">
        <v>1.215766375254</v>
      </c>
      <c r="F26" s="438">
        <v>0</v>
      </c>
      <c r="G26" s="439">
        <v>0</v>
      </c>
      <c r="H26" s="441">
        <v>0</v>
      </c>
      <c r="I26" s="438">
        <v>0</v>
      </c>
      <c r="J26" s="439">
        <v>0</v>
      </c>
      <c r="K26" s="449" t="s">
        <v>257</v>
      </c>
    </row>
    <row r="27" spans="1:11" ht="14.45" customHeight="1" thickBot="1" x14ac:dyDescent="0.25">
      <c r="A27" s="462" t="s">
        <v>280</v>
      </c>
      <c r="B27" s="438">
        <v>0</v>
      </c>
      <c r="C27" s="438">
        <v>1.2873000000000001</v>
      </c>
      <c r="D27" s="439">
        <v>1.2873000000000001</v>
      </c>
      <c r="E27" s="448" t="s">
        <v>257</v>
      </c>
      <c r="F27" s="438">
        <v>0</v>
      </c>
      <c r="G27" s="439">
        <v>0</v>
      </c>
      <c r="H27" s="441">
        <v>0</v>
      </c>
      <c r="I27" s="438">
        <v>0.70421999999899998</v>
      </c>
      <c r="J27" s="439">
        <v>0.70421999999899998</v>
      </c>
      <c r="K27" s="449" t="s">
        <v>257</v>
      </c>
    </row>
    <row r="28" spans="1:11" ht="14.45" customHeight="1" thickBot="1" x14ac:dyDescent="0.25">
      <c r="A28" s="462" t="s">
        <v>281</v>
      </c>
      <c r="B28" s="438">
        <v>30.502046588302999</v>
      </c>
      <c r="C28" s="438">
        <v>34.374299999999998</v>
      </c>
      <c r="D28" s="439">
        <v>3.8722534116960001</v>
      </c>
      <c r="E28" s="440">
        <v>1.126950609706</v>
      </c>
      <c r="F28" s="438">
        <v>32.182293961443001</v>
      </c>
      <c r="G28" s="439">
        <v>16.091146980721</v>
      </c>
      <c r="H28" s="441">
        <v>2.7527499999990002</v>
      </c>
      <c r="I28" s="438">
        <v>20.124580000000002</v>
      </c>
      <c r="J28" s="439">
        <v>4.0334330192780001</v>
      </c>
      <c r="K28" s="442">
        <v>0.62533081153600001</v>
      </c>
    </row>
    <row r="29" spans="1:11" ht="14.45" customHeight="1" thickBot="1" x14ac:dyDescent="0.25">
      <c r="A29" s="462" t="s">
        <v>282</v>
      </c>
      <c r="B29" s="438">
        <v>0</v>
      </c>
      <c r="C29" s="438">
        <v>40.205880000000001</v>
      </c>
      <c r="D29" s="439">
        <v>40.205880000000001</v>
      </c>
      <c r="E29" s="448" t="s">
        <v>283</v>
      </c>
      <c r="F29" s="438">
        <v>0</v>
      </c>
      <c r="G29" s="439">
        <v>0</v>
      </c>
      <c r="H29" s="441">
        <v>0</v>
      </c>
      <c r="I29" s="438">
        <v>3.266</v>
      </c>
      <c r="J29" s="439">
        <v>3.266</v>
      </c>
      <c r="K29" s="449" t="s">
        <v>257</v>
      </c>
    </row>
    <row r="30" spans="1:11" ht="14.45" customHeight="1" thickBot="1" x14ac:dyDescent="0.25">
      <c r="A30" s="462" t="s">
        <v>284</v>
      </c>
      <c r="B30" s="438">
        <v>30</v>
      </c>
      <c r="C30" s="438">
        <v>39.860259999999997</v>
      </c>
      <c r="D30" s="439">
        <v>9.8602600000000002</v>
      </c>
      <c r="E30" s="440">
        <v>1.3286753333329999</v>
      </c>
      <c r="F30" s="438">
        <v>45.854331986593998</v>
      </c>
      <c r="G30" s="439">
        <v>22.927165993296999</v>
      </c>
      <c r="H30" s="441">
        <v>3.6245899999989999</v>
      </c>
      <c r="I30" s="438">
        <v>23.049630000000001</v>
      </c>
      <c r="J30" s="439">
        <v>0.122464006702</v>
      </c>
      <c r="K30" s="442">
        <v>0.50267071836800004</v>
      </c>
    </row>
    <row r="31" spans="1:11" ht="14.45" customHeight="1" thickBot="1" x14ac:dyDescent="0.25">
      <c r="A31" s="461" t="s">
        <v>285</v>
      </c>
      <c r="B31" s="443">
        <v>10.927109126628</v>
      </c>
      <c r="C31" s="443">
        <v>2.09057</v>
      </c>
      <c r="D31" s="444">
        <v>-8.8365391266280007</v>
      </c>
      <c r="E31" s="450">
        <v>0.19131958652299999</v>
      </c>
      <c r="F31" s="443">
        <v>1.670564171089</v>
      </c>
      <c r="G31" s="444">
        <v>0.83528208554399996</v>
      </c>
      <c r="H31" s="446">
        <v>0</v>
      </c>
      <c r="I31" s="443">
        <v>0.499</v>
      </c>
      <c r="J31" s="444">
        <v>-0.33628208554400002</v>
      </c>
      <c r="K31" s="451">
        <v>0.29870148578200001</v>
      </c>
    </row>
    <row r="32" spans="1:11" ht="14.45" customHeight="1" thickBot="1" x14ac:dyDescent="0.25">
      <c r="A32" s="462" t="s">
        <v>286</v>
      </c>
      <c r="B32" s="438">
        <v>0</v>
      </c>
      <c r="C32" s="438">
        <v>0</v>
      </c>
      <c r="D32" s="439">
        <v>0</v>
      </c>
      <c r="E32" s="440">
        <v>1</v>
      </c>
      <c r="F32" s="438">
        <v>0</v>
      </c>
      <c r="G32" s="439">
        <v>0</v>
      </c>
      <c r="H32" s="441">
        <v>0</v>
      </c>
      <c r="I32" s="438">
        <v>0.499</v>
      </c>
      <c r="J32" s="439">
        <v>0.499</v>
      </c>
      <c r="K32" s="449" t="s">
        <v>283</v>
      </c>
    </row>
    <row r="33" spans="1:11" ht="14.45" customHeight="1" thickBot="1" x14ac:dyDescent="0.25">
      <c r="A33" s="462" t="s">
        <v>287</v>
      </c>
      <c r="B33" s="438">
        <v>0</v>
      </c>
      <c r="C33" s="438">
        <v>0.626</v>
      </c>
      <c r="D33" s="439">
        <v>0.626</v>
      </c>
      <c r="E33" s="448" t="s">
        <v>283</v>
      </c>
      <c r="F33" s="438">
        <v>0.32483799245599998</v>
      </c>
      <c r="G33" s="439">
        <v>0.16241899622799999</v>
      </c>
      <c r="H33" s="441">
        <v>0</v>
      </c>
      <c r="I33" s="438">
        <v>0</v>
      </c>
      <c r="J33" s="439">
        <v>-0.16241899622799999</v>
      </c>
      <c r="K33" s="442">
        <v>0</v>
      </c>
    </row>
    <row r="34" spans="1:11" ht="14.45" customHeight="1" thickBot="1" x14ac:dyDescent="0.25">
      <c r="A34" s="462" t="s">
        <v>288</v>
      </c>
      <c r="B34" s="438">
        <v>10.721160941239001</v>
      </c>
      <c r="C34" s="438">
        <v>0</v>
      </c>
      <c r="D34" s="439">
        <v>-10.721160941239001</v>
      </c>
      <c r="E34" s="440">
        <v>0</v>
      </c>
      <c r="F34" s="438">
        <v>0</v>
      </c>
      <c r="G34" s="439">
        <v>0</v>
      </c>
      <c r="H34" s="441">
        <v>0</v>
      </c>
      <c r="I34" s="438">
        <v>0</v>
      </c>
      <c r="J34" s="439">
        <v>0</v>
      </c>
      <c r="K34" s="442">
        <v>0</v>
      </c>
    </row>
    <row r="35" spans="1:11" ht="14.45" customHeight="1" thickBot="1" x14ac:dyDescent="0.25">
      <c r="A35" s="462" t="s">
        <v>289</v>
      </c>
      <c r="B35" s="438">
        <v>0.205948185389</v>
      </c>
      <c r="C35" s="438">
        <v>1.4645699999999999</v>
      </c>
      <c r="D35" s="439">
        <v>1.2586218146099999</v>
      </c>
      <c r="E35" s="440">
        <v>7.1113518054440004</v>
      </c>
      <c r="F35" s="438">
        <v>0.587770862901</v>
      </c>
      <c r="G35" s="439">
        <v>0.29388543145000001</v>
      </c>
      <c r="H35" s="441">
        <v>0</v>
      </c>
      <c r="I35" s="438">
        <v>0</v>
      </c>
      <c r="J35" s="439">
        <v>-0.29388543145000001</v>
      </c>
      <c r="K35" s="442">
        <v>0</v>
      </c>
    </row>
    <row r="36" spans="1:11" ht="14.45" customHeight="1" thickBot="1" x14ac:dyDescent="0.25">
      <c r="A36" s="462" t="s">
        <v>290</v>
      </c>
      <c r="B36" s="438">
        <v>0</v>
      </c>
      <c r="C36" s="438">
        <v>0</v>
      </c>
      <c r="D36" s="439">
        <v>0</v>
      </c>
      <c r="E36" s="440">
        <v>1</v>
      </c>
      <c r="F36" s="438">
        <v>0.75795531573200003</v>
      </c>
      <c r="G36" s="439">
        <v>0.37897765786600002</v>
      </c>
      <c r="H36" s="441">
        <v>0</v>
      </c>
      <c r="I36" s="438">
        <v>0</v>
      </c>
      <c r="J36" s="439">
        <v>-0.37897765786600002</v>
      </c>
      <c r="K36" s="442">
        <v>0</v>
      </c>
    </row>
    <row r="37" spans="1:11" ht="14.45" customHeight="1" thickBot="1" x14ac:dyDescent="0.25">
      <c r="A37" s="461" t="s">
        <v>291</v>
      </c>
      <c r="B37" s="443">
        <v>16.017425891098</v>
      </c>
      <c r="C37" s="443">
        <v>15.85651</v>
      </c>
      <c r="D37" s="444">
        <v>-0.160915891098</v>
      </c>
      <c r="E37" s="450">
        <v>0.98995369841600001</v>
      </c>
      <c r="F37" s="443">
        <v>2</v>
      </c>
      <c r="G37" s="444">
        <v>1</v>
      </c>
      <c r="H37" s="446">
        <v>0</v>
      </c>
      <c r="I37" s="443">
        <v>10.69805</v>
      </c>
      <c r="J37" s="444">
        <v>9.6980500000000003</v>
      </c>
      <c r="K37" s="452" t="s">
        <v>283</v>
      </c>
    </row>
    <row r="38" spans="1:11" ht="14.45" customHeight="1" thickBot="1" x14ac:dyDescent="0.25">
      <c r="A38" s="462" t="s">
        <v>292</v>
      </c>
      <c r="B38" s="438">
        <v>14.017425891098</v>
      </c>
      <c r="C38" s="438">
        <v>14.06338</v>
      </c>
      <c r="D38" s="439">
        <v>4.5954108900999997E-2</v>
      </c>
      <c r="E38" s="440">
        <v>1.0032783557589999</v>
      </c>
      <c r="F38" s="438">
        <v>0</v>
      </c>
      <c r="G38" s="439">
        <v>0</v>
      </c>
      <c r="H38" s="441">
        <v>0</v>
      </c>
      <c r="I38" s="438">
        <v>10.69805</v>
      </c>
      <c r="J38" s="439">
        <v>10.69805</v>
      </c>
      <c r="K38" s="449" t="s">
        <v>257</v>
      </c>
    </row>
    <row r="39" spans="1:11" ht="14.45" customHeight="1" thickBot="1" x14ac:dyDescent="0.25">
      <c r="A39" s="462" t="s">
        <v>293</v>
      </c>
      <c r="B39" s="438">
        <v>0</v>
      </c>
      <c r="C39" s="438">
        <v>0.16434000000000001</v>
      </c>
      <c r="D39" s="439">
        <v>0.16434000000000001</v>
      </c>
      <c r="E39" s="448" t="s">
        <v>283</v>
      </c>
      <c r="F39" s="438">
        <v>0</v>
      </c>
      <c r="G39" s="439">
        <v>0</v>
      </c>
      <c r="H39" s="441">
        <v>0</v>
      </c>
      <c r="I39" s="438">
        <v>0</v>
      </c>
      <c r="J39" s="439">
        <v>0</v>
      </c>
      <c r="K39" s="449" t="s">
        <v>257</v>
      </c>
    </row>
    <row r="40" spans="1:11" ht="14.45" customHeight="1" thickBot="1" x14ac:dyDescent="0.25">
      <c r="A40" s="462" t="s">
        <v>294</v>
      </c>
      <c r="B40" s="438">
        <v>0</v>
      </c>
      <c r="C40" s="438">
        <v>0.3644</v>
      </c>
      <c r="D40" s="439">
        <v>0.3644</v>
      </c>
      <c r="E40" s="448" t="s">
        <v>283</v>
      </c>
      <c r="F40" s="438">
        <v>0</v>
      </c>
      <c r="G40" s="439">
        <v>0</v>
      </c>
      <c r="H40" s="441">
        <v>0</v>
      </c>
      <c r="I40" s="438">
        <v>0</v>
      </c>
      <c r="J40" s="439">
        <v>0</v>
      </c>
      <c r="K40" s="449" t="s">
        <v>257</v>
      </c>
    </row>
    <row r="41" spans="1:11" ht="14.45" customHeight="1" thickBot="1" x14ac:dyDescent="0.25">
      <c r="A41" s="462" t="s">
        <v>295</v>
      </c>
      <c r="B41" s="438">
        <v>2</v>
      </c>
      <c r="C41" s="438">
        <v>1.2643899999999999</v>
      </c>
      <c r="D41" s="439">
        <v>-0.73560999999900001</v>
      </c>
      <c r="E41" s="440">
        <v>0.63219499999999995</v>
      </c>
      <c r="F41" s="438">
        <v>2</v>
      </c>
      <c r="G41" s="439">
        <v>1</v>
      </c>
      <c r="H41" s="441">
        <v>0</v>
      </c>
      <c r="I41" s="438">
        <v>0</v>
      </c>
      <c r="J41" s="439">
        <v>-1</v>
      </c>
      <c r="K41" s="442">
        <v>0</v>
      </c>
    </row>
    <row r="42" spans="1:11" ht="14.45" customHeight="1" thickBot="1" x14ac:dyDescent="0.25">
      <c r="A42" s="461" t="s">
        <v>296</v>
      </c>
      <c r="B42" s="443">
        <v>0</v>
      </c>
      <c r="C42" s="443">
        <v>0</v>
      </c>
      <c r="D42" s="444">
        <v>0</v>
      </c>
      <c r="E42" s="450">
        <v>1</v>
      </c>
      <c r="F42" s="443">
        <v>0</v>
      </c>
      <c r="G42" s="444">
        <v>0</v>
      </c>
      <c r="H42" s="446">
        <v>0</v>
      </c>
      <c r="I42" s="443">
        <v>0.26400000000000001</v>
      </c>
      <c r="J42" s="444">
        <v>0.26400000000000001</v>
      </c>
      <c r="K42" s="447" t="s">
        <v>283</v>
      </c>
    </row>
    <row r="43" spans="1:11" ht="14.45" customHeight="1" thickBot="1" x14ac:dyDescent="0.25">
      <c r="A43" s="462" t="s">
        <v>297</v>
      </c>
      <c r="B43" s="438">
        <v>0</v>
      </c>
      <c r="C43" s="438">
        <v>0</v>
      </c>
      <c r="D43" s="439">
        <v>0</v>
      </c>
      <c r="E43" s="440">
        <v>1</v>
      </c>
      <c r="F43" s="438">
        <v>0</v>
      </c>
      <c r="G43" s="439">
        <v>0</v>
      </c>
      <c r="H43" s="441">
        <v>0</v>
      </c>
      <c r="I43" s="438">
        <v>0.26400000000000001</v>
      </c>
      <c r="J43" s="439">
        <v>0.26400000000000001</v>
      </c>
      <c r="K43" s="449" t="s">
        <v>283</v>
      </c>
    </row>
    <row r="44" spans="1:11" ht="14.45" customHeight="1" thickBot="1" x14ac:dyDescent="0.25">
      <c r="A44" s="460" t="s">
        <v>42</v>
      </c>
      <c r="B44" s="438">
        <v>556.63078457387905</v>
      </c>
      <c r="C44" s="438">
        <v>552.52200000000096</v>
      </c>
      <c r="D44" s="439">
        <v>-4.1087845738770001</v>
      </c>
      <c r="E44" s="440">
        <v>0.99261847406199999</v>
      </c>
      <c r="F44" s="438">
        <v>641.23130586151603</v>
      </c>
      <c r="G44" s="439">
        <v>320.61565293075802</v>
      </c>
      <c r="H44" s="441">
        <v>43.135999999999001</v>
      </c>
      <c r="I44" s="438">
        <v>340.392</v>
      </c>
      <c r="J44" s="439">
        <v>19.776347069241002</v>
      </c>
      <c r="K44" s="442">
        <v>0.53084120642300003</v>
      </c>
    </row>
    <row r="45" spans="1:11" ht="14.45" customHeight="1" thickBot="1" x14ac:dyDescent="0.25">
      <c r="A45" s="461" t="s">
        <v>298</v>
      </c>
      <c r="B45" s="443">
        <v>556.63078457387905</v>
      </c>
      <c r="C45" s="443">
        <v>552.52200000000096</v>
      </c>
      <c r="D45" s="444">
        <v>-4.1087845738770001</v>
      </c>
      <c r="E45" s="450">
        <v>0.99261847406199999</v>
      </c>
      <c r="F45" s="443">
        <v>641.23130586151603</v>
      </c>
      <c r="G45" s="444">
        <v>320.61565293075802</v>
      </c>
      <c r="H45" s="446">
        <v>43.135999999999001</v>
      </c>
      <c r="I45" s="443">
        <v>340.392</v>
      </c>
      <c r="J45" s="444">
        <v>19.776347069241002</v>
      </c>
      <c r="K45" s="451">
        <v>0.53084120642300003</v>
      </c>
    </row>
    <row r="46" spans="1:11" ht="14.45" customHeight="1" thickBot="1" x14ac:dyDescent="0.25">
      <c r="A46" s="462" t="s">
        <v>299</v>
      </c>
      <c r="B46" s="438">
        <v>198.553339756333</v>
      </c>
      <c r="C46" s="438">
        <v>206.89</v>
      </c>
      <c r="D46" s="439">
        <v>8.3366602436669996</v>
      </c>
      <c r="E46" s="440">
        <v>1.041987005879</v>
      </c>
      <c r="F46" s="438">
        <v>270.88423055023799</v>
      </c>
      <c r="G46" s="439">
        <v>135.44211527511899</v>
      </c>
      <c r="H46" s="441">
        <v>27.309999999999</v>
      </c>
      <c r="I46" s="438">
        <v>142.41900000000001</v>
      </c>
      <c r="J46" s="439">
        <v>6.9768847248799997</v>
      </c>
      <c r="K46" s="442">
        <v>0.52575596486599996</v>
      </c>
    </row>
    <row r="47" spans="1:11" ht="14.45" customHeight="1" thickBot="1" x14ac:dyDescent="0.25">
      <c r="A47" s="462" t="s">
        <v>300</v>
      </c>
      <c r="B47" s="438">
        <v>71.780771894891004</v>
      </c>
      <c r="C47" s="438">
        <v>76.007999999999996</v>
      </c>
      <c r="D47" s="439">
        <v>4.2272281051079998</v>
      </c>
      <c r="E47" s="440">
        <v>1.05889081426</v>
      </c>
      <c r="F47" s="438">
        <v>74.98575266716</v>
      </c>
      <c r="G47" s="439">
        <v>37.49287633358</v>
      </c>
      <c r="H47" s="441">
        <v>5.4649999999989998</v>
      </c>
      <c r="I47" s="438">
        <v>37.4</v>
      </c>
      <c r="J47" s="439">
        <v>-9.2876333579999998E-2</v>
      </c>
      <c r="K47" s="442">
        <v>0.49876141359800003</v>
      </c>
    </row>
    <row r="48" spans="1:11" ht="14.45" customHeight="1" thickBot="1" x14ac:dyDescent="0.25">
      <c r="A48" s="462" t="s">
        <v>301</v>
      </c>
      <c r="B48" s="438">
        <v>286.29667292265401</v>
      </c>
      <c r="C48" s="438">
        <v>269.62400000000099</v>
      </c>
      <c r="D48" s="439">
        <v>-16.672672922653</v>
      </c>
      <c r="E48" s="440">
        <v>0.94176434971300005</v>
      </c>
      <c r="F48" s="438">
        <v>295.36132264411702</v>
      </c>
      <c r="G48" s="439">
        <v>147.680661322059</v>
      </c>
      <c r="H48" s="441">
        <v>10.361000000000001</v>
      </c>
      <c r="I48" s="438">
        <v>160.57300000000001</v>
      </c>
      <c r="J48" s="439">
        <v>12.892338677941</v>
      </c>
      <c r="K48" s="442">
        <v>0.54364938023200005</v>
      </c>
    </row>
    <row r="49" spans="1:11" ht="14.45" customHeight="1" thickBot="1" x14ac:dyDescent="0.25">
      <c r="A49" s="463" t="s">
        <v>302</v>
      </c>
      <c r="B49" s="443">
        <v>1142.93483144384</v>
      </c>
      <c r="C49" s="443">
        <v>1221.9145599999999</v>
      </c>
      <c r="D49" s="444">
        <v>78.979728556161007</v>
      </c>
      <c r="E49" s="450">
        <v>1.069102565066</v>
      </c>
      <c r="F49" s="443">
        <v>1110.3453025656399</v>
      </c>
      <c r="G49" s="444">
        <v>555.17265128281997</v>
      </c>
      <c r="H49" s="446">
        <v>62.795039999998998</v>
      </c>
      <c r="I49" s="443">
        <v>769.38390000000004</v>
      </c>
      <c r="J49" s="444">
        <v>214.21124871718001</v>
      </c>
      <c r="K49" s="451">
        <v>0.69292309178199996</v>
      </c>
    </row>
    <row r="50" spans="1:11" ht="14.45" customHeight="1" thickBot="1" x14ac:dyDescent="0.25">
      <c r="A50" s="460" t="s">
        <v>45</v>
      </c>
      <c r="B50" s="438">
        <v>128.49304206592399</v>
      </c>
      <c r="C50" s="438">
        <v>58.43159</v>
      </c>
      <c r="D50" s="439">
        <v>-70.061452065924001</v>
      </c>
      <c r="E50" s="440">
        <v>0.45474516799100001</v>
      </c>
      <c r="F50" s="438">
        <v>53.289653142673998</v>
      </c>
      <c r="G50" s="439">
        <v>26.644826571336999</v>
      </c>
      <c r="H50" s="441">
        <v>18.766649999999</v>
      </c>
      <c r="I50" s="438">
        <v>253.16840999999999</v>
      </c>
      <c r="J50" s="439">
        <v>226.52358342866299</v>
      </c>
      <c r="K50" s="442">
        <v>4.7507986085429996</v>
      </c>
    </row>
    <row r="51" spans="1:11" ht="14.45" customHeight="1" thickBot="1" x14ac:dyDescent="0.25">
      <c r="A51" s="464" t="s">
        <v>303</v>
      </c>
      <c r="B51" s="438">
        <v>128.49304206592399</v>
      </c>
      <c r="C51" s="438">
        <v>58.43159</v>
      </c>
      <c r="D51" s="439">
        <v>-70.061452065924001</v>
      </c>
      <c r="E51" s="440">
        <v>0.45474516799100001</v>
      </c>
      <c r="F51" s="438">
        <v>53.289653142673998</v>
      </c>
      <c r="G51" s="439">
        <v>26.644826571336999</v>
      </c>
      <c r="H51" s="441">
        <v>18.766649999999</v>
      </c>
      <c r="I51" s="438">
        <v>253.16840999999999</v>
      </c>
      <c r="J51" s="439">
        <v>226.52358342866299</v>
      </c>
      <c r="K51" s="442">
        <v>4.7507986085429996</v>
      </c>
    </row>
    <row r="52" spans="1:11" ht="14.45" customHeight="1" thickBot="1" x14ac:dyDescent="0.25">
      <c r="A52" s="462" t="s">
        <v>304</v>
      </c>
      <c r="B52" s="438">
        <v>75.407707839668006</v>
      </c>
      <c r="C52" s="438">
        <v>22.927099999999999</v>
      </c>
      <c r="D52" s="439">
        <v>-52.480607839667996</v>
      </c>
      <c r="E52" s="440">
        <v>0.30404186331600003</v>
      </c>
      <c r="F52" s="438">
        <v>22.249878637813001</v>
      </c>
      <c r="G52" s="439">
        <v>11.124939318906</v>
      </c>
      <c r="H52" s="441">
        <v>0</v>
      </c>
      <c r="I52" s="438">
        <v>93.272120000000001</v>
      </c>
      <c r="J52" s="439">
        <v>82.147180681093005</v>
      </c>
      <c r="K52" s="442">
        <v>4.192028258593</v>
      </c>
    </row>
    <row r="53" spans="1:11" ht="14.45" customHeight="1" thickBot="1" x14ac:dyDescent="0.25">
      <c r="A53" s="462" t="s">
        <v>305</v>
      </c>
      <c r="B53" s="438">
        <v>0</v>
      </c>
      <c r="C53" s="438">
        <v>0.30299999999999999</v>
      </c>
      <c r="D53" s="439">
        <v>0.30299999999999999</v>
      </c>
      <c r="E53" s="448" t="s">
        <v>283</v>
      </c>
      <c r="F53" s="438">
        <v>0.61176833302300004</v>
      </c>
      <c r="G53" s="439">
        <v>0.30588416651099998</v>
      </c>
      <c r="H53" s="441">
        <v>0</v>
      </c>
      <c r="I53" s="438">
        <v>0</v>
      </c>
      <c r="J53" s="439">
        <v>-0.30588416651099998</v>
      </c>
      <c r="K53" s="442">
        <v>0</v>
      </c>
    </row>
    <row r="54" spans="1:11" ht="14.45" customHeight="1" thickBot="1" x14ac:dyDescent="0.25">
      <c r="A54" s="462" t="s">
        <v>306</v>
      </c>
      <c r="B54" s="438">
        <v>15.857749052456001</v>
      </c>
      <c r="C54" s="438">
        <v>12.50005</v>
      </c>
      <c r="D54" s="439">
        <v>-3.3576990524560002</v>
      </c>
      <c r="E54" s="440">
        <v>0.78826130736699995</v>
      </c>
      <c r="F54" s="438">
        <v>0.63935253334800002</v>
      </c>
      <c r="G54" s="439">
        <v>0.31967626667400001</v>
      </c>
      <c r="H54" s="441">
        <v>0.17499999999900001</v>
      </c>
      <c r="I54" s="438">
        <v>140.96342000000001</v>
      </c>
      <c r="J54" s="439">
        <v>140.643743733326</v>
      </c>
      <c r="K54" s="453" t="s">
        <v>307</v>
      </c>
    </row>
    <row r="55" spans="1:11" ht="14.45" customHeight="1" thickBot="1" x14ac:dyDescent="0.25">
      <c r="A55" s="462" t="s">
        <v>308</v>
      </c>
      <c r="B55" s="438">
        <v>14.962542385589</v>
      </c>
      <c r="C55" s="438">
        <v>0.92686000000000002</v>
      </c>
      <c r="D55" s="439">
        <v>-14.035682385589</v>
      </c>
      <c r="E55" s="440">
        <v>6.1945355014000003E-2</v>
      </c>
      <c r="F55" s="438">
        <v>1.5005336214980001</v>
      </c>
      <c r="G55" s="439">
        <v>0.75026681074900003</v>
      </c>
      <c r="H55" s="441">
        <v>18.591649999998999</v>
      </c>
      <c r="I55" s="438">
        <v>18.591649999998999</v>
      </c>
      <c r="J55" s="439">
        <v>17.841383189249999</v>
      </c>
      <c r="K55" s="453" t="s">
        <v>283</v>
      </c>
    </row>
    <row r="56" spans="1:11" ht="14.45" customHeight="1" thickBot="1" x14ac:dyDescent="0.25">
      <c r="A56" s="462" t="s">
        <v>309</v>
      </c>
      <c r="B56" s="438">
        <v>22.265042788209001</v>
      </c>
      <c r="C56" s="438">
        <v>21.77458</v>
      </c>
      <c r="D56" s="439">
        <v>-0.49046278820900002</v>
      </c>
      <c r="E56" s="440">
        <v>0.97797162157399997</v>
      </c>
      <c r="F56" s="438">
        <v>15.466358896327</v>
      </c>
      <c r="G56" s="439">
        <v>7.7331794481629998</v>
      </c>
      <c r="H56" s="441">
        <v>0</v>
      </c>
      <c r="I56" s="438">
        <v>0.34121999999899999</v>
      </c>
      <c r="J56" s="439">
        <v>-7.391959448163</v>
      </c>
      <c r="K56" s="442">
        <v>2.2062076943000001E-2</v>
      </c>
    </row>
    <row r="57" spans="1:11" ht="14.45" customHeight="1" thickBot="1" x14ac:dyDescent="0.25">
      <c r="A57" s="462" t="s">
        <v>310</v>
      </c>
      <c r="B57" s="438">
        <v>0</v>
      </c>
      <c r="C57" s="438">
        <v>0</v>
      </c>
      <c r="D57" s="439">
        <v>0</v>
      </c>
      <c r="E57" s="440">
        <v>1</v>
      </c>
      <c r="F57" s="438">
        <v>0.23235332978100001</v>
      </c>
      <c r="G57" s="439">
        <v>0.11617666489</v>
      </c>
      <c r="H57" s="441">
        <v>0</v>
      </c>
      <c r="I57" s="438">
        <v>0</v>
      </c>
      <c r="J57" s="439">
        <v>-0.11617666489</v>
      </c>
      <c r="K57" s="442">
        <v>0</v>
      </c>
    </row>
    <row r="58" spans="1:11" ht="14.45" customHeight="1" thickBot="1" x14ac:dyDescent="0.25">
      <c r="A58" s="462" t="s">
        <v>311</v>
      </c>
      <c r="B58" s="438">
        <v>0</v>
      </c>
      <c r="C58" s="438">
        <v>0</v>
      </c>
      <c r="D58" s="439">
        <v>0</v>
      </c>
      <c r="E58" s="440">
        <v>1</v>
      </c>
      <c r="F58" s="438">
        <v>9.5062875155630007</v>
      </c>
      <c r="G58" s="439">
        <v>4.7531437577810003</v>
      </c>
      <c r="H58" s="441">
        <v>0</v>
      </c>
      <c r="I58" s="438">
        <v>0</v>
      </c>
      <c r="J58" s="439">
        <v>-4.7531437577810003</v>
      </c>
      <c r="K58" s="442">
        <v>0</v>
      </c>
    </row>
    <row r="59" spans="1:11" ht="14.45" customHeight="1" thickBot="1" x14ac:dyDescent="0.25">
      <c r="A59" s="462" t="s">
        <v>312</v>
      </c>
      <c r="B59" s="438">
        <v>0</v>
      </c>
      <c r="C59" s="438">
        <v>0</v>
      </c>
      <c r="D59" s="439">
        <v>0</v>
      </c>
      <c r="E59" s="440">
        <v>1</v>
      </c>
      <c r="F59" s="438">
        <v>3.0831202753169999</v>
      </c>
      <c r="G59" s="439">
        <v>1.5415601376579999</v>
      </c>
      <c r="H59" s="441">
        <v>0</v>
      </c>
      <c r="I59" s="438">
        <v>0</v>
      </c>
      <c r="J59" s="439">
        <v>-1.5415601376579999</v>
      </c>
      <c r="K59" s="442">
        <v>0</v>
      </c>
    </row>
    <row r="60" spans="1:11" ht="14.45" customHeight="1" thickBot="1" x14ac:dyDescent="0.25">
      <c r="A60" s="465" t="s">
        <v>46</v>
      </c>
      <c r="B60" s="443">
        <v>0</v>
      </c>
      <c r="C60" s="443">
        <v>58.831000000000003</v>
      </c>
      <c r="D60" s="444">
        <v>58.831000000000003</v>
      </c>
      <c r="E60" s="445" t="s">
        <v>257</v>
      </c>
      <c r="F60" s="443">
        <v>0</v>
      </c>
      <c r="G60" s="444">
        <v>0</v>
      </c>
      <c r="H60" s="446">
        <v>12.692</v>
      </c>
      <c r="I60" s="443">
        <v>34.927999999999003</v>
      </c>
      <c r="J60" s="444">
        <v>34.927999999999003</v>
      </c>
      <c r="K60" s="447" t="s">
        <v>257</v>
      </c>
    </row>
    <row r="61" spans="1:11" ht="14.45" customHeight="1" thickBot="1" x14ac:dyDescent="0.25">
      <c r="A61" s="461" t="s">
        <v>313</v>
      </c>
      <c r="B61" s="443">
        <v>0</v>
      </c>
      <c r="C61" s="443">
        <v>57.216000000000001</v>
      </c>
      <c r="D61" s="444">
        <v>57.216000000000001</v>
      </c>
      <c r="E61" s="445" t="s">
        <v>257</v>
      </c>
      <c r="F61" s="443">
        <v>0</v>
      </c>
      <c r="G61" s="444">
        <v>0</v>
      </c>
      <c r="H61" s="446">
        <v>12.692</v>
      </c>
      <c r="I61" s="443">
        <v>34.927999999999003</v>
      </c>
      <c r="J61" s="444">
        <v>34.927999999999003</v>
      </c>
      <c r="K61" s="447" t="s">
        <v>257</v>
      </c>
    </row>
    <row r="62" spans="1:11" ht="14.45" customHeight="1" thickBot="1" x14ac:dyDescent="0.25">
      <c r="A62" s="462" t="s">
        <v>314</v>
      </c>
      <c r="B62" s="438">
        <v>0</v>
      </c>
      <c r="C62" s="438">
        <v>44.811</v>
      </c>
      <c r="D62" s="439">
        <v>44.811</v>
      </c>
      <c r="E62" s="448" t="s">
        <v>257</v>
      </c>
      <c r="F62" s="438">
        <v>0</v>
      </c>
      <c r="G62" s="439">
        <v>0</v>
      </c>
      <c r="H62" s="441">
        <v>12.692</v>
      </c>
      <c r="I62" s="438">
        <v>30.577999999999001</v>
      </c>
      <c r="J62" s="439">
        <v>30.577999999999001</v>
      </c>
      <c r="K62" s="449" t="s">
        <v>257</v>
      </c>
    </row>
    <row r="63" spans="1:11" ht="14.45" customHeight="1" thickBot="1" x14ac:dyDescent="0.25">
      <c r="A63" s="462" t="s">
        <v>315</v>
      </c>
      <c r="B63" s="438">
        <v>0</v>
      </c>
      <c r="C63" s="438">
        <v>12.404999999999999</v>
      </c>
      <c r="D63" s="439">
        <v>12.404999999999999</v>
      </c>
      <c r="E63" s="448" t="s">
        <v>257</v>
      </c>
      <c r="F63" s="438">
        <v>0</v>
      </c>
      <c r="G63" s="439">
        <v>0</v>
      </c>
      <c r="H63" s="441">
        <v>0</v>
      </c>
      <c r="I63" s="438">
        <v>4.3499999999999996</v>
      </c>
      <c r="J63" s="439">
        <v>4.3499999999999996</v>
      </c>
      <c r="K63" s="449" t="s">
        <v>257</v>
      </c>
    </row>
    <row r="64" spans="1:11" ht="14.45" customHeight="1" thickBot="1" x14ac:dyDescent="0.25">
      <c r="A64" s="461" t="s">
        <v>316</v>
      </c>
      <c r="B64" s="443">
        <v>0</v>
      </c>
      <c r="C64" s="443">
        <v>1.615</v>
      </c>
      <c r="D64" s="444">
        <v>1.615</v>
      </c>
      <c r="E64" s="445" t="s">
        <v>257</v>
      </c>
      <c r="F64" s="443">
        <v>0</v>
      </c>
      <c r="G64" s="444">
        <v>0</v>
      </c>
      <c r="H64" s="446">
        <v>0</v>
      </c>
      <c r="I64" s="443">
        <v>0</v>
      </c>
      <c r="J64" s="444">
        <v>0</v>
      </c>
      <c r="K64" s="447" t="s">
        <v>257</v>
      </c>
    </row>
    <row r="65" spans="1:11" ht="14.45" customHeight="1" thickBot="1" x14ac:dyDescent="0.25">
      <c r="A65" s="462" t="s">
        <v>317</v>
      </c>
      <c r="B65" s="438">
        <v>0</v>
      </c>
      <c r="C65" s="438">
        <v>1.615</v>
      </c>
      <c r="D65" s="439">
        <v>1.615</v>
      </c>
      <c r="E65" s="448" t="s">
        <v>283</v>
      </c>
      <c r="F65" s="438">
        <v>0</v>
      </c>
      <c r="G65" s="439">
        <v>0</v>
      </c>
      <c r="H65" s="441">
        <v>0</v>
      </c>
      <c r="I65" s="438">
        <v>0</v>
      </c>
      <c r="J65" s="439">
        <v>0</v>
      </c>
      <c r="K65" s="449" t="s">
        <v>257</v>
      </c>
    </row>
    <row r="66" spans="1:11" ht="14.45" customHeight="1" thickBot="1" x14ac:dyDescent="0.25">
      <c r="A66" s="460" t="s">
        <v>47</v>
      </c>
      <c r="B66" s="438">
        <v>1014.44178937792</v>
      </c>
      <c r="C66" s="438">
        <v>1104.6519699999999</v>
      </c>
      <c r="D66" s="439">
        <v>90.210180622085005</v>
      </c>
      <c r="E66" s="440">
        <v>1.0889259310549999</v>
      </c>
      <c r="F66" s="438">
        <v>1057.05564942297</v>
      </c>
      <c r="G66" s="439">
        <v>528.52782471148305</v>
      </c>
      <c r="H66" s="441">
        <v>31.336389999999</v>
      </c>
      <c r="I66" s="438">
        <v>481.28748999999999</v>
      </c>
      <c r="J66" s="439">
        <v>-47.240334711481999</v>
      </c>
      <c r="K66" s="442">
        <v>0.45530951020600002</v>
      </c>
    </row>
    <row r="67" spans="1:11" ht="14.45" customHeight="1" thickBot="1" x14ac:dyDescent="0.25">
      <c r="A67" s="461" t="s">
        <v>318</v>
      </c>
      <c r="B67" s="443">
        <v>28.335724454775001</v>
      </c>
      <c r="C67" s="443">
        <v>29.536190000000001</v>
      </c>
      <c r="D67" s="444">
        <v>1.2004655452240001</v>
      </c>
      <c r="E67" s="450">
        <v>1.0423657968269999</v>
      </c>
      <c r="F67" s="443">
        <v>30.445550952095999</v>
      </c>
      <c r="G67" s="444">
        <v>15.222775476048</v>
      </c>
      <c r="H67" s="446">
        <v>2.2876099999989998</v>
      </c>
      <c r="I67" s="443">
        <v>14.022819999999999</v>
      </c>
      <c r="J67" s="444">
        <v>-1.199955476048</v>
      </c>
      <c r="K67" s="451">
        <v>0.46058683654799998</v>
      </c>
    </row>
    <row r="68" spans="1:11" ht="14.45" customHeight="1" thickBot="1" x14ac:dyDescent="0.25">
      <c r="A68" s="462" t="s">
        <v>319</v>
      </c>
      <c r="B68" s="438">
        <v>11.857480128135</v>
      </c>
      <c r="C68" s="438">
        <v>14.2262</v>
      </c>
      <c r="D68" s="439">
        <v>2.3687198718640001</v>
      </c>
      <c r="E68" s="440">
        <v>1.199765873209</v>
      </c>
      <c r="F68" s="438">
        <v>15.159433974142001</v>
      </c>
      <c r="G68" s="439">
        <v>7.5797169870710004</v>
      </c>
      <c r="H68" s="441">
        <v>0.74639999999899997</v>
      </c>
      <c r="I68" s="438">
        <v>5.8708999999989997</v>
      </c>
      <c r="J68" s="439">
        <v>-1.7088169870709999</v>
      </c>
      <c r="K68" s="442">
        <v>0.38727699266400001</v>
      </c>
    </row>
    <row r="69" spans="1:11" ht="14.45" customHeight="1" thickBot="1" x14ac:dyDescent="0.25">
      <c r="A69" s="462" t="s">
        <v>320</v>
      </c>
      <c r="B69" s="438">
        <v>16.478244326639999</v>
      </c>
      <c r="C69" s="438">
        <v>15.309990000000001</v>
      </c>
      <c r="D69" s="439">
        <v>-1.1682543266400001</v>
      </c>
      <c r="E69" s="440">
        <v>0.92910322826299996</v>
      </c>
      <c r="F69" s="438">
        <v>15.286116977954</v>
      </c>
      <c r="G69" s="439">
        <v>7.6430584889770001</v>
      </c>
      <c r="H69" s="441">
        <v>1.5412099999990001</v>
      </c>
      <c r="I69" s="438">
        <v>8.1519199999990004</v>
      </c>
      <c r="J69" s="439">
        <v>0.50886151102199995</v>
      </c>
      <c r="K69" s="442">
        <v>0.53328912841300002</v>
      </c>
    </row>
    <row r="70" spans="1:11" ht="14.45" customHeight="1" thickBot="1" x14ac:dyDescent="0.25">
      <c r="A70" s="461" t="s">
        <v>321</v>
      </c>
      <c r="B70" s="443">
        <v>3.9752112676050002</v>
      </c>
      <c r="C70" s="443">
        <v>1.89</v>
      </c>
      <c r="D70" s="444">
        <v>-2.0852112676050001</v>
      </c>
      <c r="E70" s="450">
        <v>0.475446428571</v>
      </c>
      <c r="F70" s="443">
        <v>1.9999999999989999</v>
      </c>
      <c r="G70" s="444">
        <v>0.99999999999900002</v>
      </c>
      <c r="H70" s="446">
        <v>0</v>
      </c>
      <c r="I70" s="443">
        <v>1.2150000000000001</v>
      </c>
      <c r="J70" s="444">
        <v>0.215</v>
      </c>
      <c r="K70" s="451">
        <v>0.60750000000000004</v>
      </c>
    </row>
    <row r="71" spans="1:11" ht="14.45" customHeight="1" thickBot="1" x14ac:dyDescent="0.25">
      <c r="A71" s="462" t="s">
        <v>322</v>
      </c>
      <c r="B71" s="438">
        <v>3.9752112676050002</v>
      </c>
      <c r="C71" s="438">
        <v>1.89</v>
      </c>
      <c r="D71" s="439">
        <v>-2.0852112676050001</v>
      </c>
      <c r="E71" s="440">
        <v>0.475446428571</v>
      </c>
      <c r="F71" s="438">
        <v>1.9999999999989999</v>
      </c>
      <c r="G71" s="439">
        <v>0.99999999999900002</v>
      </c>
      <c r="H71" s="441">
        <v>0</v>
      </c>
      <c r="I71" s="438">
        <v>1.2150000000000001</v>
      </c>
      <c r="J71" s="439">
        <v>0.215</v>
      </c>
      <c r="K71" s="442">
        <v>0.60750000000000004</v>
      </c>
    </row>
    <row r="72" spans="1:11" ht="14.45" customHeight="1" thickBot="1" x14ac:dyDescent="0.25">
      <c r="A72" s="461" t="s">
        <v>323</v>
      </c>
      <c r="B72" s="443">
        <v>240.232642290999</v>
      </c>
      <c r="C72" s="443">
        <v>221.82612</v>
      </c>
      <c r="D72" s="444">
        <v>-18.406522290998002</v>
      </c>
      <c r="E72" s="450">
        <v>0.92338042775700002</v>
      </c>
      <c r="F72" s="443">
        <v>229.64812445400401</v>
      </c>
      <c r="G72" s="444">
        <v>114.824062227002</v>
      </c>
      <c r="H72" s="446">
        <v>6.3055499999990001</v>
      </c>
      <c r="I72" s="443">
        <v>36.952770000000001</v>
      </c>
      <c r="J72" s="444">
        <v>-77.871292227002002</v>
      </c>
      <c r="K72" s="451">
        <v>0.16091039318399999</v>
      </c>
    </row>
    <row r="73" spans="1:11" ht="14.45" customHeight="1" thickBot="1" x14ac:dyDescent="0.25">
      <c r="A73" s="462" t="s">
        <v>324</v>
      </c>
      <c r="B73" s="438">
        <v>178.63347763626999</v>
      </c>
      <c r="C73" s="438">
        <v>163.84514999999999</v>
      </c>
      <c r="D73" s="439">
        <v>-14.788327636269001</v>
      </c>
      <c r="E73" s="440">
        <v>0.91721413123700002</v>
      </c>
      <c r="F73" s="438">
        <v>169.49696948237201</v>
      </c>
      <c r="G73" s="439">
        <v>84.748484741186004</v>
      </c>
      <c r="H73" s="441">
        <v>0</v>
      </c>
      <c r="I73" s="438">
        <v>4.9387400000000001</v>
      </c>
      <c r="J73" s="439">
        <v>-79.809744741185995</v>
      </c>
      <c r="K73" s="442">
        <v>2.9137630099999999E-2</v>
      </c>
    </row>
    <row r="74" spans="1:11" ht="14.45" customHeight="1" thickBot="1" x14ac:dyDescent="0.25">
      <c r="A74" s="462" t="s">
        <v>325</v>
      </c>
      <c r="B74" s="438">
        <v>61.599164654728</v>
      </c>
      <c r="C74" s="438">
        <v>57.980969999999999</v>
      </c>
      <c r="D74" s="439">
        <v>-3.6181946547280002</v>
      </c>
      <c r="E74" s="440">
        <v>0.94126227725599998</v>
      </c>
      <c r="F74" s="438">
        <v>60.151154971632003</v>
      </c>
      <c r="G74" s="439">
        <v>30.075577485816002</v>
      </c>
      <c r="H74" s="441">
        <v>4.9914599999989999</v>
      </c>
      <c r="I74" s="438">
        <v>28.991900000000001</v>
      </c>
      <c r="J74" s="439">
        <v>-1.0836774858160001</v>
      </c>
      <c r="K74" s="442">
        <v>0.48198409512899998</v>
      </c>
    </row>
    <row r="75" spans="1:11" ht="14.45" customHeight="1" thickBot="1" x14ac:dyDescent="0.25">
      <c r="A75" s="462" t="s">
        <v>326</v>
      </c>
      <c r="B75" s="438">
        <v>0</v>
      </c>
      <c r="C75" s="438">
        <v>0</v>
      </c>
      <c r="D75" s="439">
        <v>0</v>
      </c>
      <c r="E75" s="440">
        <v>1</v>
      </c>
      <c r="F75" s="438">
        <v>0</v>
      </c>
      <c r="G75" s="439">
        <v>0</v>
      </c>
      <c r="H75" s="441">
        <v>1.31409</v>
      </c>
      <c r="I75" s="438">
        <v>3.0221299999990001</v>
      </c>
      <c r="J75" s="439">
        <v>3.0221299999990001</v>
      </c>
      <c r="K75" s="449" t="s">
        <v>283</v>
      </c>
    </row>
    <row r="76" spans="1:11" ht="14.45" customHeight="1" thickBot="1" x14ac:dyDescent="0.25">
      <c r="A76" s="461" t="s">
        <v>327</v>
      </c>
      <c r="B76" s="443">
        <v>451.898211364536</v>
      </c>
      <c r="C76" s="443">
        <v>679.86743000000104</v>
      </c>
      <c r="D76" s="444">
        <v>227.96921863546501</v>
      </c>
      <c r="E76" s="450">
        <v>1.5044702831350001</v>
      </c>
      <c r="F76" s="443">
        <v>589.96197401686402</v>
      </c>
      <c r="G76" s="444">
        <v>294.98098700843201</v>
      </c>
      <c r="H76" s="446">
        <v>22.371229999998999</v>
      </c>
      <c r="I76" s="443">
        <v>271.89792</v>
      </c>
      <c r="J76" s="444">
        <v>-23.083067008431001</v>
      </c>
      <c r="K76" s="451">
        <v>0.460873635886</v>
      </c>
    </row>
    <row r="77" spans="1:11" ht="14.45" customHeight="1" thickBot="1" x14ac:dyDescent="0.25">
      <c r="A77" s="462" t="s">
        <v>328</v>
      </c>
      <c r="B77" s="438">
        <v>0</v>
      </c>
      <c r="C77" s="438">
        <v>0</v>
      </c>
      <c r="D77" s="439">
        <v>0</v>
      </c>
      <c r="E77" s="448" t="s">
        <v>257</v>
      </c>
      <c r="F77" s="438">
        <v>0</v>
      </c>
      <c r="G77" s="439">
        <v>0</v>
      </c>
      <c r="H77" s="441">
        <v>0</v>
      </c>
      <c r="I77" s="438">
        <v>19.594999999999999</v>
      </c>
      <c r="J77" s="439">
        <v>19.594999999999999</v>
      </c>
      <c r="K77" s="449" t="s">
        <v>283</v>
      </c>
    </row>
    <row r="78" spans="1:11" ht="14.45" customHeight="1" thickBot="1" x14ac:dyDescent="0.25">
      <c r="A78" s="462" t="s">
        <v>329</v>
      </c>
      <c r="B78" s="438">
        <v>187.675452262703</v>
      </c>
      <c r="C78" s="438">
        <v>250.950400000001</v>
      </c>
      <c r="D78" s="439">
        <v>63.274947737296998</v>
      </c>
      <c r="E78" s="440">
        <v>1.3371509005269999</v>
      </c>
      <c r="F78" s="438">
        <v>174.13036811244601</v>
      </c>
      <c r="G78" s="439">
        <v>87.065184056223003</v>
      </c>
      <c r="H78" s="441">
        <v>16.416159999999</v>
      </c>
      <c r="I78" s="438">
        <v>43.732619999999002</v>
      </c>
      <c r="J78" s="439">
        <v>-43.332564056222999</v>
      </c>
      <c r="K78" s="442">
        <v>0.251148725372</v>
      </c>
    </row>
    <row r="79" spans="1:11" ht="14.45" customHeight="1" thickBot="1" x14ac:dyDescent="0.25">
      <c r="A79" s="462" t="s">
        <v>330</v>
      </c>
      <c r="B79" s="438">
        <v>232.71182493735699</v>
      </c>
      <c r="C79" s="438">
        <v>390.14583000000101</v>
      </c>
      <c r="D79" s="439">
        <v>157.434005062643</v>
      </c>
      <c r="E79" s="440">
        <v>1.676519145965</v>
      </c>
      <c r="F79" s="438">
        <v>348.18563454751097</v>
      </c>
      <c r="G79" s="439">
        <v>174.092817273756</v>
      </c>
      <c r="H79" s="441">
        <v>5.955069999999</v>
      </c>
      <c r="I79" s="438">
        <v>208.5703</v>
      </c>
      <c r="J79" s="439">
        <v>34.477482726243998</v>
      </c>
      <c r="K79" s="442">
        <v>0.599020405511</v>
      </c>
    </row>
    <row r="80" spans="1:11" ht="14.45" customHeight="1" thickBot="1" x14ac:dyDescent="0.25">
      <c r="A80" s="462" t="s">
        <v>331</v>
      </c>
      <c r="B80" s="438">
        <v>31.510934164475</v>
      </c>
      <c r="C80" s="438">
        <v>38.7712</v>
      </c>
      <c r="D80" s="439">
        <v>7.2602658355239997</v>
      </c>
      <c r="E80" s="440">
        <v>1.2304046524809999</v>
      </c>
      <c r="F80" s="438">
        <v>67.645971356906003</v>
      </c>
      <c r="G80" s="439">
        <v>33.822985678453001</v>
      </c>
      <c r="H80" s="441">
        <v>0</v>
      </c>
      <c r="I80" s="438">
        <v>0</v>
      </c>
      <c r="J80" s="439">
        <v>-33.822985678453001</v>
      </c>
      <c r="K80" s="442">
        <v>0</v>
      </c>
    </row>
    <row r="81" spans="1:11" ht="14.45" customHeight="1" thickBot="1" x14ac:dyDescent="0.25">
      <c r="A81" s="461" t="s">
        <v>332</v>
      </c>
      <c r="B81" s="443">
        <v>290</v>
      </c>
      <c r="C81" s="443">
        <v>171.53223</v>
      </c>
      <c r="D81" s="444">
        <v>-118.46777</v>
      </c>
      <c r="E81" s="450">
        <v>0.59149044827499997</v>
      </c>
      <c r="F81" s="443">
        <v>205</v>
      </c>
      <c r="G81" s="444">
        <v>102.5</v>
      </c>
      <c r="H81" s="446">
        <v>0.372</v>
      </c>
      <c r="I81" s="443">
        <v>157.19898000000001</v>
      </c>
      <c r="J81" s="444">
        <v>54.698979999998997</v>
      </c>
      <c r="K81" s="451">
        <v>0.76682429268200003</v>
      </c>
    </row>
    <row r="82" spans="1:11" ht="14.45" customHeight="1" thickBot="1" x14ac:dyDescent="0.25">
      <c r="A82" s="462" t="s">
        <v>333</v>
      </c>
      <c r="B82" s="438">
        <v>0</v>
      </c>
      <c r="C82" s="438">
        <v>0</v>
      </c>
      <c r="D82" s="439">
        <v>0</v>
      </c>
      <c r="E82" s="440">
        <v>1</v>
      </c>
      <c r="F82" s="438">
        <v>0</v>
      </c>
      <c r="G82" s="439">
        <v>0</v>
      </c>
      <c r="H82" s="441">
        <v>0</v>
      </c>
      <c r="I82" s="438">
        <v>50.215000000000003</v>
      </c>
      <c r="J82" s="439">
        <v>50.215000000000003</v>
      </c>
      <c r="K82" s="449" t="s">
        <v>283</v>
      </c>
    </row>
    <row r="83" spans="1:11" ht="14.45" customHeight="1" thickBot="1" x14ac:dyDescent="0.25">
      <c r="A83" s="462" t="s">
        <v>334</v>
      </c>
      <c r="B83" s="438">
        <v>80</v>
      </c>
      <c r="C83" s="438">
        <v>93.482330000000005</v>
      </c>
      <c r="D83" s="439">
        <v>13.482329999999999</v>
      </c>
      <c r="E83" s="440">
        <v>1.1685291250000001</v>
      </c>
      <c r="F83" s="438">
        <v>85</v>
      </c>
      <c r="G83" s="439">
        <v>42.5</v>
      </c>
      <c r="H83" s="441">
        <v>0.37199999999900002</v>
      </c>
      <c r="I83" s="438">
        <v>49.974979999999</v>
      </c>
      <c r="J83" s="439">
        <v>7.4749799999990003</v>
      </c>
      <c r="K83" s="442">
        <v>0.58794094117600004</v>
      </c>
    </row>
    <row r="84" spans="1:11" ht="14.45" customHeight="1" thickBot="1" x14ac:dyDescent="0.25">
      <c r="A84" s="462" t="s">
        <v>335</v>
      </c>
      <c r="B84" s="438">
        <v>210</v>
      </c>
      <c r="C84" s="438">
        <v>78.049899999999994</v>
      </c>
      <c r="D84" s="439">
        <v>-131.95009999999999</v>
      </c>
      <c r="E84" s="440">
        <v>0.37166619047600002</v>
      </c>
      <c r="F84" s="438">
        <v>120</v>
      </c>
      <c r="G84" s="439">
        <v>60</v>
      </c>
      <c r="H84" s="441">
        <v>57.008999999998998</v>
      </c>
      <c r="I84" s="438">
        <v>57.008999999998998</v>
      </c>
      <c r="J84" s="439">
        <v>-2.9910000000000001</v>
      </c>
      <c r="K84" s="442">
        <v>0.47507499999899999</v>
      </c>
    </row>
    <row r="85" spans="1:11" ht="14.45" customHeight="1" thickBot="1" x14ac:dyDescent="0.25">
      <c r="A85" s="459" t="s">
        <v>48</v>
      </c>
      <c r="B85" s="438">
        <v>18289.308356919399</v>
      </c>
      <c r="C85" s="438">
        <v>20923.211619999998</v>
      </c>
      <c r="D85" s="439">
        <v>2633.9032630806601</v>
      </c>
      <c r="E85" s="440">
        <v>1.1440132787790001</v>
      </c>
      <c r="F85" s="438">
        <v>20890.407759999998</v>
      </c>
      <c r="G85" s="439">
        <v>10445.203879999999</v>
      </c>
      <c r="H85" s="441">
        <v>1716.9745699999901</v>
      </c>
      <c r="I85" s="438">
        <v>10132.45506</v>
      </c>
      <c r="J85" s="439">
        <v>-312.74882000002401</v>
      </c>
      <c r="K85" s="442">
        <v>0.48502907058599998</v>
      </c>
    </row>
    <row r="86" spans="1:11" ht="14.45" customHeight="1" thickBot="1" x14ac:dyDescent="0.25">
      <c r="A86" s="465" t="s">
        <v>336</v>
      </c>
      <c r="B86" s="443">
        <v>13467.1083569194</v>
      </c>
      <c r="C86" s="443">
        <v>15402.739</v>
      </c>
      <c r="D86" s="444">
        <v>1935.6306430806501</v>
      </c>
      <c r="E86" s="450">
        <v>1.143730234567</v>
      </c>
      <c r="F86" s="443">
        <v>14824.58</v>
      </c>
      <c r="G86" s="444">
        <v>7412.29000000002</v>
      </c>
      <c r="H86" s="446">
        <v>1264.2260000000001</v>
      </c>
      <c r="I86" s="443">
        <v>7457.8129999999901</v>
      </c>
      <c r="J86" s="444">
        <v>45.522999999977003</v>
      </c>
      <c r="K86" s="451">
        <v>0.50307077839600001</v>
      </c>
    </row>
    <row r="87" spans="1:11" ht="14.45" customHeight="1" thickBot="1" x14ac:dyDescent="0.25">
      <c r="A87" s="461" t="s">
        <v>337</v>
      </c>
      <c r="B87" s="443">
        <v>13395</v>
      </c>
      <c r="C87" s="443">
        <v>15274.753000000001</v>
      </c>
      <c r="D87" s="444">
        <v>1879.75300000007</v>
      </c>
      <c r="E87" s="450">
        <v>1.140332437476</v>
      </c>
      <c r="F87" s="443">
        <v>14508.92</v>
      </c>
      <c r="G87" s="444">
        <v>7254.46000000002</v>
      </c>
      <c r="H87" s="446">
        <v>1233.039</v>
      </c>
      <c r="I87" s="443">
        <v>7378.0309999999899</v>
      </c>
      <c r="J87" s="444">
        <v>123.570999999977</v>
      </c>
      <c r="K87" s="451">
        <v>0.50851689856899995</v>
      </c>
    </row>
    <row r="88" spans="1:11" ht="14.45" customHeight="1" thickBot="1" x14ac:dyDescent="0.25">
      <c r="A88" s="462" t="s">
        <v>338</v>
      </c>
      <c r="B88" s="438">
        <v>13395</v>
      </c>
      <c r="C88" s="438">
        <v>15274.753000000001</v>
      </c>
      <c r="D88" s="439">
        <v>1879.75300000007</v>
      </c>
      <c r="E88" s="440">
        <v>1.140332437476</v>
      </c>
      <c r="F88" s="438">
        <v>14508.92</v>
      </c>
      <c r="G88" s="439">
        <v>7254.46000000002</v>
      </c>
      <c r="H88" s="441">
        <v>1233.039</v>
      </c>
      <c r="I88" s="438">
        <v>7378.0309999999899</v>
      </c>
      <c r="J88" s="439">
        <v>123.570999999977</v>
      </c>
      <c r="K88" s="442">
        <v>0.50851689856899995</v>
      </c>
    </row>
    <row r="89" spans="1:11" ht="14.45" customHeight="1" thickBot="1" x14ac:dyDescent="0.25">
      <c r="A89" s="461" t="s">
        <v>339</v>
      </c>
      <c r="B89" s="443">
        <v>40.185356919417003</v>
      </c>
      <c r="C89" s="443">
        <v>10.199999999999999</v>
      </c>
      <c r="D89" s="444">
        <v>-29.985356919417001</v>
      </c>
      <c r="E89" s="450">
        <v>0.25382380005799998</v>
      </c>
      <c r="F89" s="443">
        <v>191</v>
      </c>
      <c r="G89" s="444">
        <v>95.5</v>
      </c>
      <c r="H89" s="446">
        <v>0.599999999999</v>
      </c>
      <c r="I89" s="443">
        <v>0.599999999999</v>
      </c>
      <c r="J89" s="444">
        <v>-94.9</v>
      </c>
      <c r="K89" s="451">
        <v>3.1413612559999999E-3</v>
      </c>
    </row>
    <row r="90" spans="1:11" ht="14.45" customHeight="1" thickBot="1" x14ac:dyDescent="0.25">
      <c r="A90" s="462" t="s">
        <v>340</v>
      </c>
      <c r="B90" s="438">
        <v>40.185356919417003</v>
      </c>
      <c r="C90" s="438">
        <v>10.199999999999999</v>
      </c>
      <c r="D90" s="439">
        <v>-29.985356919417001</v>
      </c>
      <c r="E90" s="440">
        <v>0.25382380005799998</v>
      </c>
      <c r="F90" s="438">
        <v>191</v>
      </c>
      <c r="G90" s="439">
        <v>95.5</v>
      </c>
      <c r="H90" s="441">
        <v>0.599999999999</v>
      </c>
      <c r="I90" s="438">
        <v>0.599999999999</v>
      </c>
      <c r="J90" s="439">
        <v>-94.9</v>
      </c>
      <c r="K90" s="442">
        <v>3.1413612559999999E-3</v>
      </c>
    </row>
    <row r="91" spans="1:11" ht="14.45" customHeight="1" thickBot="1" x14ac:dyDescent="0.25">
      <c r="A91" s="461" t="s">
        <v>341</v>
      </c>
      <c r="B91" s="443">
        <v>31.922999999999998</v>
      </c>
      <c r="C91" s="443">
        <v>57.786000000000001</v>
      </c>
      <c r="D91" s="444">
        <v>25.863</v>
      </c>
      <c r="E91" s="450">
        <v>1.8101682172719999</v>
      </c>
      <c r="F91" s="443">
        <v>55.3</v>
      </c>
      <c r="G91" s="444">
        <v>27.65</v>
      </c>
      <c r="H91" s="446">
        <v>4.8369999999989997</v>
      </c>
      <c r="I91" s="443">
        <v>26.181999999999999</v>
      </c>
      <c r="J91" s="444">
        <v>-1.468</v>
      </c>
      <c r="K91" s="451">
        <v>0.473453887884</v>
      </c>
    </row>
    <row r="92" spans="1:11" ht="14.45" customHeight="1" thickBot="1" x14ac:dyDescent="0.25">
      <c r="A92" s="462" t="s">
        <v>342</v>
      </c>
      <c r="B92" s="438">
        <v>31.922999999999998</v>
      </c>
      <c r="C92" s="438">
        <v>57.786000000000001</v>
      </c>
      <c r="D92" s="439">
        <v>25.863</v>
      </c>
      <c r="E92" s="440">
        <v>1.8101682172719999</v>
      </c>
      <c r="F92" s="438">
        <v>55.3</v>
      </c>
      <c r="G92" s="439">
        <v>27.65</v>
      </c>
      <c r="H92" s="441">
        <v>4.8369999999989997</v>
      </c>
      <c r="I92" s="438">
        <v>26.181999999999999</v>
      </c>
      <c r="J92" s="439">
        <v>-1.468</v>
      </c>
      <c r="K92" s="442">
        <v>0.473453887884</v>
      </c>
    </row>
    <row r="93" spans="1:11" ht="14.45" customHeight="1" thickBot="1" x14ac:dyDescent="0.25">
      <c r="A93" s="464" t="s">
        <v>343</v>
      </c>
      <c r="B93" s="438">
        <v>0</v>
      </c>
      <c r="C93" s="438">
        <v>60</v>
      </c>
      <c r="D93" s="439">
        <v>60</v>
      </c>
      <c r="E93" s="448" t="s">
        <v>257</v>
      </c>
      <c r="F93" s="438">
        <v>69.36</v>
      </c>
      <c r="G93" s="439">
        <v>34.68</v>
      </c>
      <c r="H93" s="441">
        <v>25.749999999999002</v>
      </c>
      <c r="I93" s="438">
        <v>53</v>
      </c>
      <c r="J93" s="439">
        <v>18.32</v>
      </c>
      <c r="K93" s="442">
        <v>0.76412918108399996</v>
      </c>
    </row>
    <row r="94" spans="1:11" ht="14.45" customHeight="1" thickBot="1" x14ac:dyDescent="0.25">
      <c r="A94" s="462" t="s">
        <v>344</v>
      </c>
      <c r="B94" s="438">
        <v>0</v>
      </c>
      <c r="C94" s="438">
        <v>60</v>
      </c>
      <c r="D94" s="439">
        <v>60</v>
      </c>
      <c r="E94" s="448" t="s">
        <v>257</v>
      </c>
      <c r="F94" s="438">
        <v>69.36</v>
      </c>
      <c r="G94" s="439">
        <v>34.68</v>
      </c>
      <c r="H94" s="441">
        <v>25.749999999999002</v>
      </c>
      <c r="I94" s="438">
        <v>53</v>
      </c>
      <c r="J94" s="439">
        <v>18.32</v>
      </c>
      <c r="K94" s="442">
        <v>0.76412918108399996</v>
      </c>
    </row>
    <row r="95" spans="1:11" ht="14.45" customHeight="1" thickBot="1" x14ac:dyDescent="0.25">
      <c r="A95" s="460" t="s">
        <v>345</v>
      </c>
      <c r="B95" s="438">
        <v>4554.3</v>
      </c>
      <c r="C95" s="438">
        <v>5213.8167700000104</v>
      </c>
      <c r="D95" s="439">
        <v>659.516770000012</v>
      </c>
      <c r="E95" s="440">
        <v>1.14481188547</v>
      </c>
      <c r="F95" s="438">
        <v>5661.8299999999899</v>
      </c>
      <c r="G95" s="439">
        <v>2830.915</v>
      </c>
      <c r="H95" s="441">
        <v>427.988519999998</v>
      </c>
      <c r="I95" s="438">
        <v>2526.5469699999999</v>
      </c>
      <c r="J95" s="439">
        <v>-304.36802999999998</v>
      </c>
      <c r="K95" s="442">
        <v>0.44624211076600001</v>
      </c>
    </row>
    <row r="96" spans="1:11" ht="14.45" customHeight="1" thickBot="1" x14ac:dyDescent="0.25">
      <c r="A96" s="461" t="s">
        <v>346</v>
      </c>
      <c r="B96" s="443">
        <v>1205.55</v>
      </c>
      <c r="C96" s="443">
        <v>1380.12852</v>
      </c>
      <c r="D96" s="444">
        <v>174.57852</v>
      </c>
      <c r="E96" s="450">
        <v>1.144812342914</v>
      </c>
      <c r="F96" s="443">
        <v>1498.73</v>
      </c>
      <c r="G96" s="444">
        <v>749.36499999999899</v>
      </c>
      <c r="H96" s="446">
        <v>113.29127</v>
      </c>
      <c r="I96" s="443">
        <v>668.78923999999904</v>
      </c>
      <c r="J96" s="444">
        <v>-80.575759999998994</v>
      </c>
      <c r="K96" s="451">
        <v>0.44623730758699998</v>
      </c>
    </row>
    <row r="97" spans="1:11" ht="14.45" customHeight="1" thickBot="1" x14ac:dyDescent="0.25">
      <c r="A97" s="462" t="s">
        <v>347</v>
      </c>
      <c r="B97" s="438">
        <v>1205.55</v>
      </c>
      <c r="C97" s="438">
        <v>1380.12852</v>
      </c>
      <c r="D97" s="439">
        <v>174.57852</v>
      </c>
      <c r="E97" s="440">
        <v>1.144812342914</v>
      </c>
      <c r="F97" s="438">
        <v>1498.73</v>
      </c>
      <c r="G97" s="439">
        <v>749.36499999999899</v>
      </c>
      <c r="H97" s="441">
        <v>113.29127</v>
      </c>
      <c r="I97" s="438">
        <v>668.78923999999904</v>
      </c>
      <c r="J97" s="439">
        <v>-80.575759999998994</v>
      </c>
      <c r="K97" s="442">
        <v>0.44623730758699998</v>
      </c>
    </row>
    <row r="98" spans="1:11" ht="14.45" customHeight="1" thickBot="1" x14ac:dyDescent="0.25">
      <c r="A98" s="461" t="s">
        <v>348</v>
      </c>
      <c r="B98" s="443">
        <v>3348.75</v>
      </c>
      <c r="C98" s="443">
        <v>3833.6882500000102</v>
      </c>
      <c r="D98" s="444">
        <v>484.93825000001198</v>
      </c>
      <c r="E98" s="450">
        <v>1.144811720791</v>
      </c>
      <c r="F98" s="443">
        <v>4163.1000000000004</v>
      </c>
      <c r="G98" s="444">
        <v>2081.5500000000002</v>
      </c>
      <c r="H98" s="446">
        <v>314.69724999999897</v>
      </c>
      <c r="I98" s="443">
        <v>1857.75773</v>
      </c>
      <c r="J98" s="444">
        <v>-223.792270000001</v>
      </c>
      <c r="K98" s="451">
        <v>0.44624383992599997</v>
      </c>
    </row>
    <row r="99" spans="1:11" ht="14.45" customHeight="1" thickBot="1" x14ac:dyDescent="0.25">
      <c r="A99" s="462" t="s">
        <v>349</v>
      </c>
      <c r="B99" s="438">
        <v>3348.75</v>
      </c>
      <c r="C99" s="438">
        <v>3833.6882500000102</v>
      </c>
      <c r="D99" s="439">
        <v>484.93825000001198</v>
      </c>
      <c r="E99" s="440">
        <v>1.144811720791</v>
      </c>
      <c r="F99" s="438">
        <v>4163.1000000000004</v>
      </c>
      <c r="G99" s="439">
        <v>2081.5500000000002</v>
      </c>
      <c r="H99" s="441">
        <v>314.69724999999897</v>
      </c>
      <c r="I99" s="438">
        <v>1857.75773</v>
      </c>
      <c r="J99" s="439">
        <v>-223.792270000001</v>
      </c>
      <c r="K99" s="442">
        <v>0.44624383992599997</v>
      </c>
    </row>
    <row r="100" spans="1:11" ht="14.45" customHeight="1" thickBot="1" x14ac:dyDescent="0.25">
      <c r="A100" s="460" t="s">
        <v>350</v>
      </c>
      <c r="B100" s="438">
        <v>0</v>
      </c>
      <c r="C100" s="438">
        <v>0</v>
      </c>
      <c r="D100" s="439">
        <v>0</v>
      </c>
      <c r="E100" s="440">
        <v>1</v>
      </c>
      <c r="F100" s="438">
        <v>69.017759999999996</v>
      </c>
      <c r="G100" s="439">
        <v>34.508879999999998</v>
      </c>
      <c r="H100" s="441">
        <v>0</v>
      </c>
      <c r="I100" s="438">
        <v>0</v>
      </c>
      <c r="J100" s="439">
        <v>-34.508879999999998</v>
      </c>
      <c r="K100" s="442">
        <v>0</v>
      </c>
    </row>
    <row r="101" spans="1:11" ht="14.45" customHeight="1" thickBot="1" x14ac:dyDescent="0.25">
      <c r="A101" s="461" t="s">
        <v>351</v>
      </c>
      <c r="B101" s="443">
        <v>0</v>
      </c>
      <c r="C101" s="443">
        <v>0</v>
      </c>
      <c r="D101" s="444">
        <v>0</v>
      </c>
      <c r="E101" s="450">
        <v>1</v>
      </c>
      <c r="F101" s="443">
        <v>69.017759999999996</v>
      </c>
      <c r="G101" s="444">
        <v>34.508879999999998</v>
      </c>
      <c r="H101" s="446">
        <v>0</v>
      </c>
      <c r="I101" s="443">
        <v>0</v>
      </c>
      <c r="J101" s="444">
        <v>-34.508879999999998</v>
      </c>
      <c r="K101" s="451">
        <v>0</v>
      </c>
    </row>
    <row r="102" spans="1:11" ht="14.45" customHeight="1" thickBot="1" x14ac:dyDescent="0.25">
      <c r="A102" s="462" t="s">
        <v>352</v>
      </c>
      <c r="B102" s="438">
        <v>0</v>
      </c>
      <c r="C102" s="438">
        <v>0</v>
      </c>
      <c r="D102" s="439">
        <v>0</v>
      </c>
      <c r="E102" s="440">
        <v>1</v>
      </c>
      <c r="F102" s="438">
        <v>69.017759999999996</v>
      </c>
      <c r="G102" s="439">
        <v>34.508879999999998</v>
      </c>
      <c r="H102" s="441">
        <v>0</v>
      </c>
      <c r="I102" s="438">
        <v>0</v>
      </c>
      <c r="J102" s="439">
        <v>-34.508879999999998</v>
      </c>
      <c r="K102" s="442">
        <v>0</v>
      </c>
    </row>
    <row r="103" spans="1:11" ht="14.45" customHeight="1" thickBot="1" x14ac:dyDescent="0.25">
      <c r="A103" s="460" t="s">
        <v>353</v>
      </c>
      <c r="B103" s="438">
        <v>267.900000000001</v>
      </c>
      <c r="C103" s="438">
        <v>306.65584999999999</v>
      </c>
      <c r="D103" s="439">
        <v>38.755849999999</v>
      </c>
      <c r="E103" s="440">
        <v>1.144665360209</v>
      </c>
      <c r="F103" s="438">
        <v>334.98</v>
      </c>
      <c r="G103" s="439">
        <v>167.49</v>
      </c>
      <c r="H103" s="441">
        <v>24.760049999999001</v>
      </c>
      <c r="I103" s="438">
        <v>148.09509</v>
      </c>
      <c r="J103" s="439">
        <v>-19.394909999999999</v>
      </c>
      <c r="K103" s="442">
        <v>0.44210128962900003</v>
      </c>
    </row>
    <row r="104" spans="1:11" ht="14.45" customHeight="1" thickBot="1" x14ac:dyDescent="0.25">
      <c r="A104" s="461" t="s">
        <v>354</v>
      </c>
      <c r="B104" s="443">
        <v>267.900000000001</v>
      </c>
      <c r="C104" s="443">
        <v>306.65584999999999</v>
      </c>
      <c r="D104" s="444">
        <v>38.755849999999</v>
      </c>
      <c r="E104" s="450">
        <v>1.144665360209</v>
      </c>
      <c r="F104" s="443">
        <v>334.98</v>
      </c>
      <c r="G104" s="444">
        <v>167.49</v>
      </c>
      <c r="H104" s="446">
        <v>24.760049999999001</v>
      </c>
      <c r="I104" s="443">
        <v>148.09509</v>
      </c>
      <c r="J104" s="444">
        <v>-19.394909999999999</v>
      </c>
      <c r="K104" s="451">
        <v>0.44210128962900003</v>
      </c>
    </row>
    <row r="105" spans="1:11" ht="14.45" customHeight="1" thickBot="1" x14ac:dyDescent="0.25">
      <c r="A105" s="462" t="s">
        <v>355</v>
      </c>
      <c r="B105" s="438">
        <v>267.900000000001</v>
      </c>
      <c r="C105" s="438">
        <v>306.65584999999999</v>
      </c>
      <c r="D105" s="439">
        <v>38.755849999999</v>
      </c>
      <c r="E105" s="440">
        <v>1.144665360209</v>
      </c>
      <c r="F105" s="438">
        <v>334.98</v>
      </c>
      <c r="G105" s="439">
        <v>167.49</v>
      </c>
      <c r="H105" s="441">
        <v>24.760049999999001</v>
      </c>
      <c r="I105" s="438">
        <v>148.09509</v>
      </c>
      <c r="J105" s="439">
        <v>-19.394909999999999</v>
      </c>
      <c r="K105" s="442">
        <v>0.44210128962900003</v>
      </c>
    </row>
    <row r="106" spans="1:11" ht="14.45" customHeight="1" thickBot="1" x14ac:dyDescent="0.25">
      <c r="A106" s="459" t="s">
        <v>356</v>
      </c>
      <c r="B106" s="438">
        <v>0</v>
      </c>
      <c r="C106" s="438">
        <v>1</v>
      </c>
      <c r="D106" s="439">
        <v>1</v>
      </c>
      <c r="E106" s="448" t="s">
        <v>257</v>
      </c>
      <c r="F106" s="438">
        <v>0</v>
      </c>
      <c r="G106" s="439">
        <v>0</v>
      </c>
      <c r="H106" s="441">
        <v>0</v>
      </c>
      <c r="I106" s="438">
        <v>0</v>
      </c>
      <c r="J106" s="439">
        <v>0</v>
      </c>
      <c r="K106" s="449" t="s">
        <v>257</v>
      </c>
    </row>
    <row r="107" spans="1:11" ht="14.45" customHeight="1" thickBot="1" x14ac:dyDescent="0.25">
      <c r="A107" s="460" t="s">
        <v>357</v>
      </c>
      <c r="B107" s="438">
        <v>0</v>
      </c>
      <c r="C107" s="438">
        <v>1</v>
      </c>
      <c r="D107" s="439">
        <v>1</v>
      </c>
      <c r="E107" s="448" t="s">
        <v>257</v>
      </c>
      <c r="F107" s="438">
        <v>0</v>
      </c>
      <c r="G107" s="439">
        <v>0</v>
      </c>
      <c r="H107" s="441">
        <v>0</v>
      </c>
      <c r="I107" s="438">
        <v>0</v>
      </c>
      <c r="J107" s="439">
        <v>0</v>
      </c>
      <c r="K107" s="449" t="s">
        <v>257</v>
      </c>
    </row>
    <row r="108" spans="1:11" ht="14.45" customHeight="1" thickBot="1" x14ac:dyDescent="0.25">
      <c r="A108" s="461" t="s">
        <v>358</v>
      </c>
      <c r="B108" s="443">
        <v>0</v>
      </c>
      <c r="C108" s="443">
        <v>1</v>
      </c>
      <c r="D108" s="444">
        <v>1</v>
      </c>
      <c r="E108" s="445" t="s">
        <v>257</v>
      </c>
      <c r="F108" s="443">
        <v>0</v>
      </c>
      <c r="G108" s="444">
        <v>0</v>
      </c>
      <c r="H108" s="446">
        <v>0</v>
      </c>
      <c r="I108" s="443">
        <v>0</v>
      </c>
      <c r="J108" s="444">
        <v>0</v>
      </c>
      <c r="K108" s="447" t="s">
        <v>257</v>
      </c>
    </row>
    <row r="109" spans="1:11" ht="14.45" customHeight="1" thickBot="1" x14ac:dyDescent="0.25">
      <c r="A109" s="462" t="s">
        <v>359</v>
      </c>
      <c r="B109" s="438">
        <v>0</v>
      </c>
      <c r="C109" s="438">
        <v>1</v>
      </c>
      <c r="D109" s="439">
        <v>1</v>
      </c>
      <c r="E109" s="448" t="s">
        <v>257</v>
      </c>
      <c r="F109" s="438">
        <v>0</v>
      </c>
      <c r="G109" s="439">
        <v>0</v>
      </c>
      <c r="H109" s="441">
        <v>0</v>
      </c>
      <c r="I109" s="438">
        <v>0</v>
      </c>
      <c r="J109" s="439">
        <v>0</v>
      </c>
      <c r="K109" s="449" t="s">
        <v>257</v>
      </c>
    </row>
    <row r="110" spans="1:11" ht="14.45" customHeight="1" thickBot="1" x14ac:dyDescent="0.25">
      <c r="A110" s="459" t="s">
        <v>360</v>
      </c>
      <c r="B110" s="438">
        <v>23.596035865973999</v>
      </c>
      <c r="C110" s="438">
        <v>394.99525000000199</v>
      </c>
      <c r="D110" s="439">
        <v>371.39921413402698</v>
      </c>
      <c r="E110" s="440">
        <v>16.739898695000001</v>
      </c>
      <c r="F110" s="438">
        <v>19.677292404565002</v>
      </c>
      <c r="G110" s="439">
        <v>9.8386462022819998</v>
      </c>
      <c r="H110" s="441">
        <v>9.3914499999990007</v>
      </c>
      <c r="I110" s="438">
        <v>105.24645</v>
      </c>
      <c r="J110" s="439">
        <v>95.407803797716994</v>
      </c>
      <c r="K110" s="442">
        <v>5.3486245889999999</v>
      </c>
    </row>
    <row r="111" spans="1:11" ht="14.45" customHeight="1" thickBot="1" x14ac:dyDescent="0.25">
      <c r="A111" s="460" t="s">
        <v>361</v>
      </c>
      <c r="B111" s="438">
        <v>0</v>
      </c>
      <c r="C111" s="438">
        <v>300.00000000000102</v>
      </c>
      <c r="D111" s="439">
        <v>300.00000000000102</v>
      </c>
      <c r="E111" s="448" t="s">
        <v>283</v>
      </c>
      <c r="F111" s="438">
        <v>0</v>
      </c>
      <c r="G111" s="439">
        <v>0</v>
      </c>
      <c r="H111" s="441">
        <v>0</v>
      </c>
      <c r="I111" s="438">
        <v>50</v>
      </c>
      <c r="J111" s="439">
        <v>50</v>
      </c>
      <c r="K111" s="449" t="s">
        <v>257</v>
      </c>
    </row>
    <row r="112" spans="1:11" ht="14.45" customHeight="1" thickBot="1" x14ac:dyDescent="0.25">
      <c r="A112" s="461" t="s">
        <v>362</v>
      </c>
      <c r="B112" s="443">
        <v>0</v>
      </c>
      <c r="C112" s="443">
        <v>300.00000000000102</v>
      </c>
      <c r="D112" s="444">
        <v>300.00000000000102</v>
      </c>
      <c r="E112" s="445" t="s">
        <v>283</v>
      </c>
      <c r="F112" s="443">
        <v>0</v>
      </c>
      <c r="G112" s="444">
        <v>0</v>
      </c>
      <c r="H112" s="446">
        <v>0</v>
      </c>
      <c r="I112" s="443">
        <v>50</v>
      </c>
      <c r="J112" s="444">
        <v>50</v>
      </c>
      <c r="K112" s="447" t="s">
        <v>257</v>
      </c>
    </row>
    <row r="113" spans="1:11" ht="14.45" customHeight="1" thickBot="1" x14ac:dyDescent="0.25">
      <c r="A113" s="462" t="s">
        <v>363</v>
      </c>
      <c r="B113" s="438">
        <v>0</v>
      </c>
      <c r="C113" s="438">
        <v>300.00000000000102</v>
      </c>
      <c r="D113" s="439">
        <v>300.00000000000102</v>
      </c>
      <c r="E113" s="448" t="s">
        <v>283</v>
      </c>
      <c r="F113" s="438">
        <v>0</v>
      </c>
      <c r="G113" s="439">
        <v>0</v>
      </c>
      <c r="H113" s="441">
        <v>0</v>
      </c>
      <c r="I113" s="438">
        <v>50</v>
      </c>
      <c r="J113" s="439">
        <v>50</v>
      </c>
      <c r="K113" s="449" t="s">
        <v>257</v>
      </c>
    </row>
    <row r="114" spans="1:11" ht="14.45" customHeight="1" thickBot="1" x14ac:dyDescent="0.25">
      <c r="A114" s="460" t="s">
        <v>364</v>
      </c>
      <c r="B114" s="438">
        <v>23.596035865973999</v>
      </c>
      <c r="C114" s="438">
        <v>94.995249999999999</v>
      </c>
      <c r="D114" s="439">
        <v>71.399214134025001</v>
      </c>
      <c r="E114" s="440">
        <v>4.0258986950000004</v>
      </c>
      <c r="F114" s="438">
        <v>19.677292404565002</v>
      </c>
      <c r="G114" s="439">
        <v>9.8386462022819998</v>
      </c>
      <c r="H114" s="441">
        <v>9.3914499999990007</v>
      </c>
      <c r="I114" s="438">
        <v>55.246449999999001</v>
      </c>
      <c r="J114" s="439">
        <v>45.407803797717001</v>
      </c>
      <c r="K114" s="442">
        <v>2.807624589</v>
      </c>
    </row>
    <row r="115" spans="1:11" ht="14.45" customHeight="1" thickBot="1" x14ac:dyDescent="0.25">
      <c r="A115" s="461" t="s">
        <v>365</v>
      </c>
      <c r="B115" s="443">
        <v>0</v>
      </c>
      <c r="C115" s="443">
        <v>72.995249999999999</v>
      </c>
      <c r="D115" s="444">
        <v>72.995249999999999</v>
      </c>
      <c r="E115" s="445" t="s">
        <v>257</v>
      </c>
      <c r="F115" s="443">
        <v>0</v>
      </c>
      <c r="G115" s="444">
        <v>0</v>
      </c>
      <c r="H115" s="446">
        <v>9.3914499999990007</v>
      </c>
      <c r="I115" s="443">
        <v>44.746449999999001</v>
      </c>
      <c r="J115" s="444">
        <v>44.746449999999001</v>
      </c>
      <c r="K115" s="447" t="s">
        <v>257</v>
      </c>
    </row>
    <row r="116" spans="1:11" ht="14.45" customHeight="1" thickBot="1" x14ac:dyDescent="0.25">
      <c r="A116" s="462" t="s">
        <v>366</v>
      </c>
      <c r="B116" s="438">
        <v>0</v>
      </c>
      <c r="C116" s="438">
        <v>0.59924999999999995</v>
      </c>
      <c r="D116" s="439">
        <v>0.59924999999999995</v>
      </c>
      <c r="E116" s="448" t="s">
        <v>257</v>
      </c>
      <c r="F116" s="438">
        <v>0</v>
      </c>
      <c r="G116" s="439">
        <v>0</v>
      </c>
      <c r="H116" s="441">
        <v>1.1194500000000001</v>
      </c>
      <c r="I116" s="438">
        <v>1.1194500000000001</v>
      </c>
      <c r="J116" s="439">
        <v>1.1194500000000001</v>
      </c>
      <c r="K116" s="449" t="s">
        <v>257</v>
      </c>
    </row>
    <row r="117" spans="1:11" ht="14.45" customHeight="1" thickBot="1" x14ac:dyDescent="0.25">
      <c r="A117" s="462" t="s">
        <v>367</v>
      </c>
      <c r="B117" s="438">
        <v>0</v>
      </c>
      <c r="C117" s="438">
        <v>2.25</v>
      </c>
      <c r="D117" s="439">
        <v>2.25</v>
      </c>
      <c r="E117" s="448" t="s">
        <v>257</v>
      </c>
      <c r="F117" s="438">
        <v>0</v>
      </c>
      <c r="G117" s="439">
        <v>0</v>
      </c>
      <c r="H117" s="441">
        <v>0</v>
      </c>
      <c r="I117" s="438">
        <v>0</v>
      </c>
      <c r="J117" s="439">
        <v>0</v>
      </c>
      <c r="K117" s="449" t="s">
        <v>257</v>
      </c>
    </row>
    <row r="118" spans="1:11" ht="14.45" customHeight="1" thickBot="1" x14ac:dyDescent="0.25">
      <c r="A118" s="462" t="s">
        <v>368</v>
      </c>
      <c r="B118" s="438">
        <v>0</v>
      </c>
      <c r="C118" s="438">
        <v>69.816000000000003</v>
      </c>
      <c r="D118" s="439">
        <v>69.816000000000003</v>
      </c>
      <c r="E118" s="448" t="s">
        <v>257</v>
      </c>
      <c r="F118" s="438">
        <v>0</v>
      </c>
      <c r="G118" s="439">
        <v>0</v>
      </c>
      <c r="H118" s="441">
        <v>8.2719999999990002</v>
      </c>
      <c r="I118" s="438">
        <v>43.627000000000002</v>
      </c>
      <c r="J118" s="439">
        <v>43.627000000000002</v>
      </c>
      <c r="K118" s="449" t="s">
        <v>257</v>
      </c>
    </row>
    <row r="119" spans="1:11" ht="14.45" customHeight="1" thickBot="1" x14ac:dyDescent="0.25">
      <c r="A119" s="462" t="s">
        <v>369</v>
      </c>
      <c r="B119" s="438">
        <v>0</v>
      </c>
      <c r="C119" s="438">
        <v>0.33</v>
      </c>
      <c r="D119" s="439">
        <v>0.33</v>
      </c>
      <c r="E119" s="448" t="s">
        <v>283</v>
      </c>
      <c r="F119" s="438">
        <v>0</v>
      </c>
      <c r="G119" s="439">
        <v>0</v>
      </c>
      <c r="H119" s="441">
        <v>0</v>
      </c>
      <c r="I119" s="438">
        <v>0</v>
      </c>
      <c r="J119" s="439">
        <v>0</v>
      </c>
      <c r="K119" s="449" t="s">
        <v>257</v>
      </c>
    </row>
    <row r="120" spans="1:11" ht="14.45" customHeight="1" thickBot="1" x14ac:dyDescent="0.25">
      <c r="A120" s="461" t="s">
        <v>370</v>
      </c>
      <c r="B120" s="443">
        <v>23.596035865973999</v>
      </c>
      <c r="C120" s="443">
        <v>21</v>
      </c>
      <c r="D120" s="444">
        <v>-2.5960358659740002</v>
      </c>
      <c r="E120" s="450">
        <v>0.88997999999999999</v>
      </c>
      <c r="F120" s="443">
        <v>19.677292404565002</v>
      </c>
      <c r="G120" s="444">
        <v>9.8386462022819998</v>
      </c>
      <c r="H120" s="446">
        <v>0</v>
      </c>
      <c r="I120" s="443">
        <v>9.9999999999989999</v>
      </c>
      <c r="J120" s="444">
        <v>0.16135379771700001</v>
      </c>
      <c r="K120" s="451">
        <v>0.50819999999900001</v>
      </c>
    </row>
    <row r="121" spans="1:11" ht="14.45" customHeight="1" thickBot="1" x14ac:dyDescent="0.25">
      <c r="A121" s="462" t="s">
        <v>371</v>
      </c>
      <c r="B121" s="438">
        <v>23.596035865973999</v>
      </c>
      <c r="C121" s="438">
        <v>21</v>
      </c>
      <c r="D121" s="439">
        <v>-2.5960358659740002</v>
      </c>
      <c r="E121" s="440">
        <v>0.88997999999999999</v>
      </c>
      <c r="F121" s="438">
        <v>19.677292404565002</v>
      </c>
      <c r="G121" s="439">
        <v>9.8386462022819998</v>
      </c>
      <c r="H121" s="441">
        <v>0</v>
      </c>
      <c r="I121" s="438">
        <v>9.9999999999989999</v>
      </c>
      <c r="J121" s="439">
        <v>0.16135379771700001</v>
      </c>
      <c r="K121" s="442">
        <v>0.50819999999900001</v>
      </c>
    </row>
    <row r="122" spans="1:11" ht="14.45" customHeight="1" thickBot="1" x14ac:dyDescent="0.25">
      <c r="A122" s="464" t="s">
        <v>372</v>
      </c>
      <c r="B122" s="438">
        <v>0</v>
      </c>
      <c r="C122" s="438">
        <v>1</v>
      </c>
      <c r="D122" s="439">
        <v>1</v>
      </c>
      <c r="E122" s="448" t="s">
        <v>283</v>
      </c>
      <c r="F122" s="438">
        <v>0</v>
      </c>
      <c r="G122" s="439">
        <v>0</v>
      </c>
      <c r="H122" s="441">
        <v>0</v>
      </c>
      <c r="I122" s="438">
        <v>0</v>
      </c>
      <c r="J122" s="439">
        <v>0</v>
      </c>
      <c r="K122" s="449" t="s">
        <v>257</v>
      </c>
    </row>
    <row r="123" spans="1:11" ht="14.45" customHeight="1" thickBot="1" x14ac:dyDescent="0.25">
      <c r="A123" s="462" t="s">
        <v>373</v>
      </c>
      <c r="B123" s="438">
        <v>0</v>
      </c>
      <c r="C123" s="438">
        <v>1</v>
      </c>
      <c r="D123" s="439">
        <v>1</v>
      </c>
      <c r="E123" s="448" t="s">
        <v>283</v>
      </c>
      <c r="F123" s="438">
        <v>0</v>
      </c>
      <c r="G123" s="439">
        <v>0</v>
      </c>
      <c r="H123" s="441">
        <v>0</v>
      </c>
      <c r="I123" s="438">
        <v>0</v>
      </c>
      <c r="J123" s="439">
        <v>0</v>
      </c>
      <c r="K123" s="449" t="s">
        <v>257</v>
      </c>
    </row>
    <row r="124" spans="1:11" ht="14.45" customHeight="1" thickBot="1" x14ac:dyDescent="0.25">
      <c r="A124" s="464" t="s">
        <v>374</v>
      </c>
      <c r="B124" s="438">
        <v>0</v>
      </c>
      <c r="C124" s="438">
        <v>0</v>
      </c>
      <c r="D124" s="439">
        <v>0</v>
      </c>
      <c r="E124" s="440">
        <v>1</v>
      </c>
      <c r="F124" s="438">
        <v>0</v>
      </c>
      <c r="G124" s="439">
        <v>0</v>
      </c>
      <c r="H124" s="441">
        <v>0</v>
      </c>
      <c r="I124" s="438">
        <v>0.5</v>
      </c>
      <c r="J124" s="439">
        <v>0.5</v>
      </c>
      <c r="K124" s="449" t="s">
        <v>283</v>
      </c>
    </row>
    <row r="125" spans="1:11" ht="14.45" customHeight="1" thickBot="1" x14ac:dyDescent="0.25">
      <c r="A125" s="462" t="s">
        <v>375</v>
      </c>
      <c r="B125" s="438">
        <v>0</v>
      </c>
      <c r="C125" s="438">
        <v>0</v>
      </c>
      <c r="D125" s="439">
        <v>0</v>
      </c>
      <c r="E125" s="440">
        <v>1</v>
      </c>
      <c r="F125" s="438">
        <v>0</v>
      </c>
      <c r="G125" s="439">
        <v>0</v>
      </c>
      <c r="H125" s="441">
        <v>0</v>
      </c>
      <c r="I125" s="438">
        <v>0.5</v>
      </c>
      <c r="J125" s="439">
        <v>0.5</v>
      </c>
      <c r="K125" s="449" t="s">
        <v>283</v>
      </c>
    </row>
    <row r="126" spans="1:11" ht="14.45" customHeight="1" thickBot="1" x14ac:dyDescent="0.25">
      <c r="A126" s="459" t="s">
        <v>376</v>
      </c>
      <c r="B126" s="438">
        <v>1213.9431939494</v>
      </c>
      <c r="C126" s="438">
        <v>1954.0260800000001</v>
      </c>
      <c r="D126" s="439">
        <v>740.08288605060295</v>
      </c>
      <c r="E126" s="440">
        <v>1.6096519917400001</v>
      </c>
      <c r="F126" s="438">
        <v>1319.99999999998</v>
      </c>
      <c r="G126" s="439">
        <v>659.99999999999102</v>
      </c>
      <c r="H126" s="441">
        <v>131.89286999999999</v>
      </c>
      <c r="I126" s="438">
        <v>731.16039999999896</v>
      </c>
      <c r="J126" s="439">
        <v>71.160400000007996</v>
      </c>
      <c r="K126" s="442">
        <v>0.55390939393899996</v>
      </c>
    </row>
    <row r="127" spans="1:11" ht="14.45" customHeight="1" thickBot="1" x14ac:dyDescent="0.25">
      <c r="A127" s="460" t="s">
        <v>377</v>
      </c>
      <c r="B127" s="438">
        <v>1204.9431939494</v>
      </c>
      <c r="C127" s="438">
        <v>1341.136</v>
      </c>
      <c r="D127" s="439">
        <v>136.192806050602</v>
      </c>
      <c r="E127" s="440">
        <v>1.11302840394</v>
      </c>
      <c r="F127" s="438">
        <v>1270.99999999998</v>
      </c>
      <c r="G127" s="439">
        <v>635.49999999999102</v>
      </c>
      <c r="H127" s="441">
        <v>101.83127</v>
      </c>
      <c r="I127" s="438">
        <v>642.99379999999906</v>
      </c>
      <c r="J127" s="439">
        <v>7.4938000000080001</v>
      </c>
      <c r="K127" s="442">
        <v>0.50589598741099995</v>
      </c>
    </row>
    <row r="128" spans="1:11" ht="14.45" customHeight="1" thickBot="1" x14ac:dyDescent="0.25">
      <c r="A128" s="461" t="s">
        <v>378</v>
      </c>
      <c r="B128" s="443">
        <v>1204.9431939494</v>
      </c>
      <c r="C128" s="443">
        <v>1306.5450000000001</v>
      </c>
      <c r="D128" s="444">
        <v>101.60180605060199</v>
      </c>
      <c r="E128" s="450">
        <v>1.0843208265419999</v>
      </c>
      <c r="F128" s="443">
        <v>1270.99999999998</v>
      </c>
      <c r="G128" s="444">
        <v>635.49999999999102</v>
      </c>
      <c r="H128" s="446">
        <v>101.83127</v>
      </c>
      <c r="I128" s="443">
        <v>634.04079999999897</v>
      </c>
      <c r="J128" s="444">
        <v>-1.4591999999909999</v>
      </c>
      <c r="K128" s="451">
        <v>0.498851927616</v>
      </c>
    </row>
    <row r="129" spans="1:11" ht="14.45" customHeight="1" thickBot="1" x14ac:dyDescent="0.25">
      <c r="A129" s="462" t="s">
        <v>379</v>
      </c>
      <c r="B129" s="438">
        <v>45.758022562081003</v>
      </c>
      <c r="C129" s="438">
        <v>41.655000000000001</v>
      </c>
      <c r="D129" s="439">
        <v>-4.1030225620809997</v>
      </c>
      <c r="E129" s="440">
        <v>0.91033217057100002</v>
      </c>
      <c r="F129" s="438">
        <v>43.999999999998998</v>
      </c>
      <c r="G129" s="439">
        <v>21.999999999999002</v>
      </c>
      <c r="H129" s="441">
        <v>2.3875299999989998</v>
      </c>
      <c r="I129" s="438">
        <v>20.615729999999999</v>
      </c>
      <c r="J129" s="439">
        <v>-1.384269999999</v>
      </c>
      <c r="K129" s="442">
        <v>0.46853931818099998</v>
      </c>
    </row>
    <row r="130" spans="1:11" ht="14.45" customHeight="1" thickBot="1" x14ac:dyDescent="0.25">
      <c r="A130" s="462" t="s">
        <v>380</v>
      </c>
      <c r="B130" s="438">
        <v>1090.5215686440599</v>
      </c>
      <c r="C130" s="438">
        <v>1222.4480000000001</v>
      </c>
      <c r="D130" s="439">
        <v>131.92643135593801</v>
      </c>
      <c r="E130" s="440">
        <v>1.120975536063</v>
      </c>
      <c r="F130" s="438">
        <v>1174.99999999998</v>
      </c>
      <c r="G130" s="439">
        <v>587.49999999999102</v>
      </c>
      <c r="H130" s="441">
        <v>97.348999999998995</v>
      </c>
      <c r="I130" s="438">
        <v>595.753999999999</v>
      </c>
      <c r="J130" s="439">
        <v>8.2540000000070002</v>
      </c>
      <c r="K130" s="442">
        <v>0.50702468085100005</v>
      </c>
    </row>
    <row r="131" spans="1:11" ht="14.45" customHeight="1" thickBot="1" x14ac:dyDescent="0.25">
      <c r="A131" s="462" t="s">
        <v>381</v>
      </c>
      <c r="B131" s="438">
        <v>51.317299225549</v>
      </c>
      <c r="C131" s="438">
        <v>34.774000000000001</v>
      </c>
      <c r="D131" s="439">
        <v>-16.543299225548999</v>
      </c>
      <c r="E131" s="440">
        <v>0.67762724314699996</v>
      </c>
      <c r="F131" s="438">
        <v>43.999999999998998</v>
      </c>
      <c r="G131" s="439">
        <v>21.999999999999002</v>
      </c>
      <c r="H131" s="441">
        <v>1.6549999999989999</v>
      </c>
      <c r="I131" s="438">
        <v>13.874000000000001</v>
      </c>
      <c r="J131" s="439">
        <v>-8.1259999999989994</v>
      </c>
      <c r="K131" s="442">
        <v>0.31531818181799998</v>
      </c>
    </row>
    <row r="132" spans="1:11" ht="14.45" customHeight="1" thickBot="1" x14ac:dyDescent="0.25">
      <c r="A132" s="462" t="s">
        <v>382</v>
      </c>
      <c r="B132" s="438">
        <v>8.4297806336490009</v>
      </c>
      <c r="C132" s="438">
        <v>7.6680000000000001</v>
      </c>
      <c r="D132" s="439">
        <v>-0.76178063364899995</v>
      </c>
      <c r="E132" s="440">
        <v>0.90963221146999995</v>
      </c>
      <c r="F132" s="438">
        <v>7.9999999999989999</v>
      </c>
      <c r="G132" s="439">
        <v>3.9999999999989999</v>
      </c>
      <c r="H132" s="441">
        <v>0.43973999999899999</v>
      </c>
      <c r="I132" s="438">
        <v>3.7970700000000002</v>
      </c>
      <c r="J132" s="439">
        <v>-0.20292999999899999</v>
      </c>
      <c r="K132" s="442">
        <v>0.47463375000000002</v>
      </c>
    </row>
    <row r="133" spans="1:11" ht="14.45" customHeight="1" thickBot="1" x14ac:dyDescent="0.25">
      <c r="A133" s="462" t="s">
        <v>383</v>
      </c>
      <c r="B133" s="438">
        <v>8.9165228840540003</v>
      </c>
      <c r="C133" s="438">
        <v>0</v>
      </c>
      <c r="D133" s="439">
        <v>-8.9165228840540003</v>
      </c>
      <c r="E133" s="440">
        <v>0</v>
      </c>
      <c r="F133" s="438">
        <v>0</v>
      </c>
      <c r="G133" s="439">
        <v>0</v>
      </c>
      <c r="H133" s="441">
        <v>0</v>
      </c>
      <c r="I133" s="438">
        <v>0</v>
      </c>
      <c r="J133" s="439">
        <v>0</v>
      </c>
      <c r="K133" s="442">
        <v>0</v>
      </c>
    </row>
    <row r="134" spans="1:11" ht="14.45" customHeight="1" thickBot="1" x14ac:dyDescent="0.25">
      <c r="A134" s="461" t="s">
        <v>384</v>
      </c>
      <c r="B134" s="443">
        <v>0</v>
      </c>
      <c r="C134" s="443">
        <v>34.591000000000001</v>
      </c>
      <c r="D134" s="444">
        <v>34.591000000000001</v>
      </c>
      <c r="E134" s="445" t="s">
        <v>257</v>
      </c>
      <c r="F134" s="443">
        <v>0</v>
      </c>
      <c r="G134" s="444">
        <v>0</v>
      </c>
      <c r="H134" s="446">
        <v>0</v>
      </c>
      <c r="I134" s="443">
        <v>8.9529999999989993</v>
      </c>
      <c r="J134" s="444">
        <v>8.9529999999989993</v>
      </c>
      <c r="K134" s="447" t="s">
        <v>257</v>
      </c>
    </row>
    <row r="135" spans="1:11" ht="14.45" customHeight="1" thickBot="1" x14ac:dyDescent="0.25">
      <c r="A135" s="462" t="s">
        <v>385</v>
      </c>
      <c r="B135" s="438">
        <v>0</v>
      </c>
      <c r="C135" s="438">
        <v>34.591000000000001</v>
      </c>
      <c r="D135" s="439">
        <v>34.591000000000001</v>
      </c>
      <c r="E135" s="448" t="s">
        <v>257</v>
      </c>
      <c r="F135" s="438">
        <v>0</v>
      </c>
      <c r="G135" s="439">
        <v>0</v>
      </c>
      <c r="H135" s="441">
        <v>0</v>
      </c>
      <c r="I135" s="438">
        <v>8.9529999999989993</v>
      </c>
      <c r="J135" s="439">
        <v>8.9529999999989993</v>
      </c>
      <c r="K135" s="449" t="s">
        <v>257</v>
      </c>
    </row>
    <row r="136" spans="1:11" ht="14.45" customHeight="1" thickBot="1" x14ac:dyDescent="0.25">
      <c r="A136" s="460" t="s">
        <v>386</v>
      </c>
      <c r="B136" s="438">
        <v>9</v>
      </c>
      <c r="C136" s="438">
        <v>612.89008000000001</v>
      </c>
      <c r="D136" s="439">
        <v>603.89008000000001</v>
      </c>
      <c r="E136" s="440">
        <v>68.098897777776997</v>
      </c>
      <c r="F136" s="438">
        <v>49</v>
      </c>
      <c r="G136" s="439">
        <v>24.5</v>
      </c>
      <c r="H136" s="441">
        <v>30.061599999999</v>
      </c>
      <c r="I136" s="438">
        <v>88.166599999998994</v>
      </c>
      <c r="J136" s="439">
        <v>63.666599999999001</v>
      </c>
      <c r="K136" s="442">
        <v>1.799318367346</v>
      </c>
    </row>
    <row r="137" spans="1:11" ht="14.45" customHeight="1" thickBot="1" x14ac:dyDescent="0.25">
      <c r="A137" s="461" t="s">
        <v>387</v>
      </c>
      <c r="B137" s="443">
        <v>9</v>
      </c>
      <c r="C137" s="443">
        <v>65.407859999999999</v>
      </c>
      <c r="D137" s="444">
        <v>56.407859999999999</v>
      </c>
      <c r="E137" s="450">
        <v>7.2675400000000003</v>
      </c>
      <c r="F137" s="443">
        <v>49</v>
      </c>
      <c r="G137" s="444">
        <v>24.5</v>
      </c>
      <c r="H137" s="446">
        <v>26.571599999998998</v>
      </c>
      <c r="I137" s="443">
        <v>75.601599999998996</v>
      </c>
      <c r="J137" s="444">
        <v>51.101599999999003</v>
      </c>
      <c r="K137" s="451">
        <v>1.5428897959179999</v>
      </c>
    </row>
    <row r="138" spans="1:11" ht="14.45" customHeight="1" thickBot="1" x14ac:dyDescent="0.25">
      <c r="A138" s="462" t="s">
        <v>388</v>
      </c>
      <c r="B138" s="438">
        <v>9</v>
      </c>
      <c r="C138" s="438">
        <v>65.407859999999999</v>
      </c>
      <c r="D138" s="439">
        <v>56.407859999999999</v>
      </c>
      <c r="E138" s="440">
        <v>7.2675400000000003</v>
      </c>
      <c r="F138" s="438">
        <v>49</v>
      </c>
      <c r="G138" s="439">
        <v>24.5</v>
      </c>
      <c r="H138" s="441">
        <v>26.571599999998998</v>
      </c>
      <c r="I138" s="438">
        <v>75.601599999998996</v>
      </c>
      <c r="J138" s="439">
        <v>51.101599999999003</v>
      </c>
      <c r="K138" s="442">
        <v>1.5428897959179999</v>
      </c>
    </row>
    <row r="139" spans="1:11" ht="14.45" customHeight="1" thickBot="1" x14ac:dyDescent="0.25">
      <c r="A139" s="461" t="s">
        <v>389</v>
      </c>
      <c r="B139" s="443">
        <v>0</v>
      </c>
      <c r="C139" s="443">
        <v>33.758000000000003</v>
      </c>
      <c r="D139" s="444">
        <v>33.758000000000003</v>
      </c>
      <c r="E139" s="445" t="s">
        <v>257</v>
      </c>
      <c r="F139" s="443">
        <v>0</v>
      </c>
      <c r="G139" s="444">
        <v>0</v>
      </c>
      <c r="H139" s="446">
        <v>3.4899999999990001</v>
      </c>
      <c r="I139" s="443">
        <v>3.4899999999990001</v>
      </c>
      <c r="J139" s="444">
        <v>3.4899999999990001</v>
      </c>
      <c r="K139" s="447" t="s">
        <v>257</v>
      </c>
    </row>
    <row r="140" spans="1:11" ht="14.45" customHeight="1" thickBot="1" x14ac:dyDescent="0.25">
      <c r="A140" s="462" t="s">
        <v>390</v>
      </c>
      <c r="B140" s="438">
        <v>0</v>
      </c>
      <c r="C140" s="438">
        <v>33.758000000000003</v>
      </c>
      <c r="D140" s="439">
        <v>33.758000000000003</v>
      </c>
      <c r="E140" s="448" t="s">
        <v>283</v>
      </c>
      <c r="F140" s="438">
        <v>0</v>
      </c>
      <c r="G140" s="439">
        <v>0</v>
      </c>
      <c r="H140" s="441">
        <v>0</v>
      </c>
      <c r="I140" s="438">
        <v>0</v>
      </c>
      <c r="J140" s="439">
        <v>0</v>
      </c>
      <c r="K140" s="449" t="s">
        <v>257</v>
      </c>
    </row>
    <row r="141" spans="1:11" ht="14.45" customHeight="1" thickBot="1" x14ac:dyDescent="0.25">
      <c r="A141" s="462" t="s">
        <v>391</v>
      </c>
      <c r="B141" s="438">
        <v>0</v>
      </c>
      <c r="C141" s="438">
        <v>0</v>
      </c>
      <c r="D141" s="439">
        <v>0</v>
      </c>
      <c r="E141" s="440">
        <v>1</v>
      </c>
      <c r="F141" s="438">
        <v>0</v>
      </c>
      <c r="G141" s="439">
        <v>0</v>
      </c>
      <c r="H141" s="441">
        <v>3.4899999999990001</v>
      </c>
      <c r="I141" s="438">
        <v>3.4899999999990001</v>
      </c>
      <c r="J141" s="439">
        <v>3.4899999999990001</v>
      </c>
      <c r="K141" s="449" t="s">
        <v>257</v>
      </c>
    </row>
    <row r="142" spans="1:11" ht="14.45" customHeight="1" thickBot="1" x14ac:dyDescent="0.25">
      <c r="A142" s="461" t="s">
        <v>392</v>
      </c>
      <c r="B142" s="443">
        <v>0</v>
      </c>
      <c r="C142" s="443">
        <v>513.72421999999995</v>
      </c>
      <c r="D142" s="444">
        <v>513.72421999999995</v>
      </c>
      <c r="E142" s="445" t="s">
        <v>257</v>
      </c>
      <c r="F142" s="443">
        <v>0</v>
      </c>
      <c r="G142" s="444">
        <v>0</v>
      </c>
      <c r="H142" s="446">
        <v>0</v>
      </c>
      <c r="I142" s="443">
        <v>9.0749999999989992</v>
      </c>
      <c r="J142" s="444">
        <v>9.0749999999989992</v>
      </c>
      <c r="K142" s="447" t="s">
        <v>257</v>
      </c>
    </row>
    <row r="143" spans="1:11" ht="14.45" customHeight="1" thickBot="1" x14ac:dyDescent="0.25">
      <c r="A143" s="462" t="s">
        <v>393</v>
      </c>
      <c r="B143" s="438">
        <v>0</v>
      </c>
      <c r="C143" s="438">
        <v>513.72421999999995</v>
      </c>
      <c r="D143" s="439">
        <v>513.72421999999995</v>
      </c>
      <c r="E143" s="448" t="s">
        <v>257</v>
      </c>
      <c r="F143" s="438">
        <v>0</v>
      </c>
      <c r="G143" s="439">
        <v>0</v>
      </c>
      <c r="H143" s="441">
        <v>0</v>
      </c>
      <c r="I143" s="438">
        <v>9.0749999999989992</v>
      </c>
      <c r="J143" s="439">
        <v>9.0749999999989992</v>
      </c>
      <c r="K143" s="449" t="s">
        <v>257</v>
      </c>
    </row>
    <row r="144" spans="1:11" ht="14.45" customHeight="1" thickBot="1" x14ac:dyDescent="0.25">
      <c r="A144" s="459" t="s">
        <v>394</v>
      </c>
      <c r="B144" s="438">
        <v>0</v>
      </c>
      <c r="C144" s="438">
        <v>1.9193800000000001</v>
      </c>
      <c r="D144" s="439">
        <v>1.9193800000000001</v>
      </c>
      <c r="E144" s="448" t="s">
        <v>257</v>
      </c>
      <c r="F144" s="438">
        <v>0</v>
      </c>
      <c r="G144" s="439">
        <v>0</v>
      </c>
      <c r="H144" s="441">
        <v>0</v>
      </c>
      <c r="I144" s="438">
        <v>5.4709999999000003E-2</v>
      </c>
      <c r="J144" s="439">
        <v>5.4709999999000003E-2</v>
      </c>
      <c r="K144" s="449" t="s">
        <v>257</v>
      </c>
    </row>
    <row r="145" spans="1:11" ht="14.45" customHeight="1" thickBot="1" x14ac:dyDescent="0.25">
      <c r="A145" s="460" t="s">
        <v>395</v>
      </c>
      <c r="B145" s="438">
        <v>0</v>
      </c>
      <c r="C145" s="438">
        <v>1.9193800000000001</v>
      </c>
      <c r="D145" s="439">
        <v>1.9193800000000001</v>
      </c>
      <c r="E145" s="448" t="s">
        <v>257</v>
      </c>
      <c r="F145" s="438">
        <v>0</v>
      </c>
      <c r="G145" s="439">
        <v>0</v>
      </c>
      <c r="H145" s="441">
        <v>0</v>
      </c>
      <c r="I145" s="438">
        <v>5.4709999999000003E-2</v>
      </c>
      <c r="J145" s="439">
        <v>5.4709999999000003E-2</v>
      </c>
      <c r="K145" s="449" t="s">
        <v>257</v>
      </c>
    </row>
    <row r="146" spans="1:11" ht="14.45" customHeight="1" thickBot="1" x14ac:dyDescent="0.25">
      <c r="A146" s="461" t="s">
        <v>396</v>
      </c>
      <c r="B146" s="443">
        <v>0</v>
      </c>
      <c r="C146" s="443">
        <v>1.9193800000000001</v>
      </c>
      <c r="D146" s="444">
        <v>1.9193800000000001</v>
      </c>
      <c r="E146" s="445" t="s">
        <v>257</v>
      </c>
      <c r="F146" s="443">
        <v>0</v>
      </c>
      <c r="G146" s="444">
        <v>0</v>
      </c>
      <c r="H146" s="446">
        <v>0</v>
      </c>
      <c r="I146" s="443">
        <v>5.4709999999000003E-2</v>
      </c>
      <c r="J146" s="444">
        <v>5.4709999999000003E-2</v>
      </c>
      <c r="K146" s="447" t="s">
        <v>257</v>
      </c>
    </row>
    <row r="147" spans="1:11" ht="14.45" customHeight="1" thickBot="1" x14ac:dyDescent="0.25">
      <c r="A147" s="462" t="s">
        <v>397</v>
      </c>
      <c r="B147" s="438">
        <v>0</v>
      </c>
      <c r="C147" s="438">
        <v>1.9193800000000001</v>
      </c>
      <c r="D147" s="439">
        <v>1.9193800000000001</v>
      </c>
      <c r="E147" s="448" t="s">
        <v>257</v>
      </c>
      <c r="F147" s="438">
        <v>0</v>
      </c>
      <c r="G147" s="439">
        <v>0</v>
      </c>
      <c r="H147" s="441">
        <v>0</v>
      </c>
      <c r="I147" s="438">
        <v>5.4709999999000003E-2</v>
      </c>
      <c r="J147" s="439">
        <v>5.4709999999000003E-2</v>
      </c>
      <c r="K147" s="449" t="s">
        <v>257</v>
      </c>
    </row>
    <row r="148" spans="1:11" ht="14.45" customHeight="1" thickBot="1" x14ac:dyDescent="0.25">
      <c r="A148" s="458" t="s">
        <v>398</v>
      </c>
      <c r="B148" s="438">
        <v>89160.323108978802</v>
      </c>
      <c r="C148" s="438">
        <v>122882.21210999999</v>
      </c>
      <c r="D148" s="439">
        <v>33721.889001021198</v>
      </c>
      <c r="E148" s="440">
        <v>1.3782163166879999</v>
      </c>
      <c r="F148" s="438">
        <v>146685.538980301</v>
      </c>
      <c r="G148" s="439">
        <v>73342.769490150604</v>
      </c>
      <c r="H148" s="441">
        <v>9898.6585300000097</v>
      </c>
      <c r="I148" s="438">
        <v>61742.946150000003</v>
      </c>
      <c r="J148" s="439">
        <v>-11599.8233401507</v>
      </c>
      <c r="K148" s="442">
        <v>0.42092047095500001</v>
      </c>
    </row>
    <row r="149" spans="1:11" ht="14.45" customHeight="1" thickBot="1" x14ac:dyDescent="0.25">
      <c r="A149" s="459" t="s">
        <v>399</v>
      </c>
      <c r="B149" s="438">
        <v>89156.521978189005</v>
      </c>
      <c r="C149" s="438">
        <v>122744.54923999999</v>
      </c>
      <c r="D149" s="439">
        <v>33588.027261811003</v>
      </c>
      <c r="E149" s="440">
        <v>1.3767310177259999</v>
      </c>
      <c r="F149" s="438">
        <v>146685.538980301</v>
      </c>
      <c r="G149" s="439">
        <v>73342.769490150604</v>
      </c>
      <c r="H149" s="441">
        <v>9834.8506800000105</v>
      </c>
      <c r="I149" s="438">
        <v>61649.656889999998</v>
      </c>
      <c r="J149" s="439">
        <v>-11693.1126001506</v>
      </c>
      <c r="K149" s="442">
        <v>0.420284489654</v>
      </c>
    </row>
    <row r="150" spans="1:11" ht="14.45" customHeight="1" thickBot="1" x14ac:dyDescent="0.25">
      <c r="A150" s="460" t="s">
        <v>400</v>
      </c>
      <c r="B150" s="438">
        <v>89156.521978189005</v>
      </c>
      <c r="C150" s="438">
        <v>122744.54923999999</v>
      </c>
      <c r="D150" s="439">
        <v>33588.027261811003</v>
      </c>
      <c r="E150" s="440">
        <v>1.3767310177259999</v>
      </c>
      <c r="F150" s="438">
        <v>146685.538980301</v>
      </c>
      <c r="G150" s="439">
        <v>73342.769490150604</v>
      </c>
      <c r="H150" s="441">
        <v>9834.8506800000105</v>
      </c>
      <c r="I150" s="438">
        <v>61649.656889999998</v>
      </c>
      <c r="J150" s="439">
        <v>-11693.1126001506</v>
      </c>
      <c r="K150" s="442">
        <v>0.420284489654</v>
      </c>
    </row>
    <row r="151" spans="1:11" ht="14.45" customHeight="1" thickBot="1" x14ac:dyDescent="0.25">
      <c r="A151" s="461" t="s">
        <v>401</v>
      </c>
      <c r="B151" s="443">
        <v>1163.18879172112</v>
      </c>
      <c r="C151" s="443">
        <v>1164.5927999999999</v>
      </c>
      <c r="D151" s="444">
        <v>1.4040082788779999</v>
      </c>
      <c r="E151" s="450">
        <v>1.0012070338779999</v>
      </c>
      <c r="F151" s="443">
        <v>1191.0318222600899</v>
      </c>
      <c r="G151" s="444">
        <v>595.51591113004395</v>
      </c>
      <c r="H151" s="446">
        <v>97</v>
      </c>
      <c r="I151" s="443">
        <v>298.3</v>
      </c>
      <c r="J151" s="444">
        <v>-297.21591113004399</v>
      </c>
      <c r="K151" s="451">
        <v>0.25045510491299999</v>
      </c>
    </row>
    <row r="152" spans="1:11" ht="14.45" customHeight="1" thickBot="1" x14ac:dyDescent="0.25">
      <c r="A152" s="462" t="s">
        <v>402</v>
      </c>
      <c r="B152" s="438">
        <v>1126.92845105385</v>
      </c>
      <c r="C152" s="438">
        <v>1141.2203999999999</v>
      </c>
      <c r="D152" s="439">
        <v>14.291948946148</v>
      </c>
      <c r="E152" s="440">
        <v>1.0126822150350001</v>
      </c>
      <c r="F152" s="438">
        <v>1157.34815516555</v>
      </c>
      <c r="G152" s="439">
        <v>578.67407758277602</v>
      </c>
      <c r="H152" s="441">
        <v>97</v>
      </c>
      <c r="I152" s="438">
        <v>298.3</v>
      </c>
      <c r="J152" s="439">
        <v>-280.37407758277601</v>
      </c>
      <c r="K152" s="442">
        <v>0.25774439495000001</v>
      </c>
    </row>
    <row r="153" spans="1:11" ht="14.45" customHeight="1" thickBot="1" x14ac:dyDescent="0.25">
      <c r="A153" s="462" t="s">
        <v>403</v>
      </c>
      <c r="B153" s="438">
        <v>21.574135840337</v>
      </c>
      <c r="C153" s="438">
        <v>16.311599999999999</v>
      </c>
      <c r="D153" s="439">
        <v>-5.2625358403369997</v>
      </c>
      <c r="E153" s="440">
        <v>0.75607199846600004</v>
      </c>
      <c r="F153" s="438">
        <v>26.968739919762001</v>
      </c>
      <c r="G153" s="439">
        <v>13.484369959881001</v>
      </c>
      <c r="H153" s="441">
        <v>0</v>
      </c>
      <c r="I153" s="438">
        <v>0</v>
      </c>
      <c r="J153" s="439">
        <v>-13.484369959881001</v>
      </c>
      <c r="K153" s="442">
        <v>0</v>
      </c>
    </row>
    <row r="154" spans="1:11" ht="14.45" customHeight="1" thickBot="1" x14ac:dyDescent="0.25">
      <c r="A154" s="462" t="s">
        <v>404</v>
      </c>
      <c r="B154" s="438">
        <v>14.686204826931</v>
      </c>
      <c r="C154" s="438">
        <v>7.0608000000000004</v>
      </c>
      <c r="D154" s="439">
        <v>-7.6254048269309997</v>
      </c>
      <c r="E154" s="440">
        <v>0.48077771508700001</v>
      </c>
      <c r="F154" s="438">
        <v>6.7149271747750001</v>
      </c>
      <c r="G154" s="439">
        <v>3.357463587387</v>
      </c>
      <c r="H154" s="441">
        <v>0</v>
      </c>
      <c r="I154" s="438">
        <v>0</v>
      </c>
      <c r="J154" s="439">
        <v>-3.357463587387</v>
      </c>
      <c r="K154" s="442">
        <v>0</v>
      </c>
    </row>
    <row r="155" spans="1:11" ht="14.45" customHeight="1" thickBot="1" x14ac:dyDescent="0.25">
      <c r="A155" s="461" t="s">
        <v>405</v>
      </c>
      <c r="B155" s="443">
        <v>129.05697301931599</v>
      </c>
      <c r="C155" s="443">
        <v>213.19641999999999</v>
      </c>
      <c r="D155" s="444">
        <v>84.139446980683999</v>
      </c>
      <c r="E155" s="450">
        <v>1.6519558378920001</v>
      </c>
      <c r="F155" s="443">
        <v>0</v>
      </c>
      <c r="G155" s="444">
        <v>0</v>
      </c>
      <c r="H155" s="446">
        <v>0</v>
      </c>
      <c r="I155" s="443">
        <v>0</v>
      </c>
      <c r="J155" s="444">
        <v>0</v>
      </c>
      <c r="K155" s="447" t="s">
        <v>257</v>
      </c>
    </row>
    <row r="156" spans="1:11" ht="14.45" customHeight="1" thickBot="1" x14ac:dyDescent="0.25">
      <c r="A156" s="462" t="s">
        <v>406</v>
      </c>
      <c r="B156" s="438">
        <v>123.538158880205</v>
      </c>
      <c r="C156" s="438">
        <v>213.19641999999999</v>
      </c>
      <c r="D156" s="439">
        <v>89.658261119795</v>
      </c>
      <c r="E156" s="440">
        <v>1.725753580371</v>
      </c>
      <c r="F156" s="438">
        <v>0</v>
      </c>
      <c r="G156" s="439">
        <v>0</v>
      </c>
      <c r="H156" s="441">
        <v>0</v>
      </c>
      <c r="I156" s="438">
        <v>0</v>
      </c>
      <c r="J156" s="439">
        <v>0</v>
      </c>
      <c r="K156" s="449" t="s">
        <v>257</v>
      </c>
    </row>
    <row r="157" spans="1:11" ht="14.45" customHeight="1" thickBot="1" x14ac:dyDescent="0.25">
      <c r="A157" s="462" t="s">
        <v>407</v>
      </c>
      <c r="B157" s="438">
        <v>5.5188141391099999</v>
      </c>
      <c r="C157" s="438">
        <v>0</v>
      </c>
      <c r="D157" s="439">
        <v>-5.5188141391099999</v>
      </c>
      <c r="E157" s="440">
        <v>0</v>
      </c>
      <c r="F157" s="438">
        <v>0</v>
      </c>
      <c r="G157" s="439">
        <v>0</v>
      </c>
      <c r="H157" s="441">
        <v>0</v>
      </c>
      <c r="I157" s="438">
        <v>0</v>
      </c>
      <c r="J157" s="439">
        <v>0</v>
      </c>
      <c r="K157" s="442">
        <v>0</v>
      </c>
    </row>
    <row r="158" spans="1:11" ht="14.45" customHeight="1" thickBot="1" x14ac:dyDescent="0.25">
      <c r="A158" s="464" t="s">
        <v>408</v>
      </c>
      <c r="B158" s="438">
        <v>65.228752637694001</v>
      </c>
      <c r="C158" s="438">
        <v>98.154709999999994</v>
      </c>
      <c r="D158" s="439">
        <v>32.925957362304999</v>
      </c>
      <c r="E158" s="440">
        <v>1.504776743856</v>
      </c>
      <c r="F158" s="438">
        <v>165.14588374121101</v>
      </c>
      <c r="G158" s="439">
        <v>82.572941870605007</v>
      </c>
      <c r="H158" s="441">
        <v>5.3201999999999998</v>
      </c>
      <c r="I158" s="438">
        <v>87.149850000000001</v>
      </c>
      <c r="J158" s="439">
        <v>4.5769081293939999</v>
      </c>
      <c r="K158" s="442">
        <v>0.527714333689</v>
      </c>
    </row>
    <row r="159" spans="1:11" ht="14.45" customHeight="1" thickBot="1" x14ac:dyDescent="0.25">
      <c r="A159" s="462" t="s">
        <v>409</v>
      </c>
      <c r="B159" s="438">
        <v>0</v>
      </c>
      <c r="C159" s="438">
        <v>0</v>
      </c>
      <c r="D159" s="439">
        <v>0</v>
      </c>
      <c r="E159" s="440">
        <v>1</v>
      </c>
      <c r="F159" s="438">
        <v>28.302259297997001</v>
      </c>
      <c r="G159" s="439">
        <v>14.151129648997999</v>
      </c>
      <c r="H159" s="441">
        <v>0</v>
      </c>
      <c r="I159" s="438">
        <v>6.6711600000000004</v>
      </c>
      <c r="J159" s="439">
        <v>-7.4799696489979999</v>
      </c>
      <c r="K159" s="442">
        <v>0.235711217601</v>
      </c>
    </row>
    <row r="160" spans="1:11" ht="14.45" customHeight="1" thickBot="1" x14ac:dyDescent="0.25">
      <c r="A160" s="462" t="s">
        <v>410</v>
      </c>
      <c r="B160" s="438">
        <v>0</v>
      </c>
      <c r="C160" s="438">
        <v>0</v>
      </c>
      <c r="D160" s="439">
        <v>0</v>
      </c>
      <c r="E160" s="440">
        <v>1</v>
      </c>
      <c r="F160" s="438">
        <v>136.843624443214</v>
      </c>
      <c r="G160" s="439">
        <v>68.421812221606999</v>
      </c>
      <c r="H160" s="441">
        <v>5.3201999999999998</v>
      </c>
      <c r="I160" s="438">
        <v>80.47869</v>
      </c>
      <c r="J160" s="439">
        <v>12.056877778393</v>
      </c>
      <c r="K160" s="442">
        <v>0.58810697485800001</v>
      </c>
    </row>
    <row r="161" spans="1:11" ht="14.45" customHeight="1" thickBot="1" x14ac:dyDescent="0.25">
      <c r="A161" s="462" t="s">
        <v>411</v>
      </c>
      <c r="B161" s="438">
        <v>65.228752637694001</v>
      </c>
      <c r="C161" s="438">
        <v>98.154709999999994</v>
      </c>
      <c r="D161" s="439">
        <v>32.925957362304999</v>
      </c>
      <c r="E161" s="440">
        <v>1.504776743856</v>
      </c>
      <c r="F161" s="438">
        <v>0</v>
      </c>
      <c r="G161" s="439">
        <v>0</v>
      </c>
      <c r="H161" s="441">
        <v>0</v>
      </c>
      <c r="I161" s="438">
        <v>0</v>
      </c>
      <c r="J161" s="439">
        <v>0</v>
      </c>
      <c r="K161" s="449" t="s">
        <v>257</v>
      </c>
    </row>
    <row r="162" spans="1:11" ht="14.45" customHeight="1" thickBot="1" x14ac:dyDescent="0.25">
      <c r="A162" s="461" t="s">
        <v>412</v>
      </c>
      <c r="B162" s="443">
        <v>87799.047460810907</v>
      </c>
      <c r="C162" s="443">
        <v>115042.77671999999</v>
      </c>
      <c r="D162" s="444">
        <v>27243.729259189098</v>
      </c>
      <c r="E162" s="450">
        <v>1.310296410349</v>
      </c>
      <c r="F162" s="443">
        <v>145329.3612743</v>
      </c>
      <c r="G162" s="444">
        <v>72664.680637149999</v>
      </c>
      <c r="H162" s="446">
        <v>9653.1587600000094</v>
      </c>
      <c r="I162" s="443">
        <v>58792.561479999997</v>
      </c>
      <c r="J162" s="444">
        <v>-13872.11915715</v>
      </c>
      <c r="K162" s="451">
        <v>0.40454703003199999</v>
      </c>
    </row>
    <row r="163" spans="1:11" ht="14.45" customHeight="1" thickBot="1" x14ac:dyDescent="0.25">
      <c r="A163" s="462" t="s">
        <v>413</v>
      </c>
      <c r="B163" s="438">
        <v>31487.007842385501</v>
      </c>
      <c r="C163" s="438">
        <v>41009.468639999999</v>
      </c>
      <c r="D163" s="439">
        <v>9522.4607976144798</v>
      </c>
      <c r="E163" s="440">
        <v>1.3024250778369999</v>
      </c>
      <c r="F163" s="438">
        <v>0</v>
      </c>
      <c r="G163" s="439">
        <v>0</v>
      </c>
      <c r="H163" s="441">
        <v>0</v>
      </c>
      <c r="I163" s="438">
        <v>0</v>
      </c>
      <c r="J163" s="439">
        <v>0</v>
      </c>
      <c r="K163" s="449" t="s">
        <v>257</v>
      </c>
    </row>
    <row r="164" spans="1:11" ht="14.45" customHeight="1" thickBot="1" x14ac:dyDescent="0.25">
      <c r="A164" s="462" t="s">
        <v>414</v>
      </c>
      <c r="B164" s="438">
        <v>56312.039618425297</v>
      </c>
      <c r="C164" s="438">
        <v>74033.308080000003</v>
      </c>
      <c r="D164" s="439">
        <v>17721.268461574698</v>
      </c>
      <c r="E164" s="440">
        <v>1.3146976842189999</v>
      </c>
      <c r="F164" s="438">
        <v>145329.3612743</v>
      </c>
      <c r="G164" s="439">
        <v>72664.680637149999</v>
      </c>
      <c r="H164" s="441">
        <v>9653.1587600000094</v>
      </c>
      <c r="I164" s="438">
        <v>58792.561479999997</v>
      </c>
      <c r="J164" s="439">
        <v>-13872.11915715</v>
      </c>
      <c r="K164" s="442">
        <v>0.40454703003199999</v>
      </c>
    </row>
    <row r="165" spans="1:11" ht="14.45" customHeight="1" thickBot="1" x14ac:dyDescent="0.25">
      <c r="A165" s="461" t="s">
        <v>415</v>
      </c>
      <c r="B165" s="443">
        <v>0</v>
      </c>
      <c r="C165" s="443">
        <v>6225.8285900000001</v>
      </c>
      <c r="D165" s="444">
        <v>6225.8285900000001</v>
      </c>
      <c r="E165" s="445" t="s">
        <v>257</v>
      </c>
      <c r="F165" s="443">
        <v>0</v>
      </c>
      <c r="G165" s="444">
        <v>0</v>
      </c>
      <c r="H165" s="446">
        <v>79.371719999999996</v>
      </c>
      <c r="I165" s="443">
        <v>2471.6455599999999</v>
      </c>
      <c r="J165" s="444">
        <v>2471.6455599999999</v>
      </c>
      <c r="K165" s="447" t="s">
        <v>257</v>
      </c>
    </row>
    <row r="166" spans="1:11" ht="14.45" customHeight="1" thickBot="1" x14ac:dyDescent="0.25">
      <c r="A166" s="462" t="s">
        <v>416</v>
      </c>
      <c r="B166" s="438">
        <v>0</v>
      </c>
      <c r="C166" s="438">
        <v>1785.24794</v>
      </c>
      <c r="D166" s="439">
        <v>1785.24794</v>
      </c>
      <c r="E166" s="448" t="s">
        <v>257</v>
      </c>
      <c r="F166" s="438">
        <v>0</v>
      </c>
      <c r="G166" s="439">
        <v>0</v>
      </c>
      <c r="H166" s="441">
        <v>0</v>
      </c>
      <c r="I166" s="438">
        <v>0</v>
      </c>
      <c r="J166" s="439">
        <v>0</v>
      </c>
      <c r="K166" s="449" t="s">
        <v>257</v>
      </c>
    </row>
    <row r="167" spans="1:11" ht="14.45" customHeight="1" thickBot="1" x14ac:dyDescent="0.25">
      <c r="A167" s="462" t="s">
        <v>417</v>
      </c>
      <c r="B167" s="438">
        <v>0</v>
      </c>
      <c r="C167" s="438">
        <v>4440.5806499999999</v>
      </c>
      <c r="D167" s="439">
        <v>4440.5806499999999</v>
      </c>
      <c r="E167" s="448" t="s">
        <v>257</v>
      </c>
      <c r="F167" s="438">
        <v>0</v>
      </c>
      <c r="G167" s="439">
        <v>0</v>
      </c>
      <c r="H167" s="441">
        <v>79.371719999999996</v>
      </c>
      <c r="I167" s="438">
        <v>2471.6455599999999</v>
      </c>
      <c r="J167" s="439">
        <v>2471.6455599999999</v>
      </c>
      <c r="K167" s="449" t="s">
        <v>257</v>
      </c>
    </row>
    <row r="168" spans="1:11" ht="14.45" customHeight="1" thickBot="1" x14ac:dyDescent="0.25">
      <c r="A168" s="459" t="s">
        <v>418</v>
      </c>
      <c r="B168" s="438">
        <v>3.8011307897759998</v>
      </c>
      <c r="C168" s="438">
        <v>136.69427999999999</v>
      </c>
      <c r="D168" s="439">
        <v>132.89314921022299</v>
      </c>
      <c r="E168" s="440">
        <v>35.961477665446999</v>
      </c>
      <c r="F168" s="438">
        <v>0</v>
      </c>
      <c r="G168" s="439">
        <v>0</v>
      </c>
      <c r="H168" s="441">
        <v>63.807850000000002</v>
      </c>
      <c r="I168" s="438">
        <v>93.289259999999999</v>
      </c>
      <c r="J168" s="439">
        <v>93.289259999999999</v>
      </c>
      <c r="K168" s="449" t="s">
        <v>257</v>
      </c>
    </row>
    <row r="169" spans="1:11" ht="14.45" customHeight="1" thickBot="1" x14ac:dyDescent="0.25">
      <c r="A169" s="460" t="s">
        <v>419</v>
      </c>
      <c r="B169" s="438">
        <v>0</v>
      </c>
      <c r="C169" s="438">
        <v>60</v>
      </c>
      <c r="D169" s="439">
        <v>60</v>
      </c>
      <c r="E169" s="448" t="s">
        <v>257</v>
      </c>
      <c r="F169" s="438">
        <v>0</v>
      </c>
      <c r="G169" s="439">
        <v>0</v>
      </c>
      <c r="H169" s="441">
        <v>25.75</v>
      </c>
      <c r="I169" s="438">
        <v>53</v>
      </c>
      <c r="J169" s="439">
        <v>53</v>
      </c>
      <c r="K169" s="449" t="s">
        <v>257</v>
      </c>
    </row>
    <row r="170" spans="1:11" ht="14.45" customHeight="1" thickBot="1" x14ac:dyDescent="0.25">
      <c r="A170" s="461" t="s">
        <v>420</v>
      </c>
      <c r="B170" s="443">
        <v>0</v>
      </c>
      <c r="C170" s="443">
        <v>60</v>
      </c>
      <c r="D170" s="444">
        <v>60</v>
      </c>
      <c r="E170" s="445" t="s">
        <v>257</v>
      </c>
      <c r="F170" s="443">
        <v>0</v>
      </c>
      <c r="G170" s="444">
        <v>0</v>
      </c>
      <c r="H170" s="446">
        <v>25.75</v>
      </c>
      <c r="I170" s="443">
        <v>53</v>
      </c>
      <c r="J170" s="444">
        <v>53</v>
      </c>
      <c r="K170" s="447" t="s">
        <v>257</v>
      </c>
    </row>
    <row r="171" spans="1:11" ht="14.45" customHeight="1" thickBot="1" x14ac:dyDescent="0.25">
      <c r="A171" s="462" t="s">
        <v>421</v>
      </c>
      <c r="B171" s="438">
        <v>0</v>
      </c>
      <c r="C171" s="438">
        <v>60</v>
      </c>
      <c r="D171" s="439">
        <v>60</v>
      </c>
      <c r="E171" s="448" t="s">
        <v>257</v>
      </c>
      <c r="F171" s="438">
        <v>0</v>
      </c>
      <c r="G171" s="439">
        <v>0</v>
      </c>
      <c r="H171" s="441">
        <v>25.75</v>
      </c>
      <c r="I171" s="438">
        <v>53</v>
      </c>
      <c r="J171" s="439">
        <v>53</v>
      </c>
      <c r="K171" s="449" t="s">
        <v>257</v>
      </c>
    </row>
    <row r="172" spans="1:11" ht="14.45" customHeight="1" thickBot="1" x14ac:dyDescent="0.25">
      <c r="A172" s="465" t="s">
        <v>422</v>
      </c>
      <c r="B172" s="443">
        <v>3.8011307897759998</v>
      </c>
      <c r="C172" s="443">
        <v>76.694280000000006</v>
      </c>
      <c r="D172" s="444">
        <v>72.893149210223001</v>
      </c>
      <c r="E172" s="450">
        <v>20.176701155947999</v>
      </c>
      <c r="F172" s="443">
        <v>0</v>
      </c>
      <c r="G172" s="444">
        <v>0</v>
      </c>
      <c r="H172" s="446">
        <v>38.057850000000002</v>
      </c>
      <c r="I172" s="443">
        <v>40.289259999999999</v>
      </c>
      <c r="J172" s="444">
        <v>40.289259999999999</v>
      </c>
      <c r="K172" s="447" t="s">
        <v>257</v>
      </c>
    </row>
    <row r="173" spans="1:11" ht="14.45" customHeight="1" thickBot="1" x14ac:dyDescent="0.25">
      <c r="A173" s="461" t="s">
        <v>423</v>
      </c>
      <c r="B173" s="443">
        <v>0</v>
      </c>
      <c r="C173" s="443">
        <v>1.1E-4</v>
      </c>
      <c r="D173" s="444">
        <v>1.1E-4</v>
      </c>
      <c r="E173" s="445" t="s">
        <v>257</v>
      </c>
      <c r="F173" s="443">
        <v>0</v>
      </c>
      <c r="G173" s="444">
        <v>0</v>
      </c>
      <c r="H173" s="446">
        <v>0</v>
      </c>
      <c r="I173" s="443">
        <v>1.0000000000000001E-5</v>
      </c>
      <c r="J173" s="444">
        <v>1.0000000000000001E-5</v>
      </c>
      <c r="K173" s="447" t="s">
        <v>257</v>
      </c>
    </row>
    <row r="174" spans="1:11" ht="14.45" customHeight="1" thickBot="1" x14ac:dyDescent="0.25">
      <c r="A174" s="462" t="s">
        <v>424</v>
      </c>
      <c r="B174" s="438">
        <v>0</v>
      </c>
      <c r="C174" s="438">
        <v>1.1E-4</v>
      </c>
      <c r="D174" s="439">
        <v>1.1E-4</v>
      </c>
      <c r="E174" s="448" t="s">
        <v>257</v>
      </c>
      <c r="F174" s="438">
        <v>0</v>
      </c>
      <c r="G174" s="439">
        <v>0</v>
      </c>
      <c r="H174" s="441">
        <v>0</v>
      </c>
      <c r="I174" s="438">
        <v>1.0000000000000001E-5</v>
      </c>
      <c r="J174" s="439">
        <v>1.0000000000000001E-5</v>
      </c>
      <c r="K174" s="449" t="s">
        <v>257</v>
      </c>
    </row>
    <row r="175" spans="1:11" ht="14.45" customHeight="1" thickBot="1" x14ac:dyDescent="0.25">
      <c r="A175" s="461" t="s">
        <v>425</v>
      </c>
      <c r="B175" s="443">
        <v>3.8011307897759998</v>
      </c>
      <c r="C175" s="443">
        <v>76.69417</v>
      </c>
      <c r="D175" s="444">
        <v>72.893039210222994</v>
      </c>
      <c r="E175" s="450">
        <v>20.176672217191001</v>
      </c>
      <c r="F175" s="443">
        <v>0</v>
      </c>
      <c r="G175" s="444">
        <v>0</v>
      </c>
      <c r="H175" s="446">
        <v>38.057850000000002</v>
      </c>
      <c r="I175" s="443">
        <v>40.289250000000003</v>
      </c>
      <c r="J175" s="444">
        <v>40.289250000000003</v>
      </c>
      <c r="K175" s="447" t="s">
        <v>257</v>
      </c>
    </row>
    <row r="176" spans="1:11" ht="14.45" customHeight="1" thickBot="1" x14ac:dyDescent="0.25">
      <c r="A176" s="462" t="s">
        <v>426</v>
      </c>
      <c r="B176" s="438">
        <v>3.8011307897759998</v>
      </c>
      <c r="C176" s="438">
        <v>76.69417</v>
      </c>
      <c r="D176" s="439">
        <v>72.893039210222994</v>
      </c>
      <c r="E176" s="440">
        <v>20.176672217191001</v>
      </c>
      <c r="F176" s="438">
        <v>0</v>
      </c>
      <c r="G176" s="439">
        <v>0</v>
      </c>
      <c r="H176" s="441">
        <v>38.057850000000002</v>
      </c>
      <c r="I176" s="438">
        <v>40.289250000000003</v>
      </c>
      <c r="J176" s="439">
        <v>40.289250000000003</v>
      </c>
      <c r="K176" s="449" t="s">
        <v>257</v>
      </c>
    </row>
    <row r="177" spans="1:11" ht="14.45" customHeight="1" thickBot="1" x14ac:dyDescent="0.25">
      <c r="A177" s="459" t="s">
        <v>427</v>
      </c>
      <c r="B177" s="438">
        <v>0</v>
      </c>
      <c r="C177" s="438">
        <v>0.96858999999999995</v>
      </c>
      <c r="D177" s="439">
        <v>0.96858999999999995</v>
      </c>
      <c r="E177" s="448" t="s">
        <v>257</v>
      </c>
      <c r="F177" s="438">
        <v>0</v>
      </c>
      <c r="G177" s="439">
        <v>0</v>
      </c>
      <c r="H177" s="441">
        <v>0</v>
      </c>
      <c r="I177" s="438">
        <v>0</v>
      </c>
      <c r="J177" s="439">
        <v>0</v>
      </c>
      <c r="K177" s="449" t="s">
        <v>257</v>
      </c>
    </row>
    <row r="178" spans="1:11" ht="14.45" customHeight="1" thickBot="1" x14ac:dyDescent="0.25">
      <c r="A178" s="465" t="s">
        <v>428</v>
      </c>
      <c r="B178" s="443">
        <v>0</v>
      </c>
      <c r="C178" s="443">
        <v>0.96858999999999995</v>
      </c>
      <c r="D178" s="444">
        <v>0.96858999999999995</v>
      </c>
      <c r="E178" s="445" t="s">
        <v>257</v>
      </c>
      <c r="F178" s="443">
        <v>0</v>
      </c>
      <c r="G178" s="444">
        <v>0</v>
      </c>
      <c r="H178" s="446">
        <v>0</v>
      </c>
      <c r="I178" s="443">
        <v>0</v>
      </c>
      <c r="J178" s="444">
        <v>0</v>
      </c>
      <c r="K178" s="447" t="s">
        <v>257</v>
      </c>
    </row>
    <row r="179" spans="1:11" ht="14.45" customHeight="1" thickBot="1" x14ac:dyDescent="0.25">
      <c r="A179" s="461" t="s">
        <v>429</v>
      </c>
      <c r="B179" s="443">
        <v>0</v>
      </c>
      <c r="C179" s="443">
        <v>0.96858999999999995</v>
      </c>
      <c r="D179" s="444">
        <v>0.96858999999999995</v>
      </c>
      <c r="E179" s="445" t="s">
        <v>257</v>
      </c>
      <c r="F179" s="443">
        <v>0</v>
      </c>
      <c r="G179" s="444">
        <v>0</v>
      </c>
      <c r="H179" s="446">
        <v>0</v>
      </c>
      <c r="I179" s="443">
        <v>0</v>
      </c>
      <c r="J179" s="444">
        <v>0</v>
      </c>
      <c r="K179" s="447" t="s">
        <v>257</v>
      </c>
    </row>
    <row r="180" spans="1:11" ht="14.45" customHeight="1" thickBot="1" x14ac:dyDescent="0.25">
      <c r="A180" s="462" t="s">
        <v>430</v>
      </c>
      <c r="B180" s="438">
        <v>0</v>
      </c>
      <c r="C180" s="438">
        <v>0.96858999999999995</v>
      </c>
      <c r="D180" s="439">
        <v>0.96858999999999995</v>
      </c>
      <c r="E180" s="448" t="s">
        <v>257</v>
      </c>
      <c r="F180" s="438">
        <v>0</v>
      </c>
      <c r="G180" s="439">
        <v>0</v>
      </c>
      <c r="H180" s="441">
        <v>0</v>
      </c>
      <c r="I180" s="438">
        <v>0</v>
      </c>
      <c r="J180" s="439">
        <v>0</v>
      </c>
      <c r="K180" s="449" t="s">
        <v>257</v>
      </c>
    </row>
    <row r="181" spans="1:11" ht="14.45" customHeight="1" thickBot="1" x14ac:dyDescent="0.25">
      <c r="A181" s="458" t="s">
        <v>431</v>
      </c>
      <c r="B181" s="438">
        <v>3343.0608852432601</v>
      </c>
      <c r="C181" s="438">
        <v>3393.6259500000001</v>
      </c>
      <c r="D181" s="439">
        <v>50.565064756745002</v>
      </c>
      <c r="E181" s="440">
        <v>1.0151253795520001</v>
      </c>
      <c r="F181" s="438">
        <v>3607.1030128713401</v>
      </c>
      <c r="G181" s="439">
        <v>1803.55150643567</v>
      </c>
      <c r="H181" s="441">
        <v>434.24479000000002</v>
      </c>
      <c r="I181" s="438">
        <v>1886.2037700000001</v>
      </c>
      <c r="J181" s="439">
        <v>82.652263564327995</v>
      </c>
      <c r="K181" s="442">
        <v>0.52291375191300005</v>
      </c>
    </row>
    <row r="182" spans="1:11" ht="14.45" customHeight="1" thickBot="1" x14ac:dyDescent="0.25">
      <c r="A182" s="463" t="s">
        <v>432</v>
      </c>
      <c r="B182" s="443">
        <v>3343.0608852432601</v>
      </c>
      <c r="C182" s="443">
        <v>3393.6259500000001</v>
      </c>
      <c r="D182" s="444">
        <v>50.565064756745002</v>
      </c>
      <c r="E182" s="450">
        <v>1.0151253795520001</v>
      </c>
      <c r="F182" s="443">
        <v>3607.1030128713401</v>
      </c>
      <c r="G182" s="444">
        <v>1803.55150643567</v>
      </c>
      <c r="H182" s="446">
        <v>434.24479000000002</v>
      </c>
      <c r="I182" s="443">
        <v>1886.2037700000001</v>
      </c>
      <c r="J182" s="444">
        <v>82.652263564327995</v>
      </c>
      <c r="K182" s="451">
        <v>0.52291375191300005</v>
      </c>
    </row>
    <row r="183" spans="1:11" ht="14.45" customHeight="1" thickBot="1" x14ac:dyDescent="0.25">
      <c r="A183" s="465" t="s">
        <v>54</v>
      </c>
      <c r="B183" s="443">
        <v>3343.0608852432601</v>
      </c>
      <c r="C183" s="443">
        <v>3393.6259500000001</v>
      </c>
      <c r="D183" s="444">
        <v>50.565064756745002</v>
      </c>
      <c r="E183" s="450">
        <v>1.0151253795520001</v>
      </c>
      <c r="F183" s="443">
        <v>3607.1030128713401</v>
      </c>
      <c r="G183" s="444">
        <v>1803.55150643567</v>
      </c>
      <c r="H183" s="446">
        <v>434.24479000000002</v>
      </c>
      <c r="I183" s="443">
        <v>1886.2037700000001</v>
      </c>
      <c r="J183" s="444">
        <v>82.652263564327995</v>
      </c>
      <c r="K183" s="451">
        <v>0.52291375191300005</v>
      </c>
    </row>
    <row r="184" spans="1:11" ht="14.45" customHeight="1" thickBot="1" x14ac:dyDescent="0.25">
      <c r="A184" s="464" t="s">
        <v>433</v>
      </c>
      <c r="B184" s="438">
        <v>0</v>
      </c>
      <c r="C184" s="438">
        <v>0.40206999999999998</v>
      </c>
      <c r="D184" s="439">
        <v>0.40206999999999998</v>
      </c>
      <c r="E184" s="448" t="s">
        <v>283</v>
      </c>
      <c r="F184" s="438">
        <v>0</v>
      </c>
      <c r="G184" s="439">
        <v>0</v>
      </c>
      <c r="H184" s="441">
        <v>5.8790000000000002E-2</v>
      </c>
      <c r="I184" s="438">
        <v>0.16786000000000001</v>
      </c>
      <c r="J184" s="439">
        <v>0.16786000000000001</v>
      </c>
      <c r="K184" s="449" t="s">
        <v>283</v>
      </c>
    </row>
    <row r="185" spans="1:11" ht="14.45" customHeight="1" thickBot="1" x14ac:dyDescent="0.25">
      <c r="A185" s="462" t="s">
        <v>434</v>
      </c>
      <c r="B185" s="438">
        <v>0</v>
      </c>
      <c r="C185" s="438">
        <v>0.40206999999999998</v>
      </c>
      <c r="D185" s="439">
        <v>0.40206999999999998</v>
      </c>
      <c r="E185" s="448" t="s">
        <v>283</v>
      </c>
      <c r="F185" s="438">
        <v>0</v>
      </c>
      <c r="G185" s="439">
        <v>0</v>
      </c>
      <c r="H185" s="441">
        <v>5.8790000000000002E-2</v>
      </c>
      <c r="I185" s="438">
        <v>0.16786000000000001</v>
      </c>
      <c r="J185" s="439">
        <v>0.16786000000000001</v>
      </c>
      <c r="K185" s="449" t="s">
        <v>283</v>
      </c>
    </row>
    <row r="186" spans="1:11" ht="14.45" customHeight="1" thickBot="1" x14ac:dyDescent="0.25">
      <c r="A186" s="461" t="s">
        <v>435</v>
      </c>
      <c r="B186" s="443">
        <v>14.184332521476</v>
      </c>
      <c r="C186" s="443">
        <v>6.7240000000000002</v>
      </c>
      <c r="D186" s="444">
        <v>-7.4603325214760003</v>
      </c>
      <c r="E186" s="450">
        <v>0.474044160331</v>
      </c>
      <c r="F186" s="443">
        <v>66.173503474263995</v>
      </c>
      <c r="G186" s="444">
        <v>33.086751737131998</v>
      </c>
      <c r="H186" s="446">
        <v>0</v>
      </c>
      <c r="I186" s="443">
        <v>8.1</v>
      </c>
      <c r="J186" s="444">
        <v>-24.986751737132</v>
      </c>
      <c r="K186" s="451">
        <v>0.12240548822</v>
      </c>
    </row>
    <row r="187" spans="1:11" ht="14.45" customHeight="1" thickBot="1" x14ac:dyDescent="0.25">
      <c r="A187" s="462" t="s">
        <v>436</v>
      </c>
      <c r="B187" s="438">
        <v>14.184332521476</v>
      </c>
      <c r="C187" s="438">
        <v>6.7240000000000002</v>
      </c>
      <c r="D187" s="439">
        <v>-7.4603325214760003</v>
      </c>
      <c r="E187" s="440">
        <v>0.474044160331</v>
      </c>
      <c r="F187" s="438">
        <v>66.173503474263995</v>
      </c>
      <c r="G187" s="439">
        <v>33.086751737131998</v>
      </c>
      <c r="H187" s="441">
        <v>0</v>
      </c>
      <c r="I187" s="438">
        <v>8.1</v>
      </c>
      <c r="J187" s="439">
        <v>-24.986751737132</v>
      </c>
      <c r="K187" s="442">
        <v>0.12240548822</v>
      </c>
    </row>
    <row r="188" spans="1:11" ht="14.45" customHeight="1" thickBot="1" x14ac:dyDescent="0.25">
      <c r="A188" s="461" t="s">
        <v>437</v>
      </c>
      <c r="B188" s="443">
        <v>8.2098148263180004</v>
      </c>
      <c r="C188" s="443">
        <v>40.969000000000001</v>
      </c>
      <c r="D188" s="444">
        <v>32.759185173680997</v>
      </c>
      <c r="E188" s="450">
        <v>4.9902465362140003</v>
      </c>
      <c r="F188" s="443">
        <v>61.232956820341002</v>
      </c>
      <c r="G188" s="444">
        <v>30.61647841017</v>
      </c>
      <c r="H188" s="446">
        <v>0.29399999999999998</v>
      </c>
      <c r="I188" s="443">
        <v>25.838799999999999</v>
      </c>
      <c r="J188" s="444">
        <v>-4.7776784101700001</v>
      </c>
      <c r="K188" s="451">
        <v>0.42197537636100002</v>
      </c>
    </row>
    <row r="189" spans="1:11" ht="14.45" customHeight="1" thickBot="1" x14ac:dyDescent="0.25">
      <c r="A189" s="462" t="s">
        <v>438</v>
      </c>
      <c r="B189" s="438">
        <v>0</v>
      </c>
      <c r="C189" s="438">
        <v>1.4079999999999999</v>
      </c>
      <c r="D189" s="439">
        <v>1.4079999999999999</v>
      </c>
      <c r="E189" s="448" t="s">
        <v>283</v>
      </c>
      <c r="F189" s="438">
        <v>0</v>
      </c>
      <c r="G189" s="439">
        <v>0</v>
      </c>
      <c r="H189" s="441">
        <v>0</v>
      </c>
      <c r="I189" s="438">
        <v>0</v>
      </c>
      <c r="J189" s="439">
        <v>0</v>
      </c>
      <c r="K189" s="442">
        <v>6</v>
      </c>
    </row>
    <row r="190" spans="1:11" ht="14.45" customHeight="1" thickBot="1" x14ac:dyDescent="0.25">
      <c r="A190" s="462" t="s">
        <v>439</v>
      </c>
      <c r="B190" s="438">
        <v>0</v>
      </c>
      <c r="C190" s="438">
        <v>22.658999999999999</v>
      </c>
      <c r="D190" s="439">
        <v>22.658999999999999</v>
      </c>
      <c r="E190" s="448" t="s">
        <v>283</v>
      </c>
      <c r="F190" s="438">
        <v>6.7051473536039996</v>
      </c>
      <c r="G190" s="439">
        <v>3.3525736768019998</v>
      </c>
      <c r="H190" s="441">
        <v>0</v>
      </c>
      <c r="I190" s="438">
        <v>10.674300000000001</v>
      </c>
      <c r="J190" s="439">
        <v>7.3217263231969998</v>
      </c>
      <c r="K190" s="442">
        <v>1.5919560655530001</v>
      </c>
    </row>
    <row r="191" spans="1:11" ht="14.45" customHeight="1" thickBot="1" x14ac:dyDescent="0.25">
      <c r="A191" s="462" t="s">
        <v>440</v>
      </c>
      <c r="B191" s="438">
        <v>8.2098148263180004</v>
      </c>
      <c r="C191" s="438">
        <v>16.902000000000001</v>
      </c>
      <c r="D191" s="439">
        <v>8.6921851736810005</v>
      </c>
      <c r="E191" s="440">
        <v>2.0587553261020002</v>
      </c>
      <c r="F191" s="438">
        <v>54.527809466736997</v>
      </c>
      <c r="G191" s="439">
        <v>27.263904733368001</v>
      </c>
      <c r="H191" s="441">
        <v>0.29399999999999998</v>
      </c>
      <c r="I191" s="438">
        <v>15.1645</v>
      </c>
      <c r="J191" s="439">
        <v>-12.099404733368001</v>
      </c>
      <c r="K191" s="442">
        <v>0.27810579864200002</v>
      </c>
    </row>
    <row r="192" spans="1:11" ht="14.45" customHeight="1" thickBot="1" x14ac:dyDescent="0.25">
      <c r="A192" s="464" t="s">
        <v>441</v>
      </c>
      <c r="B192" s="438">
        <v>0</v>
      </c>
      <c r="C192" s="438">
        <v>0</v>
      </c>
      <c r="D192" s="439">
        <v>0</v>
      </c>
      <c r="E192" s="440">
        <v>1</v>
      </c>
      <c r="F192" s="438">
        <v>0</v>
      </c>
      <c r="G192" s="439">
        <v>0</v>
      </c>
      <c r="H192" s="441">
        <v>0.12887000000000001</v>
      </c>
      <c r="I192" s="438">
        <v>0.26493</v>
      </c>
      <c r="J192" s="439">
        <v>0.26493</v>
      </c>
      <c r="K192" s="449" t="s">
        <v>283</v>
      </c>
    </row>
    <row r="193" spans="1:11" ht="14.45" customHeight="1" thickBot="1" x14ac:dyDescent="0.25">
      <c r="A193" s="462" t="s">
        <v>442</v>
      </c>
      <c r="B193" s="438">
        <v>0</v>
      </c>
      <c r="C193" s="438">
        <v>0</v>
      </c>
      <c r="D193" s="439">
        <v>0</v>
      </c>
      <c r="E193" s="440">
        <v>1</v>
      </c>
      <c r="F193" s="438">
        <v>0</v>
      </c>
      <c r="G193" s="439">
        <v>0</v>
      </c>
      <c r="H193" s="441">
        <v>0.12887000000000001</v>
      </c>
      <c r="I193" s="438">
        <v>0.26493</v>
      </c>
      <c r="J193" s="439">
        <v>0.26493</v>
      </c>
      <c r="K193" s="449" t="s">
        <v>283</v>
      </c>
    </row>
    <row r="194" spans="1:11" ht="14.45" customHeight="1" thickBot="1" x14ac:dyDescent="0.25">
      <c r="A194" s="461" t="s">
        <v>443</v>
      </c>
      <c r="B194" s="443">
        <v>57.642947285727999</v>
      </c>
      <c r="C194" s="443">
        <v>60.881799999999998</v>
      </c>
      <c r="D194" s="444">
        <v>3.2388527142710002</v>
      </c>
      <c r="E194" s="450">
        <v>1.056188187224</v>
      </c>
      <c r="F194" s="443">
        <v>60.966403493702003</v>
      </c>
      <c r="G194" s="444">
        <v>30.483201746851002</v>
      </c>
      <c r="H194" s="446">
        <v>0</v>
      </c>
      <c r="I194" s="443">
        <v>15.55833</v>
      </c>
      <c r="J194" s="444">
        <v>-14.924871746851</v>
      </c>
      <c r="K194" s="451">
        <v>0.255195142052</v>
      </c>
    </row>
    <row r="195" spans="1:11" ht="14.45" customHeight="1" thickBot="1" x14ac:dyDescent="0.25">
      <c r="A195" s="462" t="s">
        <v>444</v>
      </c>
      <c r="B195" s="438">
        <v>57.642947285727999</v>
      </c>
      <c r="C195" s="438">
        <v>60.881799999999998</v>
      </c>
      <c r="D195" s="439">
        <v>3.2388527142710002</v>
      </c>
      <c r="E195" s="440">
        <v>1.056188187224</v>
      </c>
      <c r="F195" s="438">
        <v>60.966403493702003</v>
      </c>
      <c r="G195" s="439">
        <v>30.483201746851002</v>
      </c>
      <c r="H195" s="441">
        <v>0</v>
      </c>
      <c r="I195" s="438">
        <v>15.55833</v>
      </c>
      <c r="J195" s="439">
        <v>-14.924871746851</v>
      </c>
      <c r="K195" s="442">
        <v>0.255195142052</v>
      </c>
    </row>
    <row r="196" spans="1:11" ht="14.45" customHeight="1" thickBot="1" x14ac:dyDescent="0.25">
      <c r="A196" s="461" t="s">
        <v>445</v>
      </c>
      <c r="B196" s="443">
        <v>1338.89601445378</v>
      </c>
      <c r="C196" s="443">
        <v>1121.39401</v>
      </c>
      <c r="D196" s="444">
        <v>-217.502004453783</v>
      </c>
      <c r="E196" s="450">
        <v>0.83755123466900006</v>
      </c>
      <c r="F196" s="443">
        <v>1505.69597048119</v>
      </c>
      <c r="G196" s="444">
        <v>752.84798524059704</v>
      </c>
      <c r="H196" s="446">
        <v>224.33036000000001</v>
      </c>
      <c r="I196" s="443">
        <v>724.39137000000005</v>
      </c>
      <c r="J196" s="444">
        <v>-28.456615240596001</v>
      </c>
      <c r="K196" s="451">
        <v>0.48110068978100001</v>
      </c>
    </row>
    <row r="197" spans="1:11" ht="14.45" customHeight="1" thickBot="1" x14ac:dyDescent="0.25">
      <c r="A197" s="462" t="s">
        <v>446</v>
      </c>
      <c r="B197" s="438">
        <v>1338.89601445378</v>
      </c>
      <c r="C197" s="438">
        <v>1121.39401</v>
      </c>
      <c r="D197" s="439">
        <v>-217.502004453783</v>
      </c>
      <c r="E197" s="440">
        <v>0.83755123466900006</v>
      </c>
      <c r="F197" s="438">
        <v>1505.69597048119</v>
      </c>
      <c r="G197" s="439">
        <v>752.84798524059704</v>
      </c>
      <c r="H197" s="441">
        <v>224.33036000000001</v>
      </c>
      <c r="I197" s="438">
        <v>724.39137000000005</v>
      </c>
      <c r="J197" s="439">
        <v>-28.456615240596001</v>
      </c>
      <c r="K197" s="442">
        <v>0.48110068978100001</v>
      </c>
    </row>
    <row r="198" spans="1:11" ht="14.45" customHeight="1" thickBot="1" x14ac:dyDescent="0.25">
      <c r="A198" s="461" t="s">
        <v>447</v>
      </c>
      <c r="B198" s="443">
        <v>1924.12777615595</v>
      </c>
      <c r="C198" s="443">
        <v>2163.2550700000002</v>
      </c>
      <c r="D198" s="444">
        <v>239.127293844051</v>
      </c>
      <c r="E198" s="450">
        <v>1.1242782817270001</v>
      </c>
      <c r="F198" s="443">
        <v>1913.03417860184</v>
      </c>
      <c r="G198" s="444">
        <v>956.51708930092104</v>
      </c>
      <c r="H198" s="446">
        <v>209.43277</v>
      </c>
      <c r="I198" s="443">
        <v>1111.88248</v>
      </c>
      <c r="J198" s="444">
        <v>155.365390699079</v>
      </c>
      <c r="K198" s="451">
        <v>0.58121412175300002</v>
      </c>
    </row>
    <row r="199" spans="1:11" ht="14.45" customHeight="1" thickBot="1" x14ac:dyDescent="0.25">
      <c r="A199" s="462" t="s">
        <v>448</v>
      </c>
      <c r="B199" s="438">
        <v>1924.12777615595</v>
      </c>
      <c r="C199" s="438">
        <v>2163.2550700000002</v>
      </c>
      <c r="D199" s="439">
        <v>239.127293844051</v>
      </c>
      <c r="E199" s="440">
        <v>1.1242782817270001</v>
      </c>
      <c r="F199" s="438">
        <v>1913.03417860184</v>
      </c>
      <c r="G199" s="439">
        <v>956.51708930092104</v>
      </c>
      <c r="H199" s="441">
        <v>209.43277</v>
      </c>
      <c r="I199" s="438">
        <v>1111.88248</v>
      </c>
      <c r="J199" s="439">
        <v>155.365390699079</v>
      </c>
      <c r="K199" s="442">
        <v>0.58121412175300002</v>
      </c>
    </row>
    <row r="200" spans="1:11" ht="14.45" customHeight="1" thickBot="1" x14ac:dyDescent="0.25">
      <c r="A200" s="458" t="s">
        <v>449</v>
      </c>
      <c r="B200" s="438">
        <v>0</v>
      </c>
      <c r="C200" s="438">
        <v>10.149760000000001</v>
      </c>
      <c r="D200" s="439">
        <v>10.149760000000001</v>
      </c>
      <c r="E200" s="448" t="s">
        <v>257</v>
      </c>
      <c r="F200" s="438">
        <v>0</v>
      </c>
      <c r="G200" s="439">
        <v>0</v>
      </c>
      <c r="H200" s="441">
        <v>0.15182000000000001</v>
      </c>
      <c r="I200" s="438">
        <v>0.23987</v>
      </c>
      <c r="J200" s="439">
        <v>0.23987</v>
      </c>
      <c r="K200" s="449" t="s">
        <v>283</v>
      </c>
    </row>
    <row r="201" spans="1:11" ht="14.45" customHeight="1" thickBot="1" x14ac:dyDescent="0.25">
      <c r="A201" s="463" t="s">
        <v>450</v>
      </c>
      <c r="B201" s="443">
        <v>0</v>
      </c>
      <c r="C201" s="443">
        <v>10.149760000000001</v>
      </c>
      <c r="D201" s="444">
        <v>10.149760000000001</v>
      </c>
      <c r="E201" s="445" t="s">
        <v>257</v>
      </c>
      <c r="F201" s="443">
        <v>0</v>
      </c>
      <c r="G201" s="444">
        <v>0</v>
      </c>
      <c r="H201" s="446">
        <v>0.15182000000000001</v>
      </c>
      <c r="I201" s="443">
        <v>0.23987</v>
      </c>
      <c r="J201" s="444">
        <v>0.23987</v>
      </c>
      <c r="K201" s="447" t="s">
        <v>283</v>
      </c>
    </row>
    <row r="202" spans="1:11" ht="14.45" customHeight="1" thickBot="1" x14ac:dyDescent="0.25">
      <c r="A202" s="465" t="s">
        <v>451</v>
      </c>
      <c r="B202" s="443">
        <v>0</v>
      </c>
      <c r="C202" s="443">
        <v>10.149760000000001</v>
      </c>
      <c r="D202" s="444">
        <v>10.149760000000001</v>
      </c>
      <c r="E202" s="445" t="s">
        <v>257</v>
      </c>
      <c r="F202" s="443">
        <v>0</v>
      </c>
      <c r="G202" s="444">
        <v>0</v>
      </c>
      <c r="H202" s="446">
        <v>0.15182000000000001</v>
      </c>
      <c r="I202" s="443">
        <v>0.23987</v>
      </c>
      <c r="J202" s="444">
        <v>0.23987</v>
      </c>
      <c r="K202" s="447" t="s">
        <v>283</v>
      </c>
    </row>
    <row r="203" spans="1:11" ht="14.45" customHeight="1" thickBot="1" x14ac:dyDescent="0.25">
      <c r="A203" s="461" t="s">
        <v>452</v>
      </c>
      <c r="B203" s="443">
        <v>0</v>
      </c>
      <c r="C203" s="443">
        <v>10.149760000000001</v>
      </c>
      <c r="D203" s="444">
        <v>10.149760000000001</v>
      </c>
      <c r="E203" s="445" t="s">
        <v>283</v>
      </c>
      <c r="F203" s="443">
        <v>0</v>
      </c>
      <c r="G203" s="444">
        <v>0</v>
      </c>
      <c r="H203" s="446">
        <v>0.15182000000000001</v>
      </c>
      <c r="I203" s="443">
        <v>0.23987</v>
      </c>
      <c r="J203" s="444">
        <v>0.23987</v>
      </c>
      <c r="K203" s="447" t="s">
        <v>283</v>
      </c>
    </row>
    <row r="204" spans="1:11" ht="14.45" customHeight="1" thickBot="1" x14ac:dyDescent="0.25">
      <c r="A204" s="462" t="s">
        <v>453</v>
      </c>
      <c r="B204" s="438">
        <v>0</v>
      </c>
      <c r="C204" s="438">
        <v>0.89436000000000004</v>
      </c>
      <c r="D204" s="439">
        <v>0.89436000000000004</v>
      </c>
      <c r="E204" s="448" t="s">
        <v>283</v>
      </c>
      <c r="F204" s="438">
        <v>0</v>
      </c>
      <c r="G204" s="439">
        <v>0</v>
      </c>
      <c r="H204" s="441">
        <v>0.15182000000000001</v>
      </c>
      <c r="I204" s="438">
        <v>0.23987</v>
      </c>
      <c r="J204" s="439">
        <v>0.23987</v>
      </c>
      <c r="K204" s="449" t="s">
        <v>283</v>
      </c>
    </row>
    <row r="205" spans="1:11" ht="14.45" customHeight="1" thickBot="1" x14ac:dyDescent="0.25">
      <c r="A205" s="462" t="s">
        <v>454</v>
      </c>
      <c r="B205" s="438">
        <v>0</v>
      </c>
      <c r="C205" s="438">
        <v>9.2553999999999998</v>
      </c>
      <c r="D205" s="439">
        <v>9.2553999999999998</v>
      </c>
      <c r="E205" s="448" t="s">
        <v>283</v>
      </c>
      <c r="F205" s="438">
        <v>0</v>
      </c>
      <c r="G205" s="439">
        <v>0</v>
      </c>
      <c r="H205" s="441">
        <v>0</v>
      </c>
      <c r="I205" s="438">
        <v>0</v>
      </c>
      <c r="J205" s="439">
        <v>0</v>
      </c>
      <c r="K205" s="442">
        <v>0</v>
      </c>
    </row>
    <row r="206" spans="1:11" ht="14.45" customHeight="1" thickBot="1" x14ac:dyDescent="0.25">
      <c r="A206" s="466"/>
      <c r="B206" s="438">
        <v>36136.977246813403</v>
      </c>
      <c r="C206" s="438">
        <v>66449.827579999896</v>
      </c>
      <c r="D206" s="439">
        <v>30312.850333186499</v>
      </c>
      <c r="E206" s="440">
        <v>1.838831929028</v>
      </c>
      <c r="F206" s="438">
        <v>90270.638496840998</v>
      </c>
      <c r="G206" s="439">
        <v>45135.319248420499</v>
      </c>
      <c r="H206" s="441">
        <v>5223.6114100000204</v>
      </c>
      <c r="I206" s="438">
        <v>33396.154889999998</v>
      </c>
      <c r="J206" s="439">
        <v>-11739.164358420499</v>
      </c>
      <c r="K206" s="442">
        <v>0.36995589536200002</v>
      </c>
    </row>
    <row r="207" spans="1:11" ht="14.45" customHeight="1" thickBot="1" x14ac:dyDescent="0.25">
      <c r="A207" s="467" t="s">
        <v>66</v>
      </c>
      <c r="B207" s="454">
        <v>36136.977246813403</v>
      </c>
      <c r="C207" s="454">
        <v>66449.827579999896</v>
      </c>
      <c r="D207" s="455">
        <v>30312.850333186499</v>
      </c>
      <c r="E207" s="456" t="s">
        <v>257</v>
      </c>
      <c r="F207" s="454">
        <v>90270.638496840998</v>
      </c>
      <c r="G207" s="455">
        <v>45135.319248420499</v>
      </c>
      <c r="H207" s="454">
        <v>5223.6114100000204</v>
      </c>
      <c r="I207" s="454">
        <v>33396.154889999998</v>
      </c>
      <c r="J207" s="455">
        <v>-11739.164358420499</v>
      </c>
      <c r="K207" s="457">
        <v>0.36995589536200002</v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 xr:uid="{A02004EB-AFF0-4065-B462-0E98038F56FC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1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97" customWidth="1"/>
    <col min="2" max="2" width="61.140625" style="197" customWidth="1"/>
    <col min="3" max="3" width="9.5703125" style="118" hidden="1" customWidth="1" outlineLevel="1"/>
    <col min="4" max="4" width="9.5703125" style="198" customWidth="1" collapsed="1"/>
    <col min="5" max="5" width="2.28515625" style="198" customWidth="1"/>
    <col min="6" max="6" width="9.5703125" style="199" customWidth="1"/>
    <col min="7" max="7" width="9.5703125" style="196" customWidth="1"/>
    <col min="8" max="9" width="9.5703125" style="118" customWidth="1"/>
    <col min="10" max="10" width="0" style="118" hidden="1" customWidth="1"/>
    <col min="11" max="16384" width="8.85546875" style="118"/>
  </cols>
  <sheetData>
    <row r="1" spans="1:10" ht="18.600000000000001" customHeight="1" thickBot="1" x14ac:dyDescent="0.35">
      <c r="A1" s="348" t="s">
        <v>130</v>
      </c>
      <c r="B1" s="349"/>
      <c r="C1" s="349"/>
      <c r="D1" s="349"/>
      <c r="E1" s="349"/>
      <c r="F1" s="349"/>
      <c r="G1" s="319"/>
      <c r="H1" s="350"/>
      <c r="I1" s="350"/>
    </row>
    <row r="2" spans="1:10" ht="14.45" customHeight="1" thickBot="1" x14ac:dyDescent="0.25">
      <c r="A2" s="221" t="s">
        <v>256</v>
      </c>
      <c r="B2" s="195"/>
      <c r="C2" s="195"/>
      <c r="D2" s="195"/>
      <c r="E2" s="195"/>
      <c r="F2" s="195"/>
    </row>
    <row r="3" spans="1:10" ht="14.45" customHeight="1" thickBot="1" x14ac:dyDescent="0.25">
      <c r="A3" s="221"/>
      <c r="B3" s="260"/>
      <c r="C3" s="259">
        <v>2015</v>
      </c>
      <c r="D3" s="228">
        <v>2018</v>
      </c>
      <c r="E3" s="7"/>
      <c r="F3" s="327">
        <v>2019</v>
      </c>
      <c r="G3" s="345"/>
      <c r="H3" s="345"/>
      <c r="I3" s="328"/>
    </row>
    <row r="4" spans="1:10" ht="14.45" customHeight="1" thickBot="1" x14ac:dyDescent="0.25">
      <c r="A4" s="232" t="s">
        <v>0</v>
      </c>
      <c r="B4" s="233" t="s">
        <v>181</v>
      </c>
      <c r="C4" s="346" t="s">
        <v>72</v>
      </c>
      <c r="D4" s="347"/>
      <c r="E4" s="234"/>
      <c r="F4" s="229" t="s">
        <v>72</v>
      </c>
      <c r="G4" s="230" t="s">
        <v>73</v>
      </c>
      <c r="H4" s="230" t="s">
        <v>67</v>
      </c>
      <c r="I4" s="231" t="s">
        <v>74</v>
      </c>
    </row>
    <row r="5" spans="1:10" ht="14.45" customHeight="1" x14ac:dyDescent="0.2">
      <c r="A5" s="468" t="s">
        <v>455</v>
      </c>
      <c r="B5" s="469" t="s">
        <v>456</v>
      </c>
      <c r="C5" s="470" t="s">
        <v>457</v>
      </c>
      <c r="D5" s="470" t="s">
        <v>457</v>
      </c>
      <c r="E5" s="470"/>
      <c r="F5" s="470" t="s">
        <v>457</v>
      </c>
      <c r="G5" s="470" t="s">
        <v>457</v>
      </c>
      <c r="H5" s="470" t="s">
        <v>457</v>
      </c>
      <c r="I5" s="471" t="s">
        <v>457</v>
      </c>
      <c r="J5" s="472" t="s">
        <v>68</v>
      </c>
    </row>
    <row r="6" spans="1:10" ht="14.45" customHeight="1" x14ac:dyDescent="0.2">
      <c r="A6" s="468" t="s">
        <v>455</v>
      </c>
      <c r="B6" s="469" t="s">
        <v>458</v>
      </c>
      <c r="C6" s="470">
        <v>8.4597300000000004</v>
      </c>
      <c r="D6" s="470">
        <v>7.0809800000000003</v>
      </c>
      <c r="E6" s="470"/>
      <c r="F6" s="470">
        <v>8.367919999999998</v>
      </c>
      <c r="G6" s="470">
        <v>8</v>
      </c>
      <c r="H6" s="470">
        <v>0.36791999999999803</v>
      </c>
      <c r="I6" s="471">
        <v>1.0459899999999998</v>
      </c>
      <c r="J6" s="472" t="s">
        <v>1</v>
      </c>
    </row>
    <row r="7" spans="1:10" ht="14.45" customHeight="1" x14ac:dyDescent="0.2">
      <c r="A7" s="468" t="s">
        <v>455</v>
      </c>
      <c r="B7" s="469" t="s">
        <v>459</v>
      </c>
      <c r="C7" s="470">
        <v>1.9233199999999999</v>
      </c>
      <c r="D7" s="470">
        <v>3.7767599999999999</v>
      </c>
      <c r="E7" s="470"/>
      <c r="F7" s="470">
        <v>1.9359999999999999</v>
      </c>
      <c r="G7" s="470">
        <v>3</v>
      </c>
      <c r="H7" s="470">
        <v>-1.0640000000000001</v>
      </c>
      <c r="I7" s="471">
        <v>0.64533333333333331</v>
      </c>
      <c r="J7" s="472" t="s">
        <v>1</v>
      </c>
    </row>
    <row r="8" spans="1:10" ht="14.45" customHeight="1" x14ac:dyDescent="0.2">
      <c r="A8" s="468" t="s">
        <v>455</v>
      </c>
      <c r="B8" s="469" t="s">
        <v>460</v>
      </c>
      <c r="C8" s="470">
        <v>10.383050000000001</v>
      </c>
      <c r="D8" s="470">
        <v>10.85774</v>
      </c>
      <c r="E8" s="470"/>
      <c r="F8" s="470">
        <v>10.303919999999998</v>
      </c>
      <c r="G8" s="470">
        <v>11</v>
      </c>
      <c r="H8" s="470">
        <v>-0.69608000000000203</v>
      </c>
      <c r="I8" s="471">
        <v>0.93671999999999978</v>
      </c>
      <c r="J8" s="472" t="s">
        <v>461</v>
      </c>
    </row>
    <row r="10" spans="1:10" ht="14.45" customHeight="1" x14ac:dyDescent="0.2">
      <c r="A10" s="468" t="s">
        <v>455</v>
      </c>
      <c r="B10" s="469" t="s">
        <v>456</v>
      </c>
      <c r="C10" s="470" t="s">
        <v>457</v>
      </c>
      <c r="D10" s="470" t="s">
        <v>457</v>
      </c>
      <c r="E10" s="470"/>
      <c r="F10" s="470" t="s">
        <v>457</v>
      </c>
      <c r="G10" s="470" t="s">
        <v>457</v>
      </c>
      <c r="H10" s="470" t="s">
        <v>457</v>
      </c>
      <c r="I10" s="471" t="s">
        <v>457</v>
      </c>
      <c r="J10" s="472" t="s">
        <v>68</v>
      </c>
    </row>
    <row r="11" spans="1:10" ht="14.45" customHeight="1" x14ac:dyDescent="0.2">
      <c r="A11" s="468" t="s">
        <v>462</v>
      </c>
      <c r="B11" s="469" t="s">
        <v>463</v>
      </c>
      <c r="C11" s="470" t="s">
        <v>457</v>
      </c>
      <c r="D11" s="470" t="s">
        <v>457</v>
      </c>
      <c r="E11" s="470"/>
      <c r="F11" s="470" t="s">
        <v>457</v>
      </c>
      <c r="G11" s="470" t="s">
        <v>457</v>
      </c>
      <c r="H11" s="470" t="s">
        <v>457</v>
      </c>
      <c r="I11" s="471" t="s">
        <v>457</v>
      </c>
      <c r="J11" s="472" t="s">
        <v>0</v>
      </c>
    </row>
    <row r="12" spans="1:10" ht="14.45" customHeight="1" x14ac:dyDescent="0.2">
      <c r="A12" s="468" t="s">
        <v>462</v>
      </c>
      <c r="B12" s="469" t="s">
        <v>458</v>
      </c>
      <c r="C12" s="470">
        <v>8.4597300000000004</v>
      </c>
      <c r="D12" s="470">
        <v>7.0809800000000003</v>
      </c>
      <c r="E12" s="470"/>
      <c r="F12" s="470">
        <v>8.367919999999998</v>
      </c>
      <c r="G12" s="470">
        <v>8</v>
      </c>
      <c r="H12" s="470">
        <v>0.36791999999999803</v>
      </c>
      <c r="I12" s="471">
        <v>1.0459899999999998</v>
      </c>
      <c r="J12" s="472" t="s">
        <v>1</v>
      </c>
    </row>
    <row r="13" spans="1:10" ht="14.45" customHeight="1" x14ac:dyDescent="0.2">
      <c r="A13" s="468" t="s">
        <v>462</v>
      </c>
      <c r="B13" s="469" t="s">
        <v>459</v>
      </c>
      <c r="C13" s="470">
        <v>1.9233199999999999</v>
      </c>
      <c r="D13" s="470">
        <v>3.7767599999999999</v>
      </c>
      <c r="E13" s="470"/>
      <c r="F13" s="470">
        <v>1.9359999999999999</v>
      </c>
      <c r="G13" s="470">
        <v>3</v>
      </c>
      <c r="H13" s="470">
        <v>-1.0640000000000001</v>
      </c>
      <c r="I13" s="471">
        <v>0.64533333333333331</v>
      </c>
      <c r="J13" s="472" t="s">
        <v>1</v>
      </c>
    </row>
    <row r="14" spans="1:10" ht="14.45" customHeight="1" x14ac:dyDescent="0.2">
      <c r="A14" s="468" t="s">
        <v>462</v>
      </c>
      <c r="B14" s="469" t="s">
        <v>464</v>
      </c>
      <c r="C14" s="470">
        <v>10.383050000000001</v>
      </c>
      <c r="D14" s="470">
        <v>10.85774</v>
      </c>
      <c r="E14" s="470"/>
      <c r="F14" s="470">
        <v>10.303919999999998</v>
      </c>
      <c r="G14" s="470">
        <v>11</v>
      </c>
      <c r="H14" s="470">
        <v>-0.69608000000000203</v>
      </c>
      <c r="I14" s="471">
        <v>0.93671999999999978</v>
      </c>
      <c r="J14" s="472" t="s">
        <v>465</v>
      </c>
    </row>
    <row r="15" spans="1:10" ht="14.45" customHeight="1" x14ac:dyDescent="0.2">
      <c r="A15" s="468" t="s">
        <v>457</v>
      </c>
      <c r="B15" s="469" t="s">
        <v>457</v>
      </c>
      <c r="C15" s="470" t="s">
        <v>457</v>
      </c>
      <c r="D15" s="470" t="s">
        <v>457</v>
      </c>
      <c r="E15" s="470"/>
      <c r="F15" s="470" t="s">
        <v>457</v>
      </c>
      <c r="G15" s="470" t="s">
        <v>457</v>
      </c>
      <c r="H15" s="470" t="s">
        <v>457</v>
      </c>
      <c r="I15" s="471" t="s">
        <v>457</v>
      </c>
      <c r="J15" s="472" t="s">
        <v>466</v>
      </c>
    </row>
    <row r="16" spans="1:10" ht="14.45" customHeight="1" x14ac:dyDescent="0.2">
      <c r="A16" s="468" t="s">
        <v>455</v>
      </c>
      <c r="B16" s="469" t="s">
        <v>460</v>
      </c>
      <c r="C16" s="470">
        <v>10.383050000000001</v>
      </c>
      <c r="D16" s="470">
        <v>10.85774</v>
      </c>
      <c r="E16" s="470"/>
      <c r="F16" s="470">
        <v>10.303919999999998</v>
      </c>
      <c r="G16" s="470">
        <v>11</v>
      </c>
      <c r="H16" s="470">
        <v>-0.69608000000000203</v>
      </c>
      <c r="I16" s="471">
        <v>0.93671999999999978</v>
      </c>
      <c r="J16" s="472" t="s">
        <v>461</v>
      </c>
    </row>
  </sheetData>
  <mergeCells count="3">
    <mergeCell ref="F3:I3"/>
    <mergeCell ref="C4:D4"/>
    <mergeCell ref="A1:I1"/>
  </mergeCells>
  <conditionalFormatting sqref="F9 F17:F65537">
    <cfRule type="cellIs" dxfId="51" priority="18" stopIfTrue="1" operator="greaterThan">
      <formula>1</formula>
    </cfRule>
  </conditionalFormatting>
  <conditionalFormatting sqref="H5:H8">
    <cfRule type="expression" dxfId="50" priority="14">
      <formula>$H5&gt;0</formula>
    </cfRule>
  </conditionalFormatting>
  <conditionalFormatting sqref="I5:I8">
    <cfRule type="expression" dxfId="49" priority="15">
      <formula>$I5&gt;1</formula>
    </cfRule>
  </conditionalFormatting>
  <conditionalFormatting sqref="B5:B8">
    <cfRule type="expression" dxfId="48" priority="11">
      <formula>OR($J5="NS",$J5="SumaNS",$J5="Účet")</formula>
    </cfRule>
  </conditionalFormatting>
  <conditionalFormatting sqref="B5:D8 F5:I8">
    <cfRule type="expression" dxfId="47" priority="17">
      <formula>AND($J5&lt;&gt;"",$J5&lt;&gt;"mezeraKL")</formula>
    </cfRule>
  </conditionalFormatting>
  <conditionalFormatting sqref="B5:D8 F5:I8">
    <cfRule type="expression" dxfId="46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5" priority="13">
      <formula>OR($J5="SumaNS",$J5="NS")</formula>
    </cfRule>
  </conditionalFormatting>
  <conditionalFormatting sqref="A5:A8">
    <cfRule type="expression" dxfId="44" priority="9">
      <formula>AND($J5&lt;&gt;"mezeraKL",$J5&lt;&gt;"")</formula>
    </cfRule>
  </conditionalFormatting>
  <conditionalFormatting sqref="A5:A8">
    <cfRule type="expression" dxfId="43" priority="10">
      <formula>AND($J5&lt;&gt;"",$J5&lt;&gt;"mezeraKL")</formula>
    </cfRule>
  </conditionalFormatting>
  <conditionalFormatting sqref="H10:H16">
    <cfRule type="expression" dxfId="42" priority="5">
      <formula>$H10&gt;0</formula>
    </cfRule>
  </conditionalFormatting>
  <conditionalFormatting sqref="A10:A16">
    <cfRule type="expression" dxfId="41" priority="2">
      <formula>AND($J10&lt;&gt;"mezeraKL",$J10&lt;&gt;"")</formula>
    </cfRule>
  </conditionalFormatting>
  <conditionalFormatting sqref="I10:I16">
    <cfRule type="expression" dxfId="40" priority="6">
      <formula>$I10&gt;1</formula>
    </cfRule>
  </conditionalFormatting>
  <conditionalFormatting sqref="B10:B16">
    <cfRule type="expression" dxfId="39" priority="1">
      <formula>OR($J10="NS",$J10="SumaNS",$J10="Účet")</formula>
    </cfRule>
  </conditionalFormatting>
  <conditionalFormatting sqref="A10:D16 F10:I16">
    <cfRule type="expression" dxfId="38" priority="8">
      <formula>AND($J10&lt;&gt;"",$J10&lt;&gt;"mezeraKL")</formula>
    </cfRule>
  </conditionalFormatting>
  <conditionalFormatting sqref="B10:D16 F10:I16">
    <cfRule type="expression" dxfId="37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16 F10:I16">
    <cfRule type="expression" dxfId="36" priority="4">
      <formula>OR($J10="SumaNS",$J10="NS")</formula>
    </cfRule>
  </conditionalFormatting>
  <hyperlinks>
    <hyperlink ref="A2" location="Obsah!A1" display="Zpět na Obsah  KL 01  1.-4.měsíc" xr:uid="{1993F37E-7F62-465D-B872-28BE90D92C8F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12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18" hidden="1" customWidth="1" outlineLevel="1"/>
    <col min="2" max="2" width="28.28515625" style="118" hidden="1" customWidth="1" outlineLevel="1"/>
    <col min="3" max="3" width="5.28515625" style="198" bestFit="1" customWidth="1" collapsed="1"/>
    <col min="4" max="4" width="18.7109375" style="202" customWidth="1"/>
    <col min="5" max="5" width="9" style="264" bestFit="1" customWidth="1"/>
    <col min="6" max="6" width="18.7109375" style="202" customWidth="1"/>
    <col min="7" max="7" width="5" style="198" customWidth="1"/>
    <col min="8" max="8" width="12.42578125" style="198" hidden="1" customWidth="1" outlineLevel="1"/>
    <col min="9" max="9" width="8.5703125" style="198" hidden="1" customWidth="1" outlineLevel="1"/>
    <col min="10" max="10" width="25.7109375" style="198" customWidth="1" collapsed="1"/>
    <col min="11" max="11" width="8.7109375" style="198" customWidth="1"/>
    <col min="12" max="13" width="7.7109375" style="196" customWidth="1"/>
    <col min="14" max="14" width="12.7109375" style="196" customWidth="1"/>
    <col min="15" max="16384" width="8.85546875" style="118"/>
  </cols>
  <sheetData>
    <row r="1" spans="1:14" ht="18.600000000000001" customHeight="1" thickBot="1" x14ac:dyDescent="0.35">
      <c r="A1" s="355" t="s">
        <v>151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</row>
    <row r="2" spans="1:14" ht="14.45" customHeight="1" thickBot="1" x14ac:dyDescent="0.25">
      <c r="A2" s="221" t="s">
        <v>256</v>
      </c>
      <c r="B2" s="57"/>
      <c r="C2" s="200"/>
      <c r="D2" s="200"/>
      <c r="E2" s="263"/>
      <c r="F2" s="200"/>
      <c r="G2" s="200"/>
      <c r="H2" s="200"/>
      <c r="I2" s="200"/>
      <c r="J2" s="200"/>
      <c r="K2" s="200"/>
      <c r="L2" s="201"/>
      <c r="M2" s="201"/>
      <c r="N2" s="201"/>
    </row>
    <row r="3" spans="1:14" ht="14.45" customHeight="1" thickBot="1" x14ac:dyDescent="0.25">
      <c r="A3" s="57"/>
      <c r="B3" s="57"/>
      <c r="C3" s="351"/>
      <c r="D3" s="352"/>
      <c r="E3" s="352"/>
      <c r="F3" s="352"/>
      <c r="G3" s="352"/>
      <c r="H3" s="352"/>
      <c r="I3" s="352"/>
      <c r="J3" s="353" t="s">
        <v>127</v>
      </c>
      <c r="K3" s="354"/>
      <c r="L3" s="88">
        <f>IF(M3&lt;&gt;0,N3/M3,0)</f>
        <v>62.20596714945318</v>
      </c>
      <c r="M3" s="88">
        <f>SUBTOTAL(9,M5:M1048576)</f>
        <v>103</v>
      </c>
      <c r="N3" s="89">
        <f>SUBTOTAL(9,N5:N1048576)</f>
        <v>6407.2146163936777</v>
      </c>
    </row>
    <row r="4" spans="1:14" s="197" customFormat="1" ht="14.45" customHeight="1" thickBot="1" x14ac:dyDescent="0.25">
      <c r="A4" s="473" t="s">
        <v>4</v>
      </c>
      <c r="B4" s="474" t="s">
        <v>5</v>
      </c>
      <c r="C4" s="474" t="s">
        <v>0</v>
      </c>
      <c r="D4" s="474" t="s">
        <v>6</v>
      </c>
      <c r="E4" s="475" t="s">
        <v>7</v>
      </c>
      <c r="F4" s="474" t="s">
        <v>1</v>
      </c>
      <c r="G4" s="474" t="s">
        <v>8</v>
      </c>
      <c r="H4" s="474" t="s">
        <v>9</v>
      </c>
      <c r="I4" s="474" t="s">
        <v>10</v>
      </c>
      <c r="J4" s="476" t="s">
        <v>11</v>
      </c>
      <c r="K4" s="476" t="s">
        <v>12</v>
      </c>
      <c r="L4" s="477" t="s">
        <v>135</v>
      </c>
      <c r="M4" s="477" t="s">
        <v>13</v>
      </c>
      <c r="N4" s="478" t="s">
        <v>147</v>
      </c>
    </row>
    <row r="5" spans="1:14" ht="14.45" customHeight="1" x14ac:dyDescent="0.2">
      <c r="A5" s="479" t="s">
        <v>455</v>
      </c>
      <c r="B5" s="480" t="s">
        <v>456</v>
      </c>
      <c r="C5" s="481" t="s">
        <v>462</v>
      </c>
      <c r="D5" s="482" t="s">
        <v>463</v>
      </c>
      <c r="E5" s="483">
        <v>50113001</v>
      </c>
      <c r="F5" s="482" t="s">
        <v>467</v>
      </c>
      <c r="G5" s="481" t="s">
        <v>468</v>
      </c>
      <c r="H5" s="481">
        <v>100982</v>
      </c>
      <c r="I5" s="481">
        <v>982</v>
      </c>
      <c r="J5" s="481" t="s">
        <v>469</v>
      </c>
      <c r="K5" s="481" t="s">
        <v>470</v>
      </c>
      <c r="L5" s="484">
        <v>79.239999999999981</v>
      </c>
      <c r="M5" s="484">
        <v>2</v>
      </c>
      <c r="N5" s="485">
        <v>158.47999999999996</v>
      </c>
    </row>
    <row r="6" spans="1:14" ht="14.45" customHeight="1" x14ac:dyDescent="0.2">
      <c r="A6" s="486" t="s">
        <v>455</v>
      </c>
      <c r="B6" s="487" t="s">
        <v>456</v>
      </c>
      <c r="C6" s="488" t="s">
        <v>462</v>
      </c>
      <c r="D6" s="489" t="s">
        <v>463</v>
      </c>
      <c r="E6" s="490">
        <v>50113001</v>
      </c>
      <c r="F6" s="489" t="s">
        <v>467</v>
      </c>
      <c r="G6" s="488" t="s">
        <v>468</v>
      </c>
      <c r="H6" s="488">
        <v>193746</v>
      </c>
      <c r="I6" s="488">
        <v>93746</v>
      </c>
      <c r="J6" s="488" t="s">
        <v>471</v>
      </c>
      <c r="K6" s="488" t="s">
        <v>472</v>
      </c>
      <c r="L6" s="491">
        <v>366.21999999999997</v>
      </c>
      <c r="M6" s="491">
        <v>1</v>
      </c>
      <c r="N6" s="492">
        <v>366.21999999999997</v>
      </c>
    </row>
    <row r="7" spans="1:14" ht="14.45" customHeight="1" x14ac:dyDescent="0.2">
      <c r="A7" s="486" t="s">
        <v>455</v>
      </c>
      <c r="B7" s="487" t="s">
        <v>456</v>
      </c>
      <c r="C7" s="488" t="s">
        <v>462</v>
      </c>
      <c r="D7" s="489" t="s">
        <v>463</v>
      </c>
      <c r="E7" s="490">
        <v>50113001</v>
      </c>
      <c r="F7" s="489" t="s">
        <v>467</v>
      </c>
      <c r="G7" s="488" t="s">
        <v>468</v>
      </c>
      <c r="H7" s="488">
        <v>397412</v>
      </c>
      <c r="I7" s="488">
        <v>0</v>
      </c>
      <c r="J7" s="488" t="s">
        <v>473</v>
      </c>
      <c r="K7" s="488" t="s">
        <v>474</v>
      </c>
      <c r="L7" s="491">
        <v>206.99</v>
      </c>
      <c r="M7" s="491">
        <v>4</v>
      </c>
      <c r="N7" s="492">
        <v>827.96</v>
      </c>
    </row>
    <row r="8" spans="1:14" ht="14.45" customHeight="1" x14ac:dyDescent="0.2">
      <c r="A8" s="486" t="s">
        <v>455</v>
      </c>
      <c r="B8" s="487" t="s">
        <v>456</v>
      </c>
      <c r="C8" s="488" t="s">
        <v>462</v>
      </c>
      <c r="D8" s="489" t="s">
        <v>463</v>
      </c>
      <c r="E8" s="490">
        <v>50113001</v>
      </c>
      <c r="F8" s="489" t="s">
        <v>467</v>
      </c>
      <c r="G8" s="488" t="s">
        <v>468</v>
      </c>
      <c r="H8" s="488">
        <v>394712</v>
      </c>
      <c r="I8" s="488">
        <v>0</v>
      </c>
      <c r="J8" s="488" t="s">
        <v>475</v>
      </c>
      <c r="K8" s="488" t="s">
        <v>476</v>
      </c>
      <c r="L8" s="491">
        <v>28.75</v>
      </c>
      <c r="M8" s="491">
        <v>84</v>
      </c>
      <c r="N8" s="492">
        <v>2415</v>
      </c>
    </row>
    <row r="9" spans="1:14" ht="14.45" customHeight="1" x14ac:dyDescent="0.2">
      <c r="A9" s="486" t="s">
        <v>455</v>
      </c>
      <c r="B9" s="487" t="s">
        <v>456</v>
      </c>
      <c r="C9" s="488" t="s">
        <v>462</v>
      </c>
      <c r="D9" s="489" t="s">
        <v>463</v>
      </c>
      <c r="E9" s="490">
        <v>50113001</v>
      </c>
      <c r="F9" s="489" t="s">
        <v>467</v>
      </c>
      <c r="G9" s="488" t="s">
        <v>468</v>
      </c>
      <c r="H9" s="488">
        <v>901176</v>
      </c>
      <c r="I9" s="488">
        <v>1000</v>
      </c>
      <c r="J9" s="488" t="s">
        <v>477</v>
      </c>
      <c r="K9" s="488" t="s">
        <v>478</v>
      </c>
      <c r="L9" s="491">
        <v>69.359024583712639</v>
      </c>
      <c r="M9" s="491">
        <v>1</v>
      </c>
      <c r="N9" s="492">
        <v>69.359024583712639</v>
      </c>
    </row>
    <row r="10" spans="1:14" ht="14.45" customHeight="1" x14ac:dyDescent="0.2">
      <c r="A10" s="486" t="s">
        <v>455</v>
      </c>
      <c r="B10" s="487" t="s">
        <v>456</v>
      </c>
      <c r="C10" s="488" t="s">
        <v>462</v>
      </c>
      <c r="D10" s="489" t="s">
        <v>463</v>
      </c>
      <c r="E10" s="490">
        <v>50113001</v>
      </c>
      <c r="F10" s="489" t="s">
        <v>467</v>
      </c>
      <c r="G10" s="488" t="s">
        <v>468</v>
      </c>
      <c r="H10" s="488">
        <v>920136</v>
      </c>
      <c r="I10" s="488">
        <v>0</v>
      </c>
      <c r="J10" s="488" t="s">
        <v>479</v>
      </c>
      <c r="K10" s="488" t="s">
        <v>480</v>
      </c>
      <c r="L10" s="491">
        <v>344.84999999999997</v>
      </c>
      <c r="M10" s="491">
        <v>1</v>
      </c>
      <c r="N10" s="492">
        <v>344.84999999999997</v>
      </c>
    </row>
    <row r="11" spans="1:14" ht="14.45" customHeight="1" x14ac:dyDescent="0.2">
      <c r="A11" s="486" t="s">
        <v>455</v>
      </c>
      <c r="B11" s="487" t="s">
        <v>456</v>
      </c>
      <c r="C11" s="488" t="s">
        <v>462</v>
      </c>
      <c r="D11" s="489" t="s">
        <v>463</v>
      </c>
      <c r="E11" s="490">
        <v>50113001</v>
      </c>
      <c r="F11" s="489" t="s">
        <v>467</v>
      </c>
      <c r="G11" s="488" t="s">
        <v>468</v>
      </c>
      <c r="H11" s="488">
        <v>921176</v>
      </c>
      <c r="I11" s="488">
        <v>0</v>
      </c>
      <c r="J11" s="488" t="s">
        <v>481</v>
      </c>
      <c r="K11" s="488" t="s">
        <v>457</v>
      </c>
      <c r="L11" s="491">
        <v>144.67279590498248</v>
      </c>
      <c r="M11" s="491">
        <v>2</v>
      </c>
      <c r="N11" s="492">
        <v>289.34559180996496</v>
      </c>
    </row>
    <row r="12" spans="1:14" ht="14.45" customHeight="1" thickBot="1" x14ac:dyDescent="0.25">
      <c r="A12" s="493" t="s">
        <v>455</v>
      </c>
      <c r="B12" s="494" t="s">
        <v>456</v>
      </c>
      <c r="C12" s="495" t="s">
        <v>462</v>
      </c>
      <c r="D12" s="496" t="s">
        <v>463</v>
      </c>
      <c r="E12" s="497">
        <v>50113009</v>
      </c>
      <c r="F12" s="496" t="s">
        <v>482</v>
      </c>
      <c r="G12" s="495" t="s">
        <v>468</v>
      </c>
      <c r="H12" s="495">
        <v>159496</v>
      </c>
      <c r="I12" s="495">
        <v>59496</v>
      </c>
      <c r="J12" s="495" t="s">
        <v>483</v>
      </c>
      <c r="K12" s="495" t="s">
        <v>484</v>
      </c>
      <c r="L12" s="498">
        <v>242</v>
      </c>
      <c r="M12" s="498">
        <v>8</v>
      </c>
      <c r="N12" s="499">
        <v>1936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FDD8F0A4-460A-4946-BB57-D6723B36B41E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47" customWidth="1"/>
    <col min="2" max="2" width="5.42578125" style="196" bestFit="1" customWidth="1"/>
    <col min="3" max="3" width="6.140625" style="196" bestFit="1" customWidth="1"/>
    <col min="4" max="4" width="7.42578125" style="196" bestFit="1" customWidth="1"/>
    <col min="5" max="5" width="6.28515625" style="196" bestFit="1" customWidth="1"/>
    <col min="6" max="6" width="6.28515625" style="199" bestFit="1" customWidth="1"/>
    <col min="7" max="7" width="6.140625" style="199" bestFit="1" customWidth="1"/>
    <col min="8" max="8" width="7.42578125" style="199" bestFit="1" customWidth="1"/>
    <col min="9" max="9" width="6.28515625" style="199" bestFit="1" customWidth="1"/>
    <col min="10" max="10" width="5.42578125" style="196" bestFit="1" customWidth="1"/>
    <col min="11" max="11" width="6.140625" style="196" bestFit="1" customWidth="1"/>
    <col min="12" max="12" width="7.42578125" style="196" bestFit="1" customWidth="1"/>
    <col min="13" max="13" width="6.28515625" style="196" bestFit="1" customWidth="1"/>
    <col min="14" max="14" width="5.28515625" style="199" bestFit="1" customWidth="1"/>
    <col min="15" max="15" width="6.140625" style="199" bestFit="1" customWidth="1"/>
    <col min="16" max="16" width="7.42578125" style="199" bestFit="1" customWidth="1"/>
    <col min="17" max="17" width="6.28515625" style="199" bestFit="1" customWidth="1"/>
    <col min="18" max="16384" width="8.85546875" style="118"/>
  </cols>
  <sheetData>
    <row r="1" spans="1:17" ht="18.600000000000001" customHeight="1" thickBot="1" x14ac:dyDescent="0.35">
      <c r="A1" s="356" t="s">
        <v>182</v>
      </c>
      <c r="B1" s="356"/>
      <c r="C1" s="356"/>
      <c r="D1" s="356"/>
      <c r="E1" s="356"/>
      <c r="F1" s="319"/>
      <c r="G1" s="319"/>
      <c r="H1" s="319"/>
      <c r="I1" s="319"/>
      <c r="J1" s="350"/>
      <c r="K1" s="350"/>
      <c r="L1" s="350"/>
      <c r="M1" s="350"/>
      <c r="N1" s="350"/>
      <c r="O1" s="350"/>
      <c r="P1" s="350"/>
      <c r="Q1" s="350"/>
    </row>
    <row r="2" spans="1:17" ht="14.45" customHeight="1" thickBot="1" x14ac:dyDescent="0.25">
      <c r="A2" s="221" t="s">
        <v>256</v>
      </c>
      <c r="B2" s="203"/>
      <c r="C2" s="203"/>
      <c r="D2" s="203"/>
      <c r="E2" s="203"/>
    </row>
    <row r="3" spans="1:17" ht="14.45" customHeight="1" thickBot="1" x14ac:dyDescent="0.25">
      <c r="A3" s="236" t="s">
        <v>3</v>
      </c>
      <c r="B3" s="240">
        <f>SUM(B6:B1048576)</f>
        <v>48</v>
      </c>
      <c r="C3" s="241">
        <f>SUM(C6:C1048576)</f>
        <v>0</v>
      </c>
      <c r="D3" s="241">
        <f>SUM(D6:D1048576)</f>
        <v>0</v>
      </c>
      <c r="E3" s="242">
        <f>SUM(E6:E1048576)</f>
        <v>0</v>
      </c>
      <c r="F3" s="239">
        <f>IF(SUM($B3:$E3)=0,"",B3/SUM($B3:$E3))</f>
        <v>1</v>
      </c>
      <c r="G3" s="237">
        <f t="shared" ref="G3:I3" si="0">IF(SUM($B3:$E3)=0,"",C3/SUM($B3:$E3))</f>
        <v>0</v>
      </c>
      <c r="H3" s="237">
        <f t="shared" si="0"/>
        <v>0</v>
      </c>
      <c r="I3" s="238">
        <f t="shared" si="0"/>
        <v>0</v>
      </c>
      <c r="J3" s="241">
        <f>SUM(J6:J1048576)</f>
        <v>30</v>
      </c>
      <c r="K3" s="241">
        <f>SUM(K6:K1048576)</f>
        <v>0</v>
      </c>
      <c r="L3" s="241">
        <f>SUM(L6:L1048576)</f>
        <v>0</v>
      </c>
      <c r="M3" s="242">
        <f>SUM(M6:M1048576)</f>
        <v>0</v>
      </c>
      <c r="N3" s="239">
        <f>IF(SUM($J3:$M3)=0,"",J3/SUM($J3:$M3))</f>
        <v>1</v>
      </c>
      <c r="O3" s="237">
        <f t="shared" ref="O3:Q3" si="1">IF(SUM($J3:$M3)=0,"",K3/SUM($J3:$M3))</f>
        <v>0</v>
      </c>
      <c r="P3" s="237">
        <f t="shared" si="1"/>
        <v>0</v>
      </c>
      <c r="Q3" s="238">
        <f t="shared" si="1"/>
        <v>0</v>
      </c>
    </row>
    <row r="4" spans="1:17" ht="14.45" customHeight="1" thickBot="1" x14ac:dyDescent="0.25">
      <c r="A4" s="235"/>
      <c r="B4" s="360" t="s">
        <v>184</v>
      </c>
      <c r="C4" s="361"/>
      <c r="D4" s="361"/>
      <c r="E4" s="362"/>
      <c r="F4" s="357" t="s">
        <v>189</v>
      </c>
      <c r="G4" s="358"/>
      <c r="H4" s="358"/>
      <c r="I4" s="359"/>
      <c r="J4" s="360" t="s">
        <v>190</v>
      </c>
      <c r="K4" s="361"/>
      <c r="L4" s="361"/>
      <c r="M4" s="362"/>
      <c r="N4" s="357" t="s">
        <v>191</v>
      </c>
      <c r="O4" s="358"/>
      <c r="P4" s="358"/>
      <c r="Q4" s="359"/>
    </row>
    <row r="5" spans="1:17" ht="14.45" customHeight="1" thickBot="1" x14ac:dyDescent="0.25">
      <c r="A5" s="500" t="s">
        <v>183</v>
      </c>
      <c r="B5" s="501" t="s">
        <v>185</v>
      </c>
      <c r="C5" s="501" t="s">
        <v>186</v>
      </c>
      <c r="D5" s="501" t="s">
        <v>187</v>
      </c>
      <c r="E5" s="502" t="s">
        <v>188</v>
      </c>
      <c r="F5" s="503" t="s">
        <v>185</v>
      </c>
      <c r="G5" s="504" t="s">
        <v>186</v>
      </c>
      <c r="H5" s="504" t="s">
        <v>187</v>
      </c>
      <c r="I5" s="505" t="s">
        <v>188</v>
      </c>
      <c r="J5" s="501" t="s">
        <v>185</v>
      </c>
      <c r="K5" s="501" t="s">
        <v>186</v>
      </c>
      <c r="L5" s="501" t="s">
        <v>187</v>
      </c>
      <c r="M5" s="502" t="s">
        <v>188</v>
      </c>
      <c r="N5" s="503" t="s">
        <v>185</v>
      </c>
      <c r="O5" s="504" t="s">
        <v>186</v>
      </c>
      <c r="P5" s="504" t="s">
        <v>187</v>
      </c>
      <c r="Q5" s="505" t="s">
        <v>188</v>
      </c>
    </row>
    <row r="6" spans="1:17" ht="14.45" customHeight="1" x14ac:dyDescent="0.2">
      <c r="A6" s="511" t="s">
        <v>485</v>
      </c>
      <c r="B6" s="515"/>
      <c r="C6" s="484"/>
      <c r="D6" s="484"/>
      <c r="E6" s="485"/>
      <c r="F6" s="513"/>
      <c r="G6" s="507"/>
      <c r="H6" s="507"/>
      <c r="I6" s="517"/>
      <c r="J6" s="515"/>
      <c r="K6" s="484"/>
      <c r="L6" s="484"/>
      <c r="M6" s="485"/>
      <c r="N6" s="513"/>
      <c r="O6" s="507"/>
      <c r="P6" s="507"/>
      <c r="Q6" s="508"/>
    </row>
    <row r="7" spans="1:17" ht="14.45" customHeight="1" thickBot="1" x14ac:dyDescent="0.25">
      <c r="A7" s="512" t="s">
        <v>486</v>
      </c>
      <c r="B7" s="516">
        <v>48</v>
      </c>
      <c r="C7" s="498"/>
      <c r="D7" s="498"/>
      <c r="E7" s="499"/>
      <c r="F7" s="514">
        <v>1</v>
      </c>
      <c r="G7" s="509">
        <v>0</v>
      </c>
      <c r="H7" s="509">
        <v>0</v>
      </c>
      <c r="I7" s="518">
        <v>0</v>
      </c>
      <c r="J7" s="516">
        <v>30</v>
      </c>
      <c r="K7" s="498"/>
      <c r="L7" s="498"/>
      <c r="M7" s="499"/>
      <c r="N7" s="514">
        <v>1</v>
      </c>
      <c r="O7" s="509">
        <v>0</v>
      </c>
      <c r="P7" s="509">
        <v>0</v>
      </c>
      <c r="Q7" s="51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5" priority="1" operator="greaterThan">
      <formula>0.3</formula>
    </cfRule>
  </conditionalFormatting>
  <hyperlinks>
    <hyperlink ref="A2" location="Obsah!A1" display="Zpět na Obsah  KL 01  1.-4.měsíc" xr:uid="{9B5F7FCD-9363-4A68-900A-37B35DC3E392}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22</vt:i4>
      </vt:variant>
      <vt:variant>
        <vt:lpstr>Pojmenované oblasti</vt:lpstr>
      </vt:variant>
      <vt:variant>
        <vt:i4>3</vt:i4>
      </vt:variant>
    </vt:vector>
  </HeadingPairs>
  <TitlesOfParts>
    <vt:vector size="25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2019-07-26T12:10:27Z</dcterms:modified>
</cp:coreProperties>
</file>