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E26" i="419"/>
  <c r="G28" i="419" l="1"/>
  <c r="G27" i="419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<sst xmlns="http://schemas.openxmlformats.org/spreadsheetml/2006/main" count="510" uniqueCount="281">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</sst>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3" fontId="32" fillId="0" borderId="64" xfId="0" applyNumberFormat="1" applyFont="1" applyFill="1" applyBorder="1"/>
    <xf numFmtId="3" fontId="32" fillId="0" borderId="65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0698288"/>
        <c:axId val="-9907075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3.6928528349358588E-4</c:v>
                </c:pt>
                <c:pt idx="1">
                  <c:v>3.6928528349358588E-4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90703728"/>
        <c:axId val="-990703184"/>
      </c:scatterChart>
      <c:catAx>
        <c:axId val="-99069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9070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0707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90698288"/>
        <c:crosses val="autoZero"/>
        <c:crossBetween val="between"/>
      </c:valAx>
      <c:valAx>
        <c:axId val="-9907037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90703184"/>
        <c:crosses val="max"/>
        <c:crossBetween val="midCat"/>
      </c:valAx>
      <c:valAx>
        <c:axId val="-990703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907037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238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244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249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280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244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0</v>
      </c>
      <c r="D3" s="242">
        <f t="shared" si="0"/>
        <v>0</v>
      </c>
      <c r="E3" s="181">
        <f t="shared" si="0"/>
        <v>327</v>
      </c>
      <c r="F3" s="179">
        <f t="shared" si="0"/>
        <v>0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thickBot="1" x14ac:dyDescent="0.35">
      <c r="A6" s="366" t="s">
        <v>243</v>
      </c>
      <c r="B6" s="369">
        <v>1</v>
      </c>
      <c r="C6" s="369"/>
      <c r="D6" s="369"/>
      <c r="E6" s="364">
        <v>327</v>
      </c>
      <c r="F6" s="364"/>
      <c r="G6" s="370"/>
    </row>
    <row r="7" spans="1:7" ht="14.4" customHeight="1" x14ac:dyDescent="0.3">
      <c r="A7" s="367" t="s">
        <v>240</v>
      </c>
    </row>
    <row r="8" spans="1:7" ht="14.4" customHeight="1" x14ac:dyDescent="0.3">
      <c r="A8" s="368" t="s">
        <v>241</v>
      </c>
    </row>
    <row r="9" spans="1:7" ht="14.4" customHeight="1" x14ac:dyDescent="0.3">
      <c r="A9" s="367" t="s">
        <v>242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1"/>
      <c r="B5" s="372"/>
      <c r="C5" s="373"/>
      <c r="D5" s="374"/>
      <c r="E5" s="375"/>
      <c r="F5" s="376" t="s">
        <v>48</v>
      </c>
      <c r="G5" s="377" t="s">
        <v>4</v>
      </c>
      <c r="H5" s="378"/>
      <c r="I5" s="378"/>
      <c r="J5" s="376" t="s">
        <v>48</v>
      </c>
      <c r="K5" s="377" t="s">
        <v>4</v>
      </c>
      <c r="L5" s="378"/>
      <c r="M5" s="378"/>
      <c r="N5" s="376" t="s">
        <v>48</v>
      </c>
      <c r="O5" s="377" t="s">
        <v>4</v>
      </c>
      <c r="P5" s="379"/>
      <c r="Q5" s="380"/>
    </row>
    <row r="6" spans="1:17" ht="14.4" customHeight="1" thickBot="1" x14ac:dyDescent="0.35">
      <c r="A6" s="363" t="s">
        <v>245</v>
      </c>
      <c r="B6" s="365" t="s">
        <v>239</v>
      </c>
      <c r="C6" s="365" t="s">
        <v>246</v>
      </c>
      <c r="D6" s="365" t="s">
        <v>247</v>
      </c>
      <c r="E6" s="365" t="s">
        <v>248</v>
      </c>
      <c r="F6" s="369">
        <v>1</v>
      </c>
      <c r="G6" s="369">
        <v>327</v>
      </c>
      <c r="H6" s="365">
        <v>1</v>
      </c>
      <c r="I6" s="365">
        <v>327</v>
      </c>
      <c r="J6" s="369"/>
      <c r="K6" s="369"/>
      <c r="L6" s="365"/>
      <c r="M6" s="365"/>
      <c r="N6" s="369"/>
      <c r="O6" s="369"/>
      <c r="P6" s="237"/>
      <c r="Q6" s="38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20714</v>
      </c>
      <c r="C3" s="179">
        <f t="shared" ref="C3:R3" si="0">SUBTOTAL(9,C6:C1048576)</f>
        <v>10</v>
      </c>
      <c r="D3" s="179">
        <f t="shared" si="0"/>
        <v>24317</v>
      </c>
      <c r="E3" s="179">
        <f t="shared" si="0"/>
        <v>16.833336970881444</v>
      </c>
      <c r="F3" s="179">
        <f t="shared" si="0"/>
        <v>17346</v>
      </c>
      <c r="G3" s="182">
        <f>IF(B3&lt;&gt;0,F3/B3,"")</f>
        <v>0.83740465385729457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97" t="s">
        <v>250</v>
      </c>
      <c r="B6" s="383">
        <v>330</v>
      </c>
      <c r="C6" s="384">
        <v>1</v>
      </c>
      <c r="D6" s="383">
        <v>1653</v>
      </c>
      <c r="E6" s="384">
        <v>5.0090909090909088</v>
      </c>
      <c r="F6" s="383">
        <v>1770</v>
      </c>
      <c r="G6" s="385">
        <v>5.3636363636363633</v>
      </c>
      <c r="H6" s="383"/>
      <c r="I6" s="384"/>
      <c r="J6" s="383"/>
      <c r="K6" s="384"/>
      <c r="L6" s="383"/>
      <c r="M6" s="385"/>
      <c r="N6" s="383"/>
      <c r="O6" s="384"/>
      <c r="P6" s="383"/>
      <c r="Q6" s="384"/>
      <c r="R6" s="383"/>
      <c r="S6" s="386"/>
    </row>
    <row r="7" spans="1:19" ht="14.4" customHeight="1" x14ac:dyDescent="0.3">
      <c r="A7" s="398" t="s">
        <v>251</v>
      </c>
      <c r="B7" s="388">
        <v>11667</v>
      </c>
      <c r="C7" s="389">
        <v>1</v>
      </c>
      <c r="D7" s="388">
        <v>4302</v>
      </c>
      <c r="E7" s="389">
        <v>0.36873232193365901</v>
      </c>
      <c r="F7" s="388">
        <v>1062</v>
      </c>
      <c r="G7" s="390">
        <v>9.1025970686551813E-2</v>
      </c>
      <c r="H7" s="388"/>
      <c r="I7" s="389"/>
      <c r="J7" s="388"/>
      <c r="K7" s="389"/>
      <c r="L7" s="388"/>
      <c r="M7" s="390"/>
      <c r="N7" s="388"/>
      <c r="O7" s="389"/>
      <c r="P7" s="388"/>
      <c r="Q7" s="389"/>
      <c r="R7" s="388"/>
      <c r="S7" s="391"/>
    </row>
    <row r="8" spans="1:19" ht="14.4" customHeight="1" x14ac:dyDescent="0.3">
      <c r="A8" s="398" t="s">
        <v>252</v>
      </c>
      <c r="B8" s="388">
        <v>3131</v>
      </c>
      <c r="C8" s="389">
        <v>1</v>
      </c>
      <c r="D8" s="388">
        <v>11745</v>
      </c>
      <c r="E8" s="389">
        <v>3.7511977004152026</v>
      </c>
      <c r="F8" s="388">
        <v>2478</v>
      </c>
      <c r="G8" s="390">
        <v>0.7914404343660173</v>
      </c>
      <c r="H8" s="388"/>
      <c r="I8" s="389"/>
      <c r="J8" s="388"/>
      <c r="K8" s="389"/>
      <c r="L8" s="388"/>
      <c r="M8" s="390"/>
      <c r="N8" s="388"/>
      <c r="O8" s="389"/>
      <c r="P8" s="388"/>
      <c r="Q8" s="389"/>
      <c r="R8" s="388"/>
      <c r="S8" s="391"/>
    </row>
    <row r="9" spans="1:19" ht="14.4" customHeight="1" x14ac:dyDescent="0.3">
      <c r="A9" s="398" t="s">
        <v>253</v>
      </c>
      <c r="B9" s="388"/>
      <c r="C9" s="389"/>
      <c r="D9" s="388">
        <v>496</v>
      </c>
      <c r="E9" s="389"/>
      <c r="F9" s="388"/>
      <c r="G9" s="390"/>
      <c r="H9" s="388"/>
      <c r="I9" s="389"/>
      <c r="J9" s="388"/>
      <c r="K9" s="389"/>
      <c r="L9" s="388"/>
      <c r="M9" s="390"/>
      <c r="N9" s="388"/>
      <c r="O9" s="389"/>
      <c r="P9" s="388"/>
      <c r="Q9" s="389"/>
      <c r="R9" s="388"/>
      <c r="S9" s="391"/>
    </row>
    <row r="10" spans="1:19" ht="14.4" customHeight="1" x14ac:dyDescent="0.3">
      <c r="A10" s="398" t="s">
        <v>254</v>
      </c>
      <c r="B10" s="388">
        <v>660</v>
      </c>
      <c r="C10" s="389">
        <v>1</v>
      </c>
      <c r="D10" s="388">
        <v>1654</v>
      </c>
      <c r="E10" s="389">
        <v>2.5060606060606059</v>
      </c>
      <c r="F10" s="388">
        <v>3186</v>
      </c>
      <c r="G10" s="390">
        <v>4.8272727272727272</v>
      </c>
      <c r="H10" s="388"/>
      <c r="I10" s="389"/>
      <c r="J10" s="388"/>
      <c r="K10" s="389"/>
      <c r="L10" s="388"/>
      <c r="M10" s="390"/>
      <c r="N10" s="388"/>
      <c r="O10" s="389"/>
      <c r="P10" s="388"/>
      <c r="Q10" s="389"/>
      <c r="R10" s="388"/>
      <c r="S10" s="391"/>
    </row>
    <row r="11" spans="1:19" ht="14.4" customHeight="1" x14ac:dyDescent="0.3">
      <c r="A11" s="398" t="s">
        <v>255</v>
      </c>
      <c r="B11" s="388"/>
      <c r="C11" s="389"/>
      <c r="D11" s="388"/>
      <c r="E11" s="389"/>
      <c r="F11" s="388">
        <v>354</v>
      </c>
      <c r="G11" s="390"/>
      <c r="H11" s="388"/>
      <c r="I11" s="389"/>
      <c r="J11" s="388"/>
      <c r="K11" s="389"/>
      <c r="L11" s="388"/>
      <c r="M11" s="390"/>
      <c r="N11" s="388"/>
      <c r="O11" s="389"/>
      <c r="P11" s="388"/>
      <c r="Q11" s="389"/>
      <c r="R11" s="388"/>
      <c r="S11" s="391"/>
    </row>
    <row r="12" spans="1:19" ht="14.4" customHeight="1" x14ac:dyDescent="0.3">
      <c r="A12" s="398" t="s">
        <v>256</v>
      </c>
      <c r="B12" s="388">
        <v>490</v>
      </c>
      <c r="C12" s="389">
        <v>1</v>
      </c>
      <c r="D12" s="388">
        <v>1489</v>
      </c>
      <c r="E12" s="389">
        <v>3.0387755102040814</v>
      </c>
      <c r="F12" s="388">
        <v>3540</v>
      </c>
      <c r="G12" s="390">
        <v>7.2244897959183669</v>
      </c>
      <c r="H12" s="388"/>
      <c r="I12" s="389"/>
      <c r="J12" s="388"/>
      <c r="K12" s="389"/>
      <c r="L12" s="388"/>
      <c r="M12" s="390"/>
      <c r="N12" s="388"/>
      <c r="O12" s="389"/>
      <c r="P12" s="388"/>
      <c r="Q12" s="389"/>
      <c r="R12" s="388"/>
      <c r="S12" s="391"/>
    </row>
    <row r="13" spans="1:19" ht="14.4" customHeight="1" x14ac:dyDescent="0.3">
      <c r="A13" s="398" t="s">
        <v>257</v>
      </c>
      <c r="B13" s="388">
        <v>660</v>
      </c>
      <c r="C13" s="389">
        <v>1</v>
      </c>
      <c r="D13" s="388">
        <v>662</v>
      </c>
      <c r="E13" s="389">
        <v>1.0030303030303029</v>
      </c>
      <c r="F13" s="388">
        <v>1770</v>
      </c>
      <c r="G13" s="390">
        <v>2.6818181818181817</v>
      </c>
      <c r="H13" s="388"/>
      <c r="I13" s="389"/>
      <c r="J13" s="388"/>
      <c r="K13" s="389"/>
      <c r="L13" s="388"/>
      <c r="M13" s="390"/>
      <c r="N13" s="388"/>
      <c r="O13" s="389"/>
      <c r="P13" s="388"/>
      <c r="Q13" s="389"/>
      <c r="R13" s="388"/>
      <c r="S13" s="391"/>
    </row>
    <row r="14" spans="1:19" ht="14.4" customHeight="1" x14ac:dyDescent="0.3">
      <c r="A14" s="398" t="s">
        <v>258</v>
      </c>
      <c r="B14" s="388"/>
      <c r="C14" s="389"/>
      <c r="D14" s="388">
        <v>331</v>
      </c>
      <c r="E14" s="389"/>
      <c r="F14" s="388">
        <v>354</v>
      </c>
      <c r="G14" s="390"/>
      <c r="H14" s="388"/>
      <c r="I14" s="389"/>
      <c r="J14" s="388"/>
      <c r="K14" s="389"/>
      <c r="L14" s="388"/>
      <c r="M14" s="390"/>
      <c r="N14" s="388"/>
      <c r="O14" s="389"/>
      <c r="P14" s="388"/>
      <c r="Q14" s="389"/>
      <c r="R14" s="388"/>
      <c r="S14" s="391"/>
    </row>
    <row r="15" spans="1:19" ht="14.4" customHeight="1" x14ac:dyDescent="0.3">
      <c r="A15" s="398" t="s">
        <v>259</v>
      </c>
      <c r="B15" s="388">
        <v>327</v>
      </c>
      <c r="C15" s="389">
        <v>1</v>
      </c>
      <c r="D15" s="388"/>
      <c r="E15" s="389"/>
      <c r="F15" s="388">
        <v>354</v>
      </c>
      <c r="G15" s="390">
        <v>1.0825688073394495</v>
      </c>
      <c r="H15" s="388"/>
      <c r="I15" s="389"/>
      <c r="J15" s="388"/>
      <c r="K15" s="389"/>
      <c r="L15" s="388"/>
      <c r="M15" s="390"/>
      <c r="N15" s="388"/>
      <c r="O15" s="389"/>
      <c r="P15" s="388"/>
      <c r="Q15" s="389"/>
      <c r="R15" s="388"/>
      <c r="S15" s="391"/>
    </row>
    <row r="16" spans="1:19" ht="14.4" customHeight="1" x14ac:dyDescent="0.3">
      <c r="A16" s="398" t="s">
        <v>260</v>
      </c>
      <c r="B16" s="388">
        <v>2792</v>
      </c>
      <c r="C16" s="389">
        <v>1</v>
      </c>
      <c r="D16" s="388">
        <v>1820</v>
      </c>
      <c r="E16" s="389">
        <v>0.65186246418338112</v>
      </c>
      <c r="F16" s="388">
        <v>1416</v>
      </c>
      <c r="G16" s="390">
        <v>0.50716332378223494</v>
      </c>
      <c r="H16" s="388"/>
      <c r="I16" s="389"/>
      <c r="J16" s="388"/>
      <c r="K16" s="389"/>
      <c r="L16" s="388"/>
      <c r="M16" s="390"/>
      <c r="N16" s="388"/>
      <c r="O16" s="389"/>
      <c r="P16" s="388"/>
      <c r="Q16" s="389"/>
      <c r="R16" s="388"/>
      <c r="S16" s="391"/>
    </row>
    <row r="17" spans="1:19" ht="14.4" customHeight="1" x14ac:dyDescent="0.3">
      <c r="A17" s="398" t="s">
        <v>261</v>
      </c>
      <c r="B17" s="388">
        <v>330</v>
      </c>
      <c r="C17" s="389">
        <v>1</v>
      </c>
      <c r="D17" s="388"/>
      <c r="E17" s="389"/>
      <c r="F17" s="388"/>
      <c r="G17" s="390"/>
      <c r="H17" s="388"/>
      <c r="I17" s="389"/>
      <c r="J17" s="388"/>
      <c r="K17" s="389"/>
      <c r="L17" s="388"/>
      <c r="M17" s="390"/>
      <c r="N17" s="388"/>
      <c r="O17" s="389"/>
      <c r="P17" s="388"/>
      <c r="Q17" s="389"/>
      <c r="R17" s="388"/>
      <c r="S17" s="391"/>
    </row>
    <row r="18" spans="1:19" ht="14.4" customHeight="1" x14ac:dyDescent="0.3">
      <c r="A18" s="398" t="s">
        <v>262</v>
      </c>
      <c r="B18" s="388"/>
      <c r="C18" s="389"/>
      <c r="D18" s="388"/>
      <c r="E18" s="389"/>
      <c r="F18" s="388">
        <v>531</v>
      </c>
      <c r="G18" s="390"/>
      <c r="H18" s="388"/>
      <c r="I18" s="389"/>
      <c r="J18" s="388"/>
      <c r="K18" s="389"/>
      <c r="L18" s="388"/>
      <c r="M18" s="390"/>
      <c r="N18" s="388"/>
      <c r="O18" s="389"/>
      <c r="P18" s="388"/>
      <c r="Q18" s="389"/>
      <c r="R18" s="388"/>
      <c r="S18" s="391"/>
    </row>
    <row r="19" spans="1:19" ht="14.4" customHeight="1" thickBot="1" x14ac:dyDescent="0.35">
      <c r="A19" s="399" t="s">
        <v>263</v>
      </c>
      <c r="B19" s="393">
        <v>327</v>
      </c>
      <c r="C19" s="394">
        <v>1</v>
      </c>
      <c r="D19" s="393">
        <v>165</v>
      </c>
      <c r="E19" s="394">
        <v>0.50458715596330272</v>
      </c>
      <c r="F19" s="393">
        <v>531</v>
      </c>
      <c r="G19" s="395">
        <v>1.6238532110091743</v>
      </c>
      <c r="H19" s="393"/>
      <c r="I19" s="394"/>
      <c r="J19" s="393"/>
      <c r="K19" s="394"/>
      <c r="L19" s="393"/>
      <c r="M19" s="395"/>
      <c r="N19" s="393"/>
      <c r="O19" s="394"/>
      <c r="P19" s="393"/>
      <c r="Q19" s="394"/>
      <c r="R19" s="393"/>
      <c r="S19" s="39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69</v>
      </c>
      <c r="G3" s="75">
        <f t="shared" si="0"/>
        <v>20714</v>
      </c>
      <c r="H3" s="75"/>
      <c r="I3" s="75"/>
      <c r="J3" s="75">
        <f t="shared" si="0"/>
        <v>85</v>
      </c>
      <c r="K3" s="75">
        <f t="shared" si="0"/>
        <v>24317</v>
      </c>
      <c r="L3" s="75"/>
      <c r="M3" s="75"/>
      <c r="N3" s="75">
        <f t="shared" si="0"/>
        <v>55</v>
      </c>
      <c r="O3" s="75">
        <f t="shared" si="0"/>
        <v>17346</v>
      </c>
      <c r="P3" s="58">
        <f>IF(G3=0,0,O3/G3)</f>
        <v>0.83740465385729457</v>
      </c>
      <c r="Q3" s="76">
        <f>IF(N3=0,0,O3/N3)</f>
        <v>315.38181818181818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73"/>
      <c r="B5" s="371"/>
      <c r="C5" s="373"/>
      <c r="D5" s="400"/>
      <c r="E5" s="375"/>
      <c r="F5" s="401" t="s">
        <v>48</v>
      </c>
      <c r="G5" s="402" t="s">
        <v>4</v>
      </c>
      <c r="H5" s="403"/>
      <c r="I5" s="403"/>
      <c r="J5" s="401" t="s">
        <v>48</v>
      </c>
      <c r="K5" s="402" t="s">
        <v>4</v>
      </c>
      <c r="L5" s="403"/>
      <c r="M5" s="403"/>
      <c r="N5" s="401" t="s">
        <v>48</v>
      </c>
      <c r="O5" s="402" t="s">
        <v>4</v>
      </c>
      <c r="P5" s="404"/>
      <c r="Q5" s="380"/>
    </row>
    <row r="6" spans="1:17" ht="14.4" customHeight="1" x14ac:dyDescent="0.3">
      <c r="A6" s="382" t="s">
        <v>264</v>
      </c>
      <c r="B6" s="384" t="s">
        <v>245</v>
      </c>
      <c r="C6" s="384" t="s">
        <v>246</v>
      </c>
      <c r="D6" s="384" t="s">
        <v>247</v>
      </c>
      <c r="E6" s="384" t="s">
        <v>248</v>
      </c>
      <c r="F6" s="405">
        <v>1</v>
      </c>
      <c r="G6" s="405">
        <v>330</v>
      </c>
      <c r="H6" s="405">
        <v>1</v>
      </c>
      <c r="I6" s="405">
        <v>330</v>
      </c>
      <c r="J6" s="405">
        <v>3</v>
      </c>
      <c r="K6" s="405">
        <v>993</v>
      </c>
      <c r="L6" s="405">
        <v>3.0090909090909093</v>
      </c>
      <c r="M6" s="405">
        <v>331</v>
      </c>
      <c r="N6" s="405">
        <v>5</v>
      </c>
      <c r="O6" s="405">
        <v>1770</v>
      </c>
      <c r="P6" s="385">
        <v>5.3636363636363633</v>
      </c>
      <c r="Q6" s="406">
        <v>354</v>
      </c>
    </row>
    <row r="7" spans="1:17" ht="14.4" customHeight="1" x14ac:dyDescent="0.3">
      <c r="A7" s="387" t="s">
        <v>264</v>
      </c>
      <c r="B7" s="389" t="s">
        <v>245</v>
      </c>
      <c r="C7" s="389" t="s">
        <v>246</v>
      </c>
      <c r="D7" s="389" t="s">
        <v>265</v>
      </c>
      <c r="E7" s="389" t="s">
        <v>266</v>
      </c>
      <c r="F7" s="407"/>
      <c r="G7" s="407"/>
      <c r="H7" s="407"/>
      <c r="I7" s="407"/>
      <c r="J7" s="407">
        <v>4</v>
      </c>
      <c r="K7" s="407">
        <v>660</v>
      </c>
      <c r="L7" s="407"/>
      <c r="M7" s="407">
        <v>165</v>
      </c>
      <c r="N7" s="407"/>
      <c r="O7" s="407"/>
      <c r="P7" s="390"/>
      <c r="Q7" s="408"/>
    </row>
    <row r="8" spans="1:17" ht="14.4" customHeight="1" x14ac:dyDescent="0.3">
      <c r="A8" s="387" t="s">
        <v>267</v>
      </c>
      <c r="B8" s="389" t="s">
        <v>245</v>
      </c>
      <c r="C8" s="389" t="s">
        <v>246</v>
      </c>
      <c r="D8" s="389" t="s">
        <v>247</v>
      </c>
      <c r="E8" s="389" t="s">
        <v>248</v>
      </c>
      <c r="F8" s="407">
        <v>31</v>
      </c>
      <c r="G8" s="407">
        <v>10194</v>
      </c>
      <c r="H8" s="407">
        <v>1</v>
      </c>
      <c r="I8" s="407">
        <v>328.83870967741933</v>
      </c>
      <c r="J8" s="407">
        <v>12</v>
      </c>
      <c r="K8" s="407">
        <v>3972</v>
      </c>
      <c r="L8" s="407">
        <v>0.38964096527369041</v>
      </c>
      <c r="M8" s="407">
        <v>331</v>
      </c>
      <c r="N8" s="407">
        <v>2</v>
      </c>
      <c r="O8" s="407">
        <v>708</v>
      </c>
      <c r="P8" s="390">
        <v>6.9452619187757511E-2</v>
      </c>
      <c r="Q8" s="408">
        <v>354</v>
      </c>
    </row>
    <row r="9" spans="1:17" ht="14.4" customHeight="1" x14ac:dyDescent="0.3">
      <c r="A9" s="387" t="s">
        <v>267</v>
      </c>
      <c r="B9" s="389" t="s">
        <v>245</v>
      </c>
      <c r="C9" s="389" t="s">
        <v>246</v>
      </c>
      <c r="D9" s="389" t="s">
        <v>265</v>
      </c>
      <c r="E9" s="389" t="s">
        <v>266</v>
      </c>
      <c r="F9" s="407">
        <v>9</v>
      </c>
      <c r="G9" s="407">
        <v>1473</v>
      </c>
      <c r="H9" s="407">
        <v>1</v>
      </c>
      <c r="I9" s="407">
        <v>163.66666666666666</v>
      </c>
      <c r="J9" s="407">
        <v>2</v>
      </c>
      <c r="K9" s="407">
        <v>330</v>
      </c>
      <c r="L9" s="407">
        <v>0.22403258655804481</v>
      </c>
      <c r="M9" s="407">
        <v>165</v>
      </c>
      <c r="N9" s="407">
        <v>2</v>
      </c>
      <c r="O9" s="407">
        <v>354</v>
      </c>
      <c r="P9" s="390">
        <v>0.24032586558044808</v>
      </c>
      <c r="Q9" s="408">
        <v>177</v>
      </c>
    </row>
    <row r="10" spans="1:17" ht="14.4" customHeight="1" x14ac:dyDescent="0.3">
      <c r="A10" s="387" t="s">
        <v>268</v>
      </c>
      <c r="B10" s="389" t="s">
        <v>245</v>
      </c>
      <c r="C10" s="389" t="s">
        <v>246</v>
      </c>
      <c r="D10" s="389" t="s">
        <v>247</v>
      </c>
      <c r="E10" s="389" t="s">
        <v>248</v>
      </c>
      <c r="F10" s="407">
        <v>9</v>
      </c>
      <c r="G10" s="407">
        <v>2967</v>
      </c>
      <c r="H10" s="407">
        <v>1</v>
      </c>
      <c r="I10" s="407">
        <v>329.66666666666669</v>
      </c>
      <c r="J10" s="407">
        <v>30</v>
      </c>
      <c r="K10" s="407">
        <v>9930</v>
      </c>
      <c r="L10" s="407">
        <v>3.3468149646107177</v>
      </c>
      <c r="M10" s="407">
        <v>331</v>
      </c>
      <c r="N10" s="407">
        <v>6</v>
      </c>
      <c r="O10" s="407">
        <v>2124</v>
      </c>
      <c r="P10" s="390">
        <v>0.71587462082912035</v>
      </c>
      <c r="Q10" s="408">
        <v>354</v>
      </c>
    </row>
    <row r="11" spans="1:17" ht="14.4" customHeight="1" x14ac:dyDescent="0.3">
      <c r="A11" s="387" t="s">
        <v>268</v>
      </c>
      <c r="B11" s="389" t="s">
        <v>245</v>
      </c>
      <c r="C11" s="389" t="s">
        <v>246</v>
      </c>
      <c r="D11" s="389" t="s">
        <v>265</v>
      </c>
      <c r="E11" s="389" t="s">
        <v>266</v>
      </c>
      <c r="F11" s="407">
        <v>1</v>
      </c>
      <c r="G11" s="407">
        <v>164</v>
      </c>
      <c r="H11" s="407">
        <v>1</v>
      </c>
      <c r="I11" s="407">
        <v>164</v>
      </c>
      <c r="J11" s="407">
        <v>11</v>
      </c>
      <c r="K11" s="407">
        <v>1815</v>
      </c>
      <c r="L11" s="407">
        <v>11.067073170731707</v>
      </c>
      <c r="M11" s="407">
        <v>165</v>
      </c>
      <c r="N11" s="407">
        <v>2</v>
      </c>
      <c r="O11" s="407">
        <v>354</v>
      </c>
      <c r="P11" s="390">
        <v>2.1585365853658538</v>
      </c>
      <c r="Q11" s="408">
        <v>177</v>
      </c>
    </row>
    <row r="12" spans="1:17" ht="14.4" customHeight="1" x14ac:dyDescent="0.3">
      <c r="A12" s="387" t="s">
        <v>269</v>
      </c>
      <c r="B12" s="389" t="s">
        <v>245</v>
      </c>
      <c r="C12" s="389" t="s">
        <v>246</v>
      </c>
      <c r="D12" s="389" t="s">
        <v>247</v>
      </c>
      <c r="E12" s="389" t="s">
        <v>248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0"/>
      <c r="Q12" s="408"/>
    </row>
    <row r="13" spans="1:17" ht="14.4" customHeight="1" x14ac:dyDescent="0.3">
      <c r="A13" s="387" t="s">
        <v>269</v>
      </c>
      <c r="B13" s="389" t="s">
        <v>245</v>
      </c>
      <c r="C13" s="389" t="s">
        <v>246</v>
      </c>
      <c r="D13" s="389" t="s">
        <v>265</v>
      </c>
      <c r="E13" s="389" t="s">
        <v>266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0"/>
      <c r="Q13" s="408"/>
    </row>
    <row r="14" spans="1:17" ht="14.4" customHeight="1" x14ac:dyDescent="0.3">
      <c r="A14" s="387" t="s">
        <v>270</v>
      </c>
      <c r="B14" s="389" t="s">
        <v>245</v>
      </c>
      <c r="C14" s="389" t="s">
        <v>246</v>
      </c>
      <c r="D14" s="389" t="s">
        <v>247</v>
      </c>
      <c r="E14" s="389" t="s">
        <v>248</v>
      </c>
      <c r="F14" s="407">
        <v>2</v>
      </c>
      <c r="G14" s="407">
        <v>660</v>
      </c>
      <c r="H14" s="407">
        <v>1</v>
      </c>
      <c r="I14" s="407">
        <v>330</v>
      </c>
      <c r="J14" s="407">
        <v>4</v>
      </c>
      <c r="K14" s="407">
        <v>1324</v>
      </c>
      <c r="L14" s="407">
        <v>2.0060606060606059</v>
      </c>
      <c r="M14" s="407">
        <v>331</v>
      </c>
      <c r="N14" s="407">
        <v>8</v>
      </c>
      <c r="O14" s="407">
        <v>2832</v>
      </c>
      <c r="P14" s="390">
        <v>4.290909090909091</v>
      </c>
      <c r="Q14" s="408">
        <v>354</v>
      </c>
    </row>
    <row r="15" spans="1:17" ht="14.4" customHeight="1" x14ac:dyDescent="0.3">
      <c r="A15" s="387" t="s">
        <v>270</v>
      </c>
      <c r="B15" s="389" t="s">
        <v>245</v>
      </c>
      <c r="C15" s="389" t="s">
        <v>246</v>
      </c>
      <c r="D15" s="389" t="s">
        <v>265</v>
      </c>
      <c r="E15" s="389" t="s">
        <v>266</v>
      </c>
      <c r="F15" s="407"/>
      <c r="G15" s="407"/>
      <c r="H15" s="407"/>
      <c r="I15" s="407"/>
      <c r="J15" s="407">
        <v>2</v>
      </c>
      <c r="K15" s="407">
        <v>330</v>
      </c>
      <c r="L15" s="407"/>
      <c r="M15" s="407">
        <v>165</v>
      </c>
      <c r="N15" s="407">
        <v>2</v>
      </c>
      <c r="O15" s="407">
        <v>354</v>
      </c>
      <c r="P15" s="390"/>
      <c r="Q15" s="408">
        <v>177</v>
      </c>
    </row>
    <row r="16" spans="1:17" ht="14.4" customHeight="1" x14ac:dyDescent="0.3">
      <c r="A16" s="387" t="s">
        <v>271</v>
      </c>
      <c r="B16" s="389" t="s">
        <v>245</v>
      </c>
      <c r="C16" s="389" t="s">
        <v>246</v>
      </c>
      <c r="D16" s="389" t="s">
        <v>247</v>
      </c>
      <c r="E16" s="389" t="s">
        <v>248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0"/>
      <c r="Q16" s="408">
        <v>354</v>
      </c>
    </row>
    <row r="17" spans="1:17" ht="14.4" customHeight="1" x14ac:dyDescent="0.3">
      <c r="A17" s="387" t="s">
        <v>272</v>
      </c>
      <c r="B17" s="389" t="s">
        <v>245</v>
      </c>
      <c r="C17" s="389" t="s">
        <v>246</v>
      </c>
      <c r="D17" s="389" t="s">
        <v>247</v>
      </c>
      <c r="E17" s="389" t="s">
        <v>248</v>
      </c>
      <c r="F17" s="407">
        <v>1</v>
      </c>
      <c r="G17" s="407">
        <v>327</v>
      </c>
      <c r="H17" s="407">
        <v>1</v>
      </c>
      <c r="I17" s="407">
        <v>327</v>
      </c>
      <c r="J17" s="407">
        <v>4</v>
      </c>
      <c r="K17" s="407">
        <v>1324</v>
      </c>
      <c r="L17" s="407">
        <v>4.048929663608563</v>
      </c>
      <c r="M17" s="407">
        <v>331</v>
      </c>
      <c r="N17" s="407">
        <v>8</v>
      </c>
      <c r="O17" s="407">
        <v>2832</v>
      </c>
      <c r="P17" s="390">
        <v>8.6605504587155959</v>
      </c>
      <c r="Q17" s="408">
        <v>354</v>
      </c>
    </row>
    <row r="18" spans="1:17" ht="14.4" customHeight="1" x14ac:dyDescent="0.3">
      <c r="A18" s="387" t="s">
        <v>272</v>
      </c>
      <c r="B18" s="389" t="s">
        <v>245</v>
      </c>
      <c r="C18" s="389" t="s">
        <v>246</v>
      </c>
      <c r="D18" s="389" t="s">
        <v>265</v>
      </c>
      <c r="E18" s="389" t="s">
        <v>266</v>
      </c>
      <c r="F18" s="407">
        <v>1</v>
      </c>
      <c r="G18" s="407">
        <v>163</v>
      </c>
      <c r="H18" s="407">
        <v>1</v>
      </c>
      <c r="I18" s="407">
        <v>163</v>
      </c>
      <c r="J18" s="407">
        <v>1</v>
      </c>
      <c r="K18" s="407">
        <v>165</v>
      </c>
      <c r="L18" s="407">
        <v>1.0122699386503067</v>
      </c>
      <c r="M18" s="407">
        <v>165</v>
      </c>
      <c r="N18" s="407">
        <v>4</v>
      </c>
      <c r="O18" s="407">
        <v>708</v>
      </c>
      <c r="P18" s="390">
        <v>4.3435582822085887</v>
      </c>
      <c r="Q18" s="408">
        <v>177</v>
      </c>
    </row>
    <row r="19" spans="1:17" ht="14.4" customHeight="1" x14ac:dyDescent="0.3">
      <c r="A19" s="387" t="s">
        <v>273</v>
      </c>
      <c r="B19" s="389" t="s">
        <v>245</v>
      </c>
      <c r="C19" s="389" t="s">
        <v>246</v>
      </c>
      <c r="D19" s="389" t="s">
        <v>247</v>
      </c>
      <c r="E19" s="389" t="s">
        <v>248</v>
      </c>
      <c r="F19" s="407">
        <v>2</v>
      </c>
      <c r="G19" s="407">
        <v>660</v>
      </c>
      <c r="H19" s="407">
        <v>1</v>
      </c>
      <c r="I19" s="407">
        <v>330</v>
      </c>
      <c r="J19" s="407">
        <v>2</v>
      </c>
      <c r="K19" s="407">
        <v>662</v>
      </c>
      <c r="L19" s="407">
        <v>1.0030303030303029</v>
      </c>
      <c r="M19" s="407">
        <v>331</v>
      </c>
      <c r="N19" s="407">
        <v>5</v>
      </c>
      <c r="O19" s="407">
        <v>1770</v>
      </c>
      <c r="P19" s="390">
        <v>2.6818181818181817</v>
      </c>
      <c r="Q19" s="408">
        <v>354</v>
      </c>
    </row>
    <row r="20" spans="1:17" ht="14.4" customHeight="1" x14ac:dyDescent="0.3">
      <c r="A20" s="387" t="s">
        <v>274</v>
      </c>
      <c r="B20" s="389" t="s">
        <v>245</v>
      </c>
      <c r="C20" s="389" t="s">
        <v>246</v>
      </c>
      <c r="D20" s="389" t="s">
        <v>247</v>
      </c>
      <c r="E20" s="389" t="s">
        <v>248</v>
      </c>
      <c r="F20" s="407"/>
      <c r="G20" s="407"/>
      <c r="H20" s="407"/>
      <c r="I20" s="407"/>
      <c r="J20" s="407">
        <v>1</v>
      </c>
      <c r="K20" s="407">
        <v>331</v>
      </c>
      <c r="L20" s="407"/>
      <c r="M20" s="407">
        <v>331</v>
      </c>
      <c r="N20" s="407">
        <v>1</v>
      </c>
      <c r="O20" s="407">
        <v>354</v>
      </c>
      <c r="P20" s="390"/>
      <c r="Q20" s="408">
        <v>354</v>
      </c>
    </row>
    <row r="21" spans="1:17" ht="14.4" customHeight="1" x14ac:dyDescent="0.3">
      <c r="A21" s="387" t="s">
        <v>275</v>
      </c>
      <c r="B21" s="389" t="s">
        <v>245</v>
      </c>
      <c r="C21" s="389" t="s">
        <v>246</v>
      </c>
      <c r="D21" s="389" t="s">
        <v>247</v>
      </c>
      <c r="E21" s="389" t="s">
        <v>248</v>
      </c>
      <c r="F21" s="407">
        <v>1</v>
      </c>
      <c r="G21" s="407">
        <v>327</v>
      </c>
      <c r="H21" s="407">
        <v>1</v>
      </c>
      <c r="I21" s="407">
        <v>327</v>
      </c>
      <c r="J21" s="407"/>
      <c r="K21" s="407"/>
      <c r="L21" s="407"/>
      <c r="M21" s="407"/>
      <c r="N21" s="407">
        <v>1</v>
      </c>
      <c r="O21" s="407">
        <v>354</v>
      </c>
      <c r="P21" s="390">
        <v>1.0825688073394495</v>
      </c>
      <c r="Q21" s="408">
        <v>354</v>
      </c>
    </row>
    <row r="22" spans="1:17" ht="14.4" customHeight="1" x14ac:dyDescent="0.3">
      <c r="A22" s="387" t="s">
        <v>276</v>
      </c>
      <c r="B22" s="389" t="s">
        <v>245</v>
      </c>
      <c r="C22" s="389" t="s">
        <v>246</v>
      </c>
      <c r="D22" s="389" t="s">
        <v>247</v>
      </c>
      <c r="E22" s="389" t="s">
        <v>248</v>
      </c>
      <c r="F22" s="407">
        <v>8</v>
      </c>
      <c r="G22" s="407">
        <v>2628</v>
      </c>
      <c r="H22" s="407">
        <v>1</v>
      </c>
      <c r="I22" s="407">
        <v>328.5</v>
      </c>
      <c r="J22" s="407">
        <v>5</v>
      </c>
      <c r="K22" s="407">
        <v>1655</v>
      </c>
      <c r="L22" s="407">
        <v>0.62975646879756464</v>
      </c>
      <c r="M22" s="407">
        <v>331</v>
      </c>
      <c r="N22" s="407">
        <v>4</v>
      </c>
      <c r="O22" s="407">
        <v>1416</v>
      </c>
      <c r="P22" s="390">
        <v>0.53881278538812782</v>
      </c>
      <c r="Q22" s="408">
        <v>354</v>
      </c>
    </row>
    <row r="23" spans="1:17" ht="14.4" customHeight="1" x14ac:dyDescent="0.3">
      <c r="A23" s="387" t="s">
        <v>276</v>
      </c>
      <c r="B23" s="389" t="s">
        <v>245</v>
      </c>
      <c r="C23" s="389" t="s">
        <v>246</v>
      </c>
      <c r="D23" s="389" t="s">
        <v>265</v>
      </c>
      <c r="E23" s="389" t="s">
        <v>266</v>
      </c>
      <c r="F23" s="407">
        <v>1</v>
      </c>
      <c r="G23" s="407">
        <v>164</v>
      </c>
      <c r="H23" s="407">
        <v>1</v>
      </c>
      <c r="I23" s="407">
        <v>164</v>
      </c>
      <c r="J23" s="407">
        <v>1</v>
      </c>
      <c r="K23" s="407">
        <v>165</v>
      </c>
      <c r="L23" s="407">
        <v>1.0060975609756098</v>
      </c>
      <c r="M23" s="407">
        <v>165</v>
      </c>
      <c r="N23" s="407"/>
      <c r="O23" s="407"/>
      <c r="P23" s="390"/>
      <c r="Q23" s="408"/>
    </row>
    <row r="24" spans="1:17" ht="14.4" customHeight="1" x14ac:dyDescent="0.3">
      <c r="A24" s="387" t="s">
        <v>277</v>
      </c>
      <c r="B24" s="389" t="s">
        <v>245</v>
      </c>
      <c r="C24" s="389" t="s">
        <v>246</v>
      </c>
      <c r="D24" s="389" t="s">
        <v>247</v>
      </c>
      <c r="E24" s="389" t="s">
        <v>248</v>
      </c>
      <c r="F24" s="407">
        <v>1</v>
      </c>
      <c r="G24" s="407">
        <v>330</v>
      </c>
      <c r="H24" s="407">
        <v>1</v>
      </c>
      <c r="I24" s="407">
        <v>330</v>
      </c>
      <c r="J24" s="407"/>
      <c r="K24" s="407"/>
      <c r="L24" s="407"/>
      <c r="M24" s="407"/>
      <c r="N24" s="407"/>
      <c r="O24" s="407"/>
      <c r="P24" s="390"/>
      <c r="Q24" s="408"/>
    </row>
    <row r="25" spans="1:17" ht="14.4" customHeight="1" x14ac:dyDescent="0.3">
      <c r="A25" s="387" t="s">
        <v>278</v>
      </c>
      <c r="B25" s="389" t="s">
        <v>245</v>
      </c>
      <c r="C25" s="389" t="s">
        <v>246</v>
      </c>
      <c r="D25" s="389" t="s">
        <v>247</v>
      </c>
      <c r="E25" s="389" t="s">
        <v>248</v>
      </c>
      <c r="F25" s="407"/>
      <c r="G25" s="407"/>
      <c r="H25" s="407"/>
      <c r="I25" s="407"/>
      <c r="J25" s="407"/>
      <c r="K25" s="407"/>
      <c r="L25" s="407"/>
      <c r="M25" s="407"/>
      <c r="N25" s="407">
        <v>1</v>
      </c>
      <c r="O25" s="407">
        <v>354</v>
      </c>
      <c r="P25" s="390"/>
      <c r="Q25" s="408">
        <v>354</v>
      </c>
    </row>
    <row r="26" spans="1:17" ht="14.4" customHeight="1" x14ac:dyDescent="0.3">
      <c r="A26" s="387" t="s">
        <v>278</v>
      </c>
      <c r="B26" s="389" t="s">
        <v>245</v>
      </c>
      <c r="C26" s="389" t="s">
        <v>246</v>
      </c>
      <c r="D26" s="389" t="s">
        <v>265</v>
      </c>
      <c r="E26" s="389" t="s">
        <v>266</v>
      </c>
      <c r="F26" s="407"/>
      <c r="G26" s="407"/>
      <c r="H26" s="407"/>
      <c r="I26" s="407"/>
      <c r="J26" s="407"/>
      <c r="K26" s="407"/>
      <c r="L26" s="407"/>
      <c r="M26" s="407"/>
      <c r="N26" s="407">
        <v>1</v>
      </c>
      <c r="O26" s="407">
        <v>177</v>
      </c>
      <c r="P26" s="390"/>
      <c r="Q26" s="408">
        <v>177</v>
      </c>
    </row>
    <row r="27" spans="1:17" ht="14.4" customHeight="1" x14ac:dyDescent="0.3">
      <c r="A27" s="387" t="s">
        <v>279</v>
      </c>
      <c r="B27" s="389" t="s">
        <v>245</v>
      </c>
      <c r="C27" s="389" t="s">
        <v>246</v>
      </c>
      <c r="D27" s="389" t="s">
        <v>247</v>
      </c>
      <c r="E27" s="389" t="s">
        <v>248</v>
      </c>
      <c r="F27" s="407">
        <v>1</v>
      </c>
      <c r="G27" s="407">
        <v>327</v>
      </c>
      <c r="H27" s="407">
        <v>1</v>
      </c>
      <c r="I27" s="407">
        <v>327</v>
      </c>
      <c r="J27" s="407"/>
      <c r="K27" s="407"/>
      <c r="L27" s="407"/>
      <c r="M27" s="407"/>
      <c r="N27" s="407">
        <v>1</v>
      </c>
      <c r="O27" s="407">
        <v>354</v>
      </c>
      <c r="P27" s="390">
        <v>1.0825688073394495</v>
      </c>
      <c r="Q27" s="408">
        <v>354</v>
      </c>
    </row>
    <row r="28" spans="1:17" ht="14.4" customHeight="1" thickBot="1" x14ac:dyDescent="0.35">
      <c r="A28" s="392" t="s">
        <v>279</v>
      </c>
      <c r="B28" s="394" t="s">
        <v>245</v>
      </c>
      <c r="C28" s="394" t="s">
        <v>246</v>
      </c>
      <c r="D28" s="394" t="s">
        <v>265</v>
      </c>
      <c r="E28" s="394" t="s">
        <v>266</v>
      </c>
      <c r="F28" s="409"/>
      <c r="G28" s="409"/>
      <c r="H28" s="409"/>
      <c r="I28" s="409"/>
      <c r="J28" s="409">
        <v>1</v>
      </c>
      <c r="K28" s="409">
        <v>165</v>
      </c>
      <c r="L28" s="409"/>
      <c r="M28" s="409">
        <v>165</v>
      </c>
      <c r="N28" s="409">
        <v>1</v>
      </c>
      <c r="O28" s="409">
        <v>177</v>
      </c>
      <c r="P28" s="395"/>
      <c r="Q28" s="41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885.49426315191806</v>
      </c>
      <c r="D4" s="130">
        <f ca="1">IF(ISERROR(VLOOKUP("Náklady celkem",INDIRECT("HI!$A:$G"),5,0)),0,VLOOKUP("Náklady celkem",INDIRECT("HI!$A:$G"),5,0))</f>
        <v>828.63049999999998</v>
      </c>
      <c r="E4" s="131">
        <f ca="1">IF(C4=0,0,D4/C4)</f>
        <v>0.93578302478266606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883.07293193509292</v>
      </c>
      <c r="D12" s="134">
        <f ca="1">IF(ISERROR(VLOOKUP("Osobní náklady (Kč) *",INDIRECT("HI!$A:$G"),5,0)),0,VLOOKUP("Osobní náklady (Kč) *",INDIRECT("HI!$A:$G"),5,0))</f>
        <v>827.92875000000004</v>
      </c>
      <c r="E12" s="135">
        <f ca="1">IF(C12=0,0,D12/C12)</f>
        <v>0.93755421557961871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0.83740465385729457</v>
      </c>
      <c r="E17" s="135">
        <f t="shared" si="1"/>
        <v>0.98518194571446427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757.11427000000094</v>
      </c>
      <c r="C7" s="31">
        <v>712.37086999999997</v>
      </c>
      <c r="D7" s="8"/>
      <c r="E7" s="90">
        <v>827.92875000000004</v>
      </c>
      <c r="F7" s="30">
        <v>883.07293193509292</v>
      </c>
      <c r="G7" s="91">
        <f>E7-F7</f>
        <v>-55.144181935092888</v>
      </c>
      <c r="H7" s="95">
        <f>IF(F7&lt;0.00000001,"",E7/F7)</f>
        <v>0.93755421557961871</v>
      </c>
    </row>
    <row r="8" spans="1:8" ht="14.4" customHeight="1" thickBot="1" x14ac:dyDescent="0.35">
      <c r="A8" s="1" t="s">
        <v>52</v>
      </c>
      <c r="B8" s="11">
        <v>4.6513899999999921</v>
      </c>
      <c r="C8" s="33">
        <v>1.9369699999999739</v>
      </c>
      <c r="D8" s="8"/>
      <c r="E8" s="92">
        <v>0.70174999999994725</v>
      </c>
      <c r="F8" s="32">
        <v>2.4213312168251377</v>
      </c>
      <c r="G8" s="93">
        <f>E8-F8</f>
        <v>-1.7195812168251905</v>
      </c>
      <c r="H8" s="96">
        <f>IF(F8&lt;0.00000001,"",E8/F8)</f>
        <v>0.28981991192435275</v>
      </c>
    </row>
    <row r="9" spans="1:8" ht="14.4" customHeight="1" thickBot="1" x14ac:dyDescent="0.35">
      <c r="A9" s="2" t="s">
        <v>53</v>
      </c>
      <c r="B9" s="3">
        <v>761.76566000000093</v>
      </c>
      <c r="C9" s="35">
        <v>714.30783999999994</v>
      </c>
      <c r="D9" s="8"/>
      <c r="E9" s="3">
        <v>828.63049999999998</v>
      </c>
      <c r="F9" s="34">
        <v>885.49426315191806</v>
      </c>
      <c r="G9" s="34">
        <f>E9-F9</f>
        <v>-56.863763151918079</v>
      </c>
      <c r="H9" s="97">
        <f>IF(F9&lt;0.00000001,"",E9/F9)</f>
        <v>0.93578302478266606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4.2926587160676107E-4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3.6928528349358588E-4</v>
      </c>
      <c r="G15" s="38">
        <f>IF(ISERROR(F15-E15),"",E15-F15)</f>
        <v>-3.6928528349358588E-4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145.74157</v>
      </c>
      <c r="G5" s="170">
        <f>IF(ISERROR(VLOOKUP($A5,'Man Tab'!$A:$Q,COLUMN()+2,0)),0,VLOOKUP($A5,'Man Tab'!$A:$Q,COLUMN()+2,0))</f>
        <v>156.46538000000001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672.16512</v>
      </c>
      <c r="G6" s="172">
        <f t="shared" si="1"/>
        <v>828.63049999999998</v>
      </c>
      <c r="H6" s="172">
        <f t="shared" si="1"/>
        <v>828.63049999999998</v>
      </c>
      <c r="I6" s="172">
        <f t="shared" si="1"/>
        <v>828.63049999999998</v>
      </c>
      <c r="J6" s="172">
        <f t="shared" si="1"/>
        <v>828.63049999999998</v>
      </c>
      <c r="K6" s="172">
        <f t="shared" si="1"/>
        <v>828.63049999999998</v>
      </c>
      <c r="L6" s="172">
        <f t="shared" si="1"/>
        <v>828.63049999999998</v>
      </c>
      <c r="M6" s="172">
        <f t="shared" si="1"/>
        <v>828.63049999999998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6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3.6928528349358588E-4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3.6928528349358588E-4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4.807570146182</v>
      </c>
      <c r="C11" s="47">
        <v>0.400630845515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0.7177</v>
      </c>
      <c r="Q11" s="70">
        <v>0.29857078656199998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3.5093244204999999E-2</v>
      </c>
      <c r="C19" s="47">
        <v>2.9244370170000001E-3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-1.5949999999999999E-2</v>
      </c>
      <c r="Q19" s="70">
        <v>-0.90900686790100005</v>
      </c>
    </row>
    <row r="20" spans="1:17" ht="14.4" customHeight="1" x14ac:dyDescent="0.3">
      <c r="A20" s="15" t="s">
        <v>24</v>
      </c>
      <c r="B20" s="46">
        <v>1766.1461912715399</v>
      </c>
      <c r="C20" s="47">
        <v>147.17884927262801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145.74157</v>
      </c>
      <c r="I20" s="47">
        <v>156.46538000000001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827.92875000000004</v>
      </c>
      <c r="Q20" s="70">
        <v>0.93755404177900004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70"/>
    </row>
    <row r="25" spans="1:17" ht="14.4" customHeight="1" x14ac:dyDescent="0.3">
      <c r="A25" s="17" t="s">
        <v>29</v>
      </c>
      <c r="B25" s="49">
        <v>1770.98885466193</v>
      </c>
      <c r="C25" s="50">
        <v>147.58240455516099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145.74157</v>
      </c>
      <c r="I25" s="50">
        <v>156.46538000000001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828.63049999999998</v>
      </c>
      <c r="Q25" s="71">
        <v>0.93578285127899996</v>
      </c>
    </row>
    <row r="26" spans="1:17" ht="14.4" customHeight="1" x14ac:dyDescent="0.3">
      <c r="A26" s="15" t="s">
        <v>30</v>
      </c>
      <c r="B26" s="46">
        <v>291.72134686345902</v>
      </c>
      <c r="C26" s="47">
        <v>24.310112238620999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20.708220000000001</v>
      </c>
      <c r="I26" s="47">
        <v>36.730890000000002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141.61426</v>
      </c>
      <c r="Q26" s="70">
        <v>0.97088719439000004</v>
      </c>
    </row>
    <row r="27" spans="1:17" ht="14.4" customHeight="1" x14ac:dyDescent="0.3">
      <c r="A27" s="18" t="s">
        <v>31</v>
      </c>
      <c r="B27" s="49">
        <v>2062.7102015253899</v>
      </c>
      <c r="C27" s="50">
        <v>171.89251679378199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166.44979000000001</v>
      </c>
      <c r="I27" s="50">
        <v>193.19627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970.24476000000004</v>
      </c>
      <c r="Q27" s="71">
        <v>0.94074752651299998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185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1770.98885466193</v>
      </c>
      <c r="G6" s="301">
        <v>885.49442733096305</v>
      </c>
      <c r="H6" s="303">
        <v>156.46538000000001</v>
      </c>
      <c r="I6" s="300">
        <v>828.63049999999998</v>
      </c>
      <c r="J6" s="301">
        <v>-56.863927330963001</v>
      </c>
      <c r="K6" s="304">
        <v>0.46789142563899999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4.807570146182</v>
      </c>
      <c r="G7" s="301">
        <v>2.403785073091</v>
      </c>
      <c r="H7" s="303">
        <v>0</v>
      </c>
      <c r="I7" s="300">
        <v>0.7177</v>
      </c>
      <c r="J7" s="301">
        <v>-1.686085073091</v>
      </c>
      <c r="K7" s="304">
        <v>0.14928539328099999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4.807570146182</v>
      </c>
      <c r="G8" s="301">
        <v>2.403785073091</v>
      </c>
      <c r="H8" s="303">
        <v>0</v>
      </c>
      <c r="I8" s="300">
        <v>0.7177</v>
      </c>
      <c r="J8" s="301">
        <v>-1.686085073091</v>
      </c>
      <c r="K8" s="304">
        <v>0.14928539328099999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4.807570146182</v>
      </c>
      <c r="G9" s="306">
        <v>2.403785073091</v>
      </c>
      <c r="H9" s="308">
        <v>0</v>
      </c>
      <c r="I9" s="305">
        <v>0.7177</v>
      </c>
      <c r="J9" s="306">
        <v>-1.686085073091</v>
      </c>
      <c r="K9" s="309">
        <v>0.14928539328099999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0.78661057549500002</v>
      </c>
      <c r="G10" s="301">
        <v>0.39330528774700002</v>
      </c>
      <c r="H10" s="303">
        <v>0</v>
      </c>
      <c r="I10" s="300">
        <v>0</v>
      </c>
      <c r="J10" s="301">
        <v>-0.39330528774700002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2.4606540878519998</v>
      </c>
      <c r="G12" s="301">
        <v>1.2303270439259999</v>
      </c>
      <c r="H12" s="303">
        <v>0</v>
      </c>
      <c r="I12" s="300">
        <v>0.30070000000000002</v>
      </c>
      <c r="J12" s="301">
        <v>-0.92962704392600004</v>
      </c>
      <c r="K12" s="304">
        <v>0.122203279804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1.196238413346</v>
      </c>
      <c r="G13" s="301">
        <v>0.598119206673</v>
      </c>
      <c r="H13" s="303">
        <v>0</v>
      </c>
      <c r="I13" s="300">
        <v>0.41699999999999998</v>
      </c>
      <c r="J13" s="301">
        <v>-0.18111920667299999</v>
      </c>
      <c r="K13" s="304">
        <v>0.34859271809600001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0.36406706948799999</v>
      </c>
      <c r="G14" s="301">
        <v>0.182033534744</v>
      </c>
      <c r="H14" s="303">
        <v>0</v>
      </c>
      <c r="I14" s="300">
        <v>0</v>
      </c>
      <c r="J14" s="301">
        <v>-0.182033534744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3.5093244204999999E-2</v>
      </c>
      <c r="G17" s="306">
        <v>1.7546622102E-2</v>
      </c>
      <c r="H17" s="308">
        <v>0</v>
      </c>
      <c r="I17" s="305">
        <v>-1.5949999999999999E-2</v>
      </c>
      <c r="J17" s="306">
        <v>-3.3496622102000002E-2</v>
      </c>
      <c r="K17" s="309">
        <v>-0.45450343394999998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3.5093244204999999E-2</v>
      </c>
      <c r="G18" s="301">
        <v>1.7546622102E-2</v>
      </c>
      <c r="H18" s="303">
        <v>0</v>
      </c>
      <c r="I18" s="300">
        <v>-1.5949999999999999E-2</v>
      </c>
      <c r="J18" s="301">
        <v>-3.3496622102000002E-2</v>
      </c>
      <c r="K18" s="304">
        <v>-0.45450343394999998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3.5093244204999999E-2</v>
      </c>
      <c r="G19" s="306">
        <v>1.7546622102E-2</v>
      </c>
      <c r="H19" s="308">
        <v>0</v>
      </c>
      <c r="I19" s="305">
        <v>-1.5949999999999999E-2</v>
      </c>
      <c r="J19" s="306">
        <v>-3.3496622102000002E-2</v>
      </c>
      <c r="K19" s="309">
        <v>-0.45450343394999998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3.5093244204999999E-2</v>
      </c>
      <c r="G20" s="301">
        <v>1.7546622102E-2</v>
      </c>
      <c r="H20" s="303">
        <v>0</v>
      </c>
      <c r="I20" s="300">
        <v>-1.5949999999999999E-2</v>
      </c>
      <c r="J20" s="301">
        <v>-3.3496622102000002E-2</v>
      </c>
      <c r="K20" s="304">
        <v>-0.45450343394999998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1766.1461912715399</v>
      </c>
      <c r="G21" s="301">
        <v>883.07309563576905</v>
      </c>
      <c r="H21" s="303">
        <v>156.46538000000001</v>
      </c>
      <c r="I21" s="300">
        <v>827.92875000000004</v>
      </c>
      <c r="J21" s="301">
        <v>-55.144345635769</v>
      </c>
      <c r="K21" s="304">
        <v>0.46877702088899997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1304.14606391861</v>
      </c>
      <c r="G22" s="306">
        <v>652.07303195930695</v>
      </c>
      <c r="H22" s="308">
        <v>116.21299999999999</v>
      </c>
      <c r="I22" s="305">
        <v>615.476</v>
      </c>
      <c r="J22" s="306">
        <v>-36.597031959306001</v>
      </c>
      <c r="K22" s="309">
        <v>0.47193793473599999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1300.0003583523801</v>
      </c>
      <c r="G23" s="306">
        <v>650.00017917619198</v>
      </c>
      <c r="H23" s="308">
        <v>116.21299999999999</v>
      </c>
      <c r="I23" s="305">
        <v>615.476</v>
      </c>
      <c r="J23" s="306">
        <v>-34.524179176192</v>
      </c>
      <c r="K23" s="309">
        <v>0.47344294641500001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1300.0003583523801</v>
      </c>
      <c r="G24" s="301">
        <v>650.00017917619198</v>
      </c>
      <c r="H24" s="303">
        <v>116.21299999999999</v>
      </c>
      <c r="I24" s="300">
        <v>615.476</v>
      </c>
      <c r="J24" s="301">
        <v>-34.524179176192</v>
      </c>
      <c r="K24" s="304">
        <v>0.47344294641500001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4.1457055662290001</v>
      </c>
      <c r="G25" s="306">
        <v>2.072852783114</v>
      </c>
      <c r="H25" s="308">
        <v>0</v>
      </c>
      <c r="I25" s="305">
        <v>0</v>
      </c>
      <c r="J25" s="306">
        <v>-2.072852783114</v>
      </c>
      <c r="K25" s="309">
        <v>0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4.1457055662290001</v>
      </c>
      <c r="G26" s="301">
        <v>2.072852783114</v>
      </c>
      <c r="H26" s="303">
        <v>0</v>
      </c>
      <c r="I26" s="300">
        <v>0</v>
      </c>
      <c r="J26" s="301">
        <v>-2.072852783114</v>
      </c>
      <c r="K26" s="304">
        <v>0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442.00012183981102</v>
      </c>
      <c r="G27" s="301">
        <v>221.000060919905</v>
      </c>
      <c r="H27" s="303">
        <v>38.508499999999998</v>
      </c>
      <c r="I27" s="300">
        <v>203.22024999999999</v>
      </c>
      <c r="J27" s="301">
        <v>-17.779810919905</v>
      </c>
      <c r="K27" s="304">
        <v>0.45977419452700002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117.000032251715</v>
      </c>
      <c r="G28" s="306">
        <v>58.500016125857002</v>
      </c>
      <c r="H28" s="308">
        <v>10.461</v>
      </c>
      <c r="I28" s="305">
        <v>55.398000000000003</v>
      </c>
      <c r="J28" s="306">
        <v>-3.1020161258569998</v>
      </c>
      <c r="K28" s="309">
        <v>0.473487048967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117.000032251715</v>
      </c>
      <c r="G29" s="301">
        <v>58.500016125857002</v>
      </c>
      <c r="H29" s="303">
        <v>10.461</v>
      </c>
      <c r="I29" s="300">
        <v>55.398000000000003</v>
      </c>
      <c r="J29" s="301">
        <v>-3.1020161258569998</v>
      </c>
      <c r="K29" s="304">
        <v>0.473487048967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325.00008958809599</v>
      </c>
      <c r="G30" s="306">
        <v>162.50004479404799</v>
      </c>
      <c r="H30" s="308">
        <v>28.047499999999999</v>
      </c>
      <c r="I30" s="305">
        <v>147.82225</v>
      </c>
      <c r="J30" s="306">
        <v>-14.677794794047999</v>
      </c>
      <c r="K30" s="309">
        <v>0.45483756692900001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325.00008958809599</v>
      </c>
      <c r="G31" s="301">
        <v>162.50004479404799</v>
      </c>
      <c r="H31" s="303">
        <v>28.047499999999999</v>
      </c>
      <c r="I31" s="300">
        <v>147.82225</v>
      </c>
      <c r="J31" s="301">
        <v>-14.677794794047999</v>
      </c>
      <c r="K31" s="304">
        <v>0.45483756692900001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20.000005513112999</v>
      </c>
      <c r="G32" s="301">
        <v>10.000002756556</v>
      </c>
      <c r="H32" s="303">
        <v>1.7438800000000001</v>
      </c>
      <c r="I32" s="300">
        <v>9.2324999999999999</v>
      </c>
      <c r="J32" s="301">
        <v>-0.76750275655599998</v>
      </c>
      <c r="K32" s="304">
        <v>0.46162487275000003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20.000005513112999</v>
      </c>
      <c r="G33" s="306">
        <v>10.000002756556</v>
      </c>
      <c r="H33" s="308">
        <v>1.7438800000000001</v>
      </c>
      <c r="I33" s="305">
        <v>9.2324999999999999</v>
      </c>
      <c r="J33" s="306">
        <v>-0.76750275655599998</v>
      </c>
      <c r="K33" s="309">
        <v>0.46162487275000003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20.000005513112999</v>
      </c>
      <c r="G34" s="301">
        <v>10.000002756556</v>
      </c>
      <c r="H34" s="303">
        <v>1.7438800000000001</v>
      </c>
      <c r="I34" s="300">
        <v>9.2324999999999999</v>
      </c>
      <c r="J34" s="301">
        <v>-0.76750275655599998</v>
      </c>
      <c r="K34" s="304">
        <v>0.46162487275000003</v>
      </c>
    </row>
    <row r="35" spans="1:11" ht="14.4" customHeight="1" thickBot="1" x14ac:dyDescent="0.35">
      <c r="A35" s="318" t="s">
        <v>215</v>
      </c>
      <c r="B35" s="300">
        <v>44.000000000010999</v>
      </c>
      <c r="C35" s="300">
        <v>43.926810000000003</v>
      </c>
      <c r="D35" s="301">
        <v>-7.3190000010999998E-2</v>
      </c>
      <c r="E35" s="302">
        <v>0.99833659090799998</v>
      </c>
      <c r="F35" s="300">
        <v>46.162853441007002</v>
      </c>
      <c r="G35" s="301">
        <v>23.081426720503</v>
      </c>
      <c r="H35" s="303">
        <v>4.2735399999999997</v>
      </c>
      <c r="I35" s="300">
        <v>16.930140000000002</v>
      </c>
      <c r="J35" s="301">
        <v>-6.1512867205030002</v>
      </c>
      <c r="K35" s="304">
        <v>0.36674812621000002</v>
      </c>
    </row>
    <row r="36" spans="1:11" ht="14.4" customHeight="1" thickBot="1" x14ac:dyDescent="0.35">
      <c r="A36" s="319" t="s">
        <v>216</v>
      </c>
      <c r="B36" s="300">
        <v>44.000000000010999</v>
      </c>
      <c r="C36" s="300">
        <v>42.480530000000002</v>
      </c>
      <c r="D36" s="301">
        <v>-1.519470000011</v>
      </c>
      <c r="E36" s="302">
        <v>0.96546659090800002</v>
      </c>
      <c r="F36" s="300">
        <v>45.000004512088999</v>
      </c>
      <c r="G36" s="301">
        <v>22.500002256043999</v>
      </c>
      <c r="H36" s="303">
        <v>4.2735399999999997</v>
      </c>
      <c r="I36" s="300">
        <v>16.930140000000002</v>
      </c>
      <c r="J36" s="301">
        <v>-5.5698622560439999</v>
      </c>
      <c r="K36" s="304">
        <v>0.37622529560899998</v>
      </c>
    </row>
    <row r="37" spans="1:11" ht="14.4" customHeight="1" thickBot="1" x14ac:dyDescent="0.35">
      <c r="A37" s="320" t="s">
        <v>217</v>
      </c>
      <c r="B37" s="300">
        <v>44.000000000010999</v>
      </c>
      <c r="C37" s="300">
        <v>42.480530000000002</v>
      </c>
      <c r="D37" s="301">
        <v>-1.519470000011</v>
      </c>
      <c r="E37" s="302">
        <v>0.96546659090800002</v>
      </c>
      <c r="F37" s="300">
        <v>45.000004512088999</v>
      </c>
      <c r="G37" s="301">
        <v>22.500002256043999</v>
      </c>
      <c r="H37" s="303">
        <v>4.2735399999999997</v>
      </c>
      <c r="I37" s="300">
        <v>16.930140000000002</v>
      </c>
      <c r="J37" s="301">
        <v>-5.5698622560439999</v>
      </c>
      <c r="K37" s="304">
        <v>0.37622529560899998</v>
      </c>
    </row>
    <row r="38" spans="1:11" ht="14.4" customHeight="1" thickBot="1" x14ac:dyDescent="0.35">
      <c r="A38" s="321" t="s">
        <v>218</v>
      </c>
      <c r="B38" s="305">
        <v>44.000000000010999</v>
      </c>
      <c r="C38" s="305">
        <v>40.50705</v>
      </c>
      <c r="D38" s="306">
        <v>-3.4929500000110001</v>
      </c>
      <c r="E38" s="307">
        <v>0.92061477272699999</v>
      </c>
      <c r="F38" s="305">
        <v>45.000004512088999</v>
      </c>
      <c r="G38" s="306">
        <v>22.500002256043999</v>
      </c>
      <c r="H38" s="308">
        <v>2.9753599999999998</v>
      </c>
      <c r="I38" s="305">
        <v>15.1942</v>
      </c>
      <c r="J38" s="306">
        <v>-7.3058022560440001</v>
      </c>
      <c r="K38" s="309">
        <v>0.33764885503300002</v>
      </c>
    </row>
    <row r="39" spans="1:11" ht="14.4" customHeight="1" thickBot="1" x14ac:dyDescent="0.35">
      <c r="A39" s="322" t="s">
        <v>219</v>
      </c>
      <c r="B39" s="300">
        <v>23.000000000006001</v>
      </c>
      <c r="C39" s="300">
        <v>18.080410000000001</v>
      </c>
      <c r="D39" s="301">
        <v>-4.919590000006</v>
      </c>
      <c r="E39" s="302">
        <v>0.78610478260799999</v>
      </c>
      <c r="F39" s="300">
        <v>22.00000220591</v>
      </c>
      <c r="G39" s="301">
        <v>11.000001102955</v>
      </c>
      <c r="H39" s="303">
        <v>1.98265</v>
      </c>
      <c r="I39" s="300">
        <v>7.76349</v>
      </c>
      <c r="J39" s="301">
        <v>-3.2365111029550002</v>
      </c>
      <c r="K39" s="304">
        <v>0.35288587370699998</v>
      </c>
    </row>
    <row r="40" spans="1:11" ht="14.4" customHeight="1" thickBot="1" x14ac:dyDescent="0.35">
      <c r="A40" s="322" t="s">
        <v>220</v>
      </c>
      <c r="B40" s="300">
        <v>21.000000000004999</v>
      </c>
      <c r="C40" s="300">
        <v>22.426639999999999</v>
      </c>
      <c r="D40" s="301">
        <v>1.426639999994</v>
      </c>
      <c r="E40" s="302">
        <v>1.0679352380939999</v>
      </c>
      <c r="F40" s="300">
        <v>23.000002306178999</v>
      </c>
      <c r="G40" s="301">
        <v>11.500001153089</v>
      </c>
      <c r="H40" s="303">
        <v>0.99270999999999998</v>
      </c>
      <c r="I40" s="300">
        <v>7.4307100000000004</v>
      </c>
      <c r="J40" s="301">
        <v>-4.0692911530889999</v>
      </c>
      <c r="K40" s="304">
        <v>0.32307431543100001</v>
      </c>
    </row>
    <row r="41" spans="1:11" ht="14.4" customHeight="1" thickBot="1" x14ac:dyDescent="0.35">
      <c r="A41" s="321" t="s">
        <v>221</v>
      </c>
      <c r="B41" s="305">
        <v>0</v>
      </c>
      <c r="C41" s="305">
        <v>1.9734799999999999</v>
      </c>
      <c r="D41" s="306">
        <v>1.9734799999999999</v>
      </c>
      <c r="E41" s="310" t="s">
        <v>185</v>
      </c>
      <c r="F41" s="305">
        <v>0</v>
      </c>
      <c r="G41" s="306">
        <v>0</v>
      </c>
      <c r="H41" s="308">
        <v>1.2981799999999999</v>
      </c>
      <c r="I41" s="305">
        <v>1.73594</v>
      </c>
      <c r="J41" s="306">
        <v>1.73594</v>
      </c>
      <c r="K41" s="311" t="s">
        <v>185</v>
      </c>
    </row>
    <row r="42" spans="1:11" ht="14.4" customHeight="1" thickBot="1" x14ac:dyDescent="0.35">
      <c r="A42" s="322" t="s">
        <v>222</v>
      </c>
      <c r="B42" s="300">
        <v>0</v>
      </c>
      <c r="C42" s="300">
        <v>0.55476000000000003</v>
      </c>
      <c r="D42" s="301">
        <v>0.55476000000000003</v>
      </c>
      <c r="E42" s="312" t="s">
        <v>185</v>
      </c>
      <c r="F42" s="300">
        <v>0</v>
      </c>
      <c r="G42" s="301">
        <v>0</v>
      </c>
      <c r="H42" s="303">
        <v>0</v>
      </c>
      <c r="I42" s="300">
        <v>0.34787000000000001</v>
      </c>
      <c r="J42" s="301">
        <v>0.34787000000000001</v>
      </c>
      <c r="K42" s="313" t="s">
        <v>185</v>
      </c>
    </row>
    <row r="43" spans="1:11" ht="14.4" customHeight="1" thickBot="1" x14ac:dyDescent="0.35">
      <c r="A43" s="322" t="s">
        <v>223</v>
      </c>
      <c r="B43" s="300">
        <v>0</v>
      </c>
      <c r="C43" s="300">
        <v>1.41872</v>
      </c>
      <c r="D43" s="301">
        <v>1.41872</v>
      </c>
      <c r="E43" s="312" t="s">
        <v>185</v>
      </c>
      <c r="F43" s="300">
        <v>0</v>
      </c>
      <c r="G43" s="301">
        <v>0</v>
      </c>
      <c r="H43" s="303">
        <v>1.2981799999999999</v>
      </c>
      <c r="I43" s="300">
        <v>1.3880699999999999</v>
      </c>
      <c r="J43" s="301">
        <v>1.3880699999999999</v>
      </c>
      <c r="K43" s="313" t="s">
        <v>185</v>
      </c>
    </row>
    <row r="44" spans="1:11" ht="14.4" customHeight="1" thickBot="1" x14ac:dyDescent="0.35">
      <c r="A44" s="319" t="s">
        <v>224</v>
      </c>
      <c r="B44" s="300">
        <v>0</v>
      </c>
      <c r="C44" s="300">
        <v>1.44628</v>
      </c>
      <c r="D44" s="301">
        <v>1.44628</v>
      </c>
      <c r="E44" s="312" t="s">
        <v>185</v>
      </c>
      <c r="F44" s="300">
        <v>1.1628489289170001</v>
      </c>
      <c r="G44" s="301">
        <v>0.581424464458</v>
      </c>
      <c r="H44" s="303">
        <v>0</v>
      </c>
      <c r="I44" s="300">
        <v>0</v>
      </c>
      <c r="J44" s="301">
        <v>-0.581424464458</v>
      </c>
      <c r="K44" s="304">
        <v>0</v>
      </c>
    </row>
    <row r="45" spans="1:11" ht="14.4" customHeight="1" thickBot="1" x14ac:dyDescent="0.35">
      <c r="A45" s="324" t="s">
        <v>225</v>
      </c>
      <c r="B45" s="305">
        <v>0</v>
      </c>
      <c r="C45" s="305">
        <v>1.44628</v>
      </c>
      <c r="D45" s="306">
        <v>1.44628</v>
      </c>
      <c r="E45" s="310" t="s">
        <v>185</v>
      </c>
      <c r="F45" s="305">
        <v>1.1628489289170001</v>
      </c>
      <c r="G45" s="306">
        <v>0.581424464458</v>
      </c>
      <c r="H45" s="308">
        <v>0</v>
      </c>
      <c r="I45" s="305">
        <v>0</v>
      </c>
      <c r="J45" s="306">
        <v>-0.581424464458</v>
      </c>
      <c r="K45" s="309">
        <v>0</v>
      </c>
    </row>
    <row r="46" spans="1:11" ht="14.4" customHeight="1" thickBot="1" x14ac:dyDescent="0.35">
      <c r="A46" s="321" t="s">
        <v>226</v>
      </c>
      <c r="B46" s="305">
        <v>0</v>
      </c>
      <c r="C46" s="305">
        <v>-2.0000000000000002E-5</v>
      </c>
      <c r="D46" s="306">
        <v>-2.0000000000000002E-5</v>
      </c>
      <c r="E46" s="310" t="s">
        <v>185</v>
      </c>
      <c r="F46" s="305">
        <v>0</v>
      </c>
      <c r="G46" s="306">
        <v>0</v>
      </c>
      <c r="H46" s="308">
        <v>0</v>
      </c>
      <c r="I46" s="305">
        <v>0</v>
      </c>
      <c r="J46" s="306">
        <v>0</v>
      </c>
      <c r="K46" s="311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-2.0000000000000002E-5</v>
      </c>
      <c r="D47" s="301">
        <v>-2.0000000000000002E-5</v>
      </c>
      <c r="E47" s="312" t="s">
        <v>197</v>
      </c>
      <c r="F47" s="300">
        <v>0</v>
      </c>
      <c r="G47" s="301">
        <v>0</v>
      </c>
      <c r="H47" s="303">
        <v>0</v>
      </c>
      <c r="I47" s="300">
        <v>0</v>
      </c>
      <c r="J47" s="301">
        <v>0</v>
      </c>
      <c r="K47" s="313" t="s">
        <v>185</v>
      </c>
    </row>
    <row r="48" spans="1:11" ht="14.4" customHeight="1" thickBot="1" x14ac:dyDescent="0.35">
      <c r="A48" s="321" t="s">
        <v>228</v>
      </c>
      <c r="B48" s="305">
        <v>0</v>
      </c>
      <c r="C48" s="305">
        <v>1.4462999999999999</v>
      </c>
      <c r="D48" s="306">
        <v>1.4462999999999999</v>
      </c>
      <c r="E48" s="310" t="s">
        <v>197</v>
      </c>
      <c r="F48" s="305">
        <v>1.1628489289170001</v>
      </c>
      <c r="G48" s="306">
        <v>0.581424464458</v>
      </c>
      <c r="H48" s="308">
        <v>0</v>
      </c>
      <c r="I48" s="305">
        <v>0</v>
      </c>
      <c r="J48" s="306">
        <v>-0.581424464458</v>
      </c>
      <c r="K48" s="309">
        <v>0</v>
      </c>
    </row>
    <row r="49" spans="1:11" ht="14.4" customHeight="1" thickBot="1" x14ac:dyDescent="0.35">
      <c r="A49" s="322" t="s">
        <v>229</v>
      </c>
      <c r="B49" s="300">
        <v>0</v>
      </c>
      <c r="C49" s="300">
        <v>1.4462999999999999</v>
      </c>
      <c r="D49" s="301">
        <v>1.4462999999999999</v>
      </c>
      <c r="E49" s="312" t="s">
        <v>197</v>
      </c>
      <c r="F49" s="300">
        <v>1.1628489289170001</v>
      </c>
      <c r="G49" s="301">
        <v>0.581424464458</v>
      </c>
      <c r="H49" s="303">
        <v>0</v>
      </c>
      <c r="I49" s="300">
        <v>0</v>
      </c>
      <c r="J49" s="301">
        <v>-0.581424464458</v>
      </c>
      <c r="K49" s="304">
        <v>0</v>
      </c>
    </row>
    <row r="50" spans="1:11" ht="14.4" customHeight="1" thickBot="1" x14ac:dyDescent="0.35">
      <c r="A50" s="318" t="s">
        <v>230</v>
      </c>
      <c r="B50" s="300">
        <v>290.77654384974602</v>
      </c>
      <c r="C50" s="300">
        <v>299.73736000000002</v>
      </c>
      <c r="D50" s="301">
        <v>8.9608161502530006</v>
      </c>
      <c r="E50" s="302">
        <v>1.030816846612</v>
      </c>
      <c r="F50" s="300">
        <v>291.72134686345902</v>
      </c>
      <c r="G50" s="301">
        <v>145.86067343172999</v>
      </c>
      <c r="H50" s="303">
        <v>36.730890000000002</v>
      </c>
      <c r="I50" s="300">
        <v>141.61426</v>
      </c>
      <c r="J50" s="301">
        <v>-4.2464134317289997</v>
      </c>
      <c r="K50" s="304">
        <v>0.48544359719500002</v>
      </c>
    </row>
    <row r="51" spans="1:11" ht="14.4" customHeight="1" thickBot="1" x14ac:dyDescent="0.35">
      <c r="A51" s="323" t="s">
        <v>231</v>
      </c>
      <c r="B51" s="305">
        <v>290.77654384974602</v>
      </c>
      <c r="C51" s="305">
        <v>299.73736000000002</v>
      </c>
      <c r="D51" s="306">
        <v>8.9608161502530006</v>
      </c>
      <c r="E51" s="307">
        <v>1.030816846612</v>
      </c>
      <c r="F51" s="305">
        <v>291.72134686345902</v>
      </c>
      <c r="G51" s="306">
        <v>145.86067343172999</v>
      </c>
      <c r="H51" s="308">
        <v>36.730890000000002</v>
      </c>
      <c r="I51" s="305">
        <v>141.61426</v>
      </c>
      <c r="J51" s="306">
        <v>-4.2464134317289997</v>
      </c>
      <c r="K51" s="309">
        <v>0.48544359719500002</v>
      </c>
    </row>
    <row r="52" spans="1:11" ht="14.4" customHeight="1" thickBot="1" x14ac:dyDescent="0.35">
      <c r="A52" s="324" t="s">
        <v>30</v>
      </c>
      <c r="B52" s="305">
        <v>290.77654384974602</v>
      </c>
      <c r="C52" s="305">
        <v>299.73736000000002</v>
      </c>
      <c r="D52" s="306">
        <v>8.9608161502530006</v>
      </c>
      <c r="E52" s="307">
        <v>1.030816846612</v>
      </c>
      <c r="F52" s="305">
        <v>291.72134686345902</v>
      </c>
      <c r="G52" s="306">
        <v>145.86067343172999</v>
      </c>
      <c r="H52" s="308">
        <v>36.730890000000002</v>
      </c>
      <c r="I52" s="305">
        <v>141.61426</v>
      </c>
      <c r="J52" s="306">
        <v>-4.2464134317289997</v>
      </c>
      <c r="K52" s="309">
        <v>0.48544359719500002</v>
      </c>
    </row>
    <row r="53" spans="1:11" ht="14.4" customHeight="1" thickBot="1" x14ac:dyDescent="0.35">
      <c r="A53" s="321" t="s">
        <v>232</v>
      </c>
      <c r="B53" s="305">
        <v>125</v>
      </c>
      <c r="C53" s="305">
        <v>114.29792999999999</v>
      </c>
      <c r="D53" s="306">
        <v>-10.702069999999001</v>
      </c>
      <c r="E53" s="307">
        <v>0.91438344000000005</v>
      </c>
      <c r="F53" s="305">
        <v>117.687631564019</v>
      </c>
      <c r="G53" s="306">
        <v>58.843815782009003</v>
      </c>
      <c r="H53" s="308">
        <v>17.895050000000001</v>
      </c>
      <c r="I53" s="305">
        <v>54.099150000000002</v>
      </c>
      <c r="J53" s="306">
        <v>-4.7446657820090001</v>
      </c>
      <c r="K53" s="309">
        <v>0.45968424447799999</v>
      </c>
    </row>
    <row r="54" spans="1:11" ht="14.4" customHeight="1" thickBot="1" x14ac:dyDescent="0.35">
      <c r="A54" s="322" t="s">
        <v>233</v>
      </c>
      <c r="B54" s="300">
        <v>125</v>
      </c>
      <c r="C54" s="300">
        <v>114.29792999999999</v>
      </c>
      <c r="D54" s="301">
        <v>-10.702069999999001</v>
      </c>
      <c r="E54" s="302">
        <v>0.91438344000000005</v>
      </c>
      <c r="F54" s="300">
        <v>117.687631564019</v>
      </c>
      <c r="G54" s="301">
        <v>58.843815782009003</v>
      </c>
      <c r="H54" s="303">
        <v>17.895050000000001</v>
      </c>
      <c r="I54" s="300">
        <v>54.099150000000002</v>
      </c>
      <c r="J54" s="301">
        <v>-4.7446657820090001</v>
      </c>
      <c r="K54" s="304">
        <v>0.45968424447799999</v>
      </c>
    </row>
    <row r="55" spans="1:11" ht="14.4" customHeight="1" thickBot="1" x14ac:dyDescent="0.35">
      <c r="A55" s="321" t="s">
        <v>234</v>
      </c>
      <c r="B55" s="305">
        <v>165.77654384974599</v>
      </c>
      <c r="C55" s="305">
        <v>185.43942999999999</v>
      </c>
      <c r="D55" s="306">
        <v>19.662886150253001</v>
      </c>
      <c r="E55" s="307">
        <v>1.118610785902</v>
      </c>
      <c r="F55" s="305">
        <v>174.03371529943999</v>
      </c>
      <c r="G55" s="306">
        <v>87.016857649719995</v>
      </c>
      <c r="H55" s="308">
        <v>18.835840000000001</v>
      </c>
      <c r="I55" s="305">
        <v>87.515110000000007</v>
      </c>
      <c r="J55" s="306">
        <v>0.49825235027999998</v>
      </c>
      <c r="K55" s="309">
        <v>0.50286296450900003</v>
      </c>
    </row>
    <row r="56" spans="1:11" ht="14.4" customHeight="1" thickBot="1" x14ac:dyDescent="0.35">
      <c r="A56" s="322" t="s">
        <v>235</v>
      </c>
      <c r="B56" s="300">
        <v>165.77654384974599</v>
      </c>
      <c r="C56" s="300">
        <v>185.43942999999999</v>
      </c>
      <c r="D56" s="301">
        <v>19.662886150253001</v>
      </c>
      <c r="E56" s="302">
        <v>1.118610785902</v>
      </c>
      <c r="F56" s="300">
        <v>174.03371529943999</v>
      </c>
      <c r="G56" s="301">
        <v>87.016857649719995</v>
      </c>
      <c r="H56" s="303">
        <v>18.835840000000001</v>
      </c>
      <c r="I56" s="300">
        <v>87.515110000000007</v>
      </c>
      <c r="J56" s="301">
        <v>0.49825235027999998</v>
      </c>
      <c r="K56" s="304">
        <v>0.50286296450900003</v>
      </c>
    </row>
    <row r="57" spans="1:11" ht="14.4" customHeight="1" thickBot="1" x14ac:dyDescent="0.35">
      <c r="A57" s="325"/>
      <c r="B57" s="300">
        <v>-1944.63318608945</v>
      </c>
      <c r="C57" s="300">
        <v>-2011.1722500000001</v>
      </c>
      <c r="D57" s="301">
        <v>-66.539063910549004</v>
      </c>
      <c r="E57" s="302">
        <v>1.0342167686870001</v>
      </c>
      <c r="F57" s="300">
        <v>-2016.54734808438</v>
      </c>
      <c r="G57" s="301">
        <v>-1008.27367404219</v>
      </c>
      <c r="H57" s="303">
        <v>-188.92273</v>
      </c>
      <c r="I57" s="300">
        <v>-953.31461999999999</v>
      </c>
      <c r="J57" s="301">
        <v>54.959054042189003</v>
      </c>
      <c r="K57" s="304">
        <v>0.47274596398899998</v>
      </c>
    </row>
    <row r="58" spans="1:11" ht="14.4" customHeight="1" thickBot="1" x14ac:dyDescent="0.35">
      <c r="A58" s="326" t="s">
        <v>42</v>
      </c>
      <c r="B58" s="314">
        <v>-1944.63318608945</v>
      </c>
      <c r="C58" s="314">
        <v>-2011.1722500000001</v>
      </c>
      <c r="D58" s="315">
        <v>-66.539063910549004</v>
      </c>
      <c r="E58" s="316">
        <v>-1.066349462519</v>
      </c>
      <c r="F58" s="314">
        <v>-2016.54734808438</v>
      </c>
      <c r="G58" s="315">
        <v>-1008.27367404219</v>
      </c>
      <c r="H58" s="314">
        <v>-188.92273</v>
      </c>
      <c r="I58" s="314">
        <v>-953.31461999999999</v>
      </c>
      <c r="J58" s="315">
        <v>54.959054042189003</v>
      </c>
      <c r="K58" s="317">
        <v>0.47274596398899998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3.4</v>
      </c>
      <c r="C6" s="228">
        <f xml:space="preserve">
TRUNC(IF($A$4&lt;=12,SUMIFS('ON Data'!I:I,'ON Data'!$D:$D,$A$4,'ON Data'!$E:$E,1),SUMIFS('ON Data'!I:I,'ON Data'!$E:$E,1)/'ON Data'!$D$3),1)</f>
        <v>0.9</v>
      </c>
      <c r="D6" s="228">
        <f xml:space="preserve">
TRUNC(IF($A$4&lt;=12,SUMIFS('ON Data'!K:K,'ON Data'!$D:$D,$A$4,'ON Data'!$E:$E,1),SUMIFS('ON Data'!K:K,'ON Data'!$E:$E,1)/'ON Data'!$D$3),1)</f>
        <v>1.9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3056.8</v>
      </c>
      <c r="C11" s="216">
        <f xml:space="preserve">
IF($A$4&lt;=12,SUMIFS('ON Data'!I:I,'ON Data'!$D:$D,$A$4,'ON Data'!$E:$E,2),SUMIFS('ON Data'!I:I,'ON Data'!$E:$E,2))</f>
        <v>844.80000000000007</v>
      </c>
      <c r="D11" s="216">
        <f xml:space="preserve">
IF($A$4&lt;=12,SUMIFS('ON Data'!K:K,'ON Data'!$D:$D,$A$4,'ON Data'!$E:$E,2),SUMIFS('ON Data'!K:K,'ON Data'!$E:$E,2))</f>
        <v>1541.6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52</v>
      </c>
      <c r="G11" s="345">
        <f xml:space="preserve">
IF($A$4&lt;=12,SUMIFS('ON Data'!AW:AW,'ON Data'!$D:$D,$A$4,'ON Data'!$E:$E,2),SUMIFS('ON Data'!AW:AW,'ON Data'!$E:$E,2))</f>
        <v>618.4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0</v>
      </c>
      <c r="C18" s="216">
        <f t="shared" ref="C18:D18" si="0" xml:space="preserve">
C19-C16-C17</f>
        <v>0</v>
      </c>
      <c r="D18" s="216">
        <f t="shared" si="0"/>
        <v>0</v>
      </c>
      <c r="E18" s="216">
        <f t="shared" ref="E18:F18" si="1" xml:space="preserve">
E19-E16-E17</f>
        <v>0</v>
      </c>
      <c r="F18" s="216">
        <f t="shared" si="1"/>
        <v>0</v>
      </c>
      <c r="G18" s="345">
        <f t="shared" ref="G18" si="2" xml:space="preserve">
G19-G16-G17</f>
        <v>0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0</v>
      </c>
      <c r="C19" s="222">
        <f xml:space="preserve">
IF($A$4&lt;=12,SUMIFS('ON Data'!I:I,'ON Data'!$D:$D,$A$4,'ON Data'!$E:$E,9),SUMIFS('ON Data'!I:I,'ON Data'!$E:$E,9))</f>
        <v>0</v>
      </c>
      <c r="D19" s="222">
        <f xml:space="preserve">
IF($A$4&lt;=12,SUMIFS('ON Data'!K:K,'ON Data'!$D:$D,$A$4,'ON Data'!$E:$E,9),SUMIFS('ON Data'!K:K,'ON Data'!$E:$E,9))</f>
        <v>0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0</v>
      </c>
      <c r="G19" s="348">
        <f xml:space="preserve">
IF($A$4&lt;=12,SUMIFS('ON Data'!AW:AW,'ON Data'!$D:$D,$A$4,'ON Data'!$E:$E,9),SUMIFS('ON Data'!AW:AW,'ON Data'!$E:$E,9))</f>
        <v>0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615476</v>
      </c>
      <c r="C20" s="224">
        <f xml:space="preserve">
IF($A$4&lt;=12,SUMIFS('ON Data'!I:I,'ON Data'!$D:$D,$A$4,'ON Data'!$E:$E,6),SUMIFS('ON Data'!I:I,'ON Data'!$E:$E,6))</f>
        <v>156638</v>
      </c>
      <c r="D20" s="224">
        <f xml:space="preserve">
IF($A$4&lt;=12,SUMIFS('ON Data'!K:K,'ON Data'!$D:$D,$A$4,'ON Data'!$E:$E,6),SUMIFS('ON Data'!K:K,'ON Data'!$E:$E,6))</f>
        <v>373871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13500</v>
      </c>
      <c r="G20" s="349">
        <f xml:space="preserve">
IF($A$4&lt;=12,SUMIFS('ON Data'!AW:AW,'ON Data'!$D:$D,$A$4,'ON Data'!$E:$E,6),SUMIFS('ON Data'!AW:AW,'ON Data'!$E:$E,6))</f>
        <v>71467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615476</v>
      </c>
      <c r="C23" s="218">
        <f t="shared" ref="C23:D23" si="5" xml:space="preserve">
IF(C21="","",C20-C21)</f>
        <v>156638</v>
      </c>
      <c r="D23" s="218">
        <f t="shared" si="5"/>
        <v>373871</v>
      </c>
      <c r="E23" s="218">
        <f t="shared" ref="E23:F23" si="6" xml:space="preserve">
IF(E21="","",E20-E21)</f>
        <v>0</v>
      </c>
      <c r="F23" s="218">
        <f t="shared" si="6"/>
        <v>13500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236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6</v>
      </c>
      <c r="F3" s="188">
        <f>SUMIF($E5:$E1048576,"&lt;10",F5:F1048576)</f>
        <v>618553.5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157488.20000000001</v>
      </c>
      <c r="J3" s="188">
        <f t="shared" si="0"/>
        <v>0</v>
      </c>
      <c r="K3" s="188">
        <f t="shared" si="0"/>
        <v>375424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13552.299999999996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72089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  <row r="21" spans="3:49" x14ac:dyDescent="0.3">
      <c r="C21" s="187">
        <v>43</v>
      </c>
      <c r="D21" s="187">
        <v>5</v>
      </c>
      <c r="E21" s="187">
        <v>1</v>
      </c>
      <c r="F21" s="187">
        <v>3.45</v>
      </c>
      <c r="G21" s="187">
        <v>0</v>
      </c>
      <c r="H21" s="187">
        <v>0</v>
      </c>
      <c r="I21" s="187">
        <v>1.8</v>
      </c>
      <c r="J21" s="187">
        <v>0</v>
      </c>
      <c r="K21" s="187">
        <v>1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0.05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  <c r="AP21" s="187">
        <v>0</v>
      </c>
      <c r="AQ21" s="187">
        <v>0</v>
      </c>
      <c r="AR21" s="187">
        <v>0</v>
      </c>
      <c r="AS21" s="187">
        <v>0</v>
      </c>
      <c r="AT21" s="187">
        <v>0</v>
      </c>
      <c r="AU21" s="187">
        <v>0</v>
      </c>
      <c r="AV21" s="187">
        <v>0</v>
      </c>
      <c r="AW21" s="187">
        <v>0.6</v>
      </c>
    </row>
    <row r="22" spans="3:49" x14ac:dyDescent="0.3">
      <c r="C22" s="187">
        <v>43</v>
      </c>
      <c r="D22" s="187">
        <v>5</v>
      </c>
      <c r="E22" s="187">
        <v>2</v>
      </c>
      <c r="F22" s="187">
        <v>527.20000000000005</v>
      </c>
      <c r="G22" s="187">
        <v>0</v>
      </c>
      <c r="H22" s="187">
        <v>0</v>
      </c>
      <c r="I22" s="187">
        <v>316.8</v>
      </c>
      <c r="J22" s="187">
        <v>0</v>
      </c>
      <c r="K22" s="187">
        <v>96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8.8000000000000007</v>
      </c>
      <c r="AK22" s="187">
        <v>0</v>
      </c>
      <c r="AL22" s="187">
        <v>0</v>
      </c>
      <c r="AM22" s="187">
        <v>0</v>
      </c>
      <c r="AN22" s="187">
        <v>0</v>
      </c>
      <c r="AO22" s="187">
        <v>0</v>
      </c>
      <c r="AP22" s="187">
        <v>0</v>
      </c>
      <c r="AQ22" s="187">
        <v>0</v>
      </c>
      <c r="AR22" s="187">
        <v>0</v>
      </c>
      <c r="AS22" s="187">
        <v>0</v>
      </c>
      <c r="AT22" s="187">
        <v>0</v>
      </c>
      <c r="AU22" s="187">
        <v>0</v>
      </c>
      <c r="AV22" s="187">
        <v>0</v>
      </c>
      <c r="AW22" s="187">
        <v>105.6</v>
      </c>
    </row>
    <row r="23" spans="3:49" x14ac:dyDescent="0.3">
      <c r="C23" s="187">
        <v>43</v>
      </c>
      <c r="D23" s="187">
        <v>5</v>
      </c>
      <c r="E23" s="187">
        <v>6</v>
      </c>
      <c r="F23" s="187">
        <v>108300</v>
      </c>
      <c r="G23" s="187">
        <v>0</v>
      </c>
      <c r="H23" s="187">
        <v>0</v>
      </c>
      <c r="I23" s="187">
        <v>52144</v>
      </c>
      <c r="J23" s="187">
        <v>0</v>
      </c>
      <c r="K23" s="187">
        <v>42003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2250</v>
      </c>
      <c r="AK23" s="187">
        <v>0</v>
      </c>
      <c r="AL23" s="187">
        <v>0</v>
      </c>
      <c r="AM23" s="187">
        <v>0</v>
      </c>
      <c r="AN23" s="187">
        <v>0</v>
      </c>
      <c r="AO23" s="187">
        <v>0</v>
      </c>
      <c r="AP23" s="187">
        <v>0</v>
      </c>
      <c r="AQ23" s="187">
        <v>0</v>
      </c>
      <c r="AR23" s="187">
        <v>0</v>
      </c>
      <c r="AS23" s="187">
        <v>0</v>
      </c>
      <c r="AT23" s="187">
        <v>0</v>
      </c>
      <c r="AU23" s="187">
        <v>0</v>
      </c>
      <c r="AV23" s="187">
        <v>0</v>
      </c>
      <c r="AW23" s="187">
        <v>11903</v>
      </c>
    </row>
    <row r="24" spans="3:49" x14ac:dyDescent="0.3">
      <c r="C24" s="187">
        <v>43</v>
      </c>
      <c r="D24" s="187">
        <v>5</v>
      </c>
      <c r="E24" s="187">
        <v>11</v>
      </c>
      <c r="F24" s="187">
        <v>572.51908396946567</v>
      </c>
      <c r="G24" s="187">
        <v>0</v>
      </c>
      <c r="H24" s="187">
        <v>0</v>
      </c>
      <c r="I24" s="187">
        <v>0</v>
      </c>
      <c r="J24" s="187">
        <v>572.51908396946567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87">
        <v>0</v>
      </c>
      <c r="AP24" s="187">
        <v>0</v>
      </c>
      <c r="AQ24" s="187">
        <v>0</v>
      </c>
      <c r="AR24" s="187">
        <v>0</v>
      </c>
      <c r="AS24" s="187">
        <v>0</v>
      </c>
      <c r="AT24" s="187">
        <v>0</v>
      </c>
      <c r="AU24" s="187">
        <v>0</v>
      </c>
      <c r="AV24" s="187">
        <v>0</v>
      </c>
      <c r="AW24" s="187">
        <v>0</v>
      </c>
    </row>
    <row r="25" spans="3:49" x14ac:dyDescent="0.3">
      <c r="C25" s="187">
        <v>43</v>
      </c>
      <c r="D25" s="187">
        <v>6</v>
      </c>
      <c r="E25" s="187">
        <v>1</v>
      </c>
      <c r="F25" s="187">
        <v>3.45</v>
      </c>
      <c r="G25" s="187">
        <v>0</v>
      </c>
      <c r="H25" s="187">
        <v>0</v>
      </c>
      <c r="I25" s="187">
        <v>1.8</v>
      </c>
      <c r="J25" s="187">
        <v>0</v>
      </c>
      <c r="K25" s="187">
        <v>1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0.05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  <c r="AP25" s="187">
        <v>0</v>
      </c>
      <c r="AQ25" s="187">
        <v>0</v>
      </c>
      <c r="AR25" s="187">
        <v>0</v>
      </c>
      <c r="AS25" s="187">
        <v>0</v>
      </c>
      <c r="AT25" s="187">
        <v>0</v>
      </c>
      <c r="AU25" s="187">
        <v>0</v>
      </c>
      <c r="AV25" s="187">
        <v>0</v>
      </c>
      <c r="AW25" s="187">
        <v>0.6</v>
      </c>
    </row>
    <row r="26" spans="3:49" x14ac:dyDescent="0.3">
      <c r="C26" s="187">
        <v>43</v>
      </c>
      <c r="D26" s="187">
        <v>6</v>
      </c>
      <c r="E26" s="187">
        <v>2</v>
      </c>
      <c r="F26" s="187">
        <v>556</v>
      </c>
      <c r="G26" s="187">
        <v>0</v>
      </c>
      <c r="H26" s="187">
        <v>0</v>
      </c>
      <c r="I26" s="187">
        <v>265.60000000000002</v>
      </c>
      <c r="J26" s="187">
        <v>0</v>
      </c>
      <c r="K26" s="187">
        <v>176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8.8000000000000007</v>
      </c>
      <c r="AK26" s="187">
        <v>0</v>
      </c>
      <c r="AL26" s="187">
        <v>0</v>
      </c>
      <c r="AM26" s="187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87">
        <v>0</v>
      </c>
      <c r="AT26" s="187">
        <v>0</v>
      </c>
      <c r="AU26" s="187">
        <v>0</v>
      </c>
      <c r="AV26" s="187">
        <v>0</v>
      </c>
      <c r="AW26" s="187">
        <v>105.6</v>
      </c>
    </row>
    <row r="27" spans="3:49" x14ac:dyDescent="0.3">
      <c r="C27" s="187">
        <v>43</v>
      </c>
      <c r="D27" s="187">
        <v>6</v>
      </c>
      <c r="E27" s="187">
        <v>6</v>
      </c>
      <c r="F27" s="187">
        <v>116213</v>
      </c>
      <c r="G27" s="187">
        <v>0</v>
      </c>
      <c r="H27" s="187">
        <v>0</v>
      </c>
      <c r="I27" s="187">
        <v>52055</v>
      </c>
      <c r="J27" s="187">
        <v>0</v>
      </c>
      <c r="K27" s="187">
        <v>50005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2250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11903</v>
      </c>
    </row>
    <row r="28" spans="3:49" x14ac:dyDescent="0.3">
      <c r="C28" s="187">
        <v>43</v>
      </c>
      <c r="D28" s="187">
        <v>6</v>
      </c>
      <c r="E28" s="187">
        <v>11</v>
      </c>
      <c r="F28" s="187">
        <v>572.51908396946567</v>
      </c>
      <c r="G28" s="187">
        <v>0</v>
      </c>
      <c r="H28" s="187">
        <v>0</v>
      </c>
      <c r="I28" s="187">
        <v>0</v>
      </c>
      <c r="J28" s="187">
        <v>572.51908396946567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87">
        <v>0</v>
      </c>
      <c r="AV28" s="187">
        <v>0</v>
      </c>
      <c r="AW28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238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6" t="s">
        <v>237</v>
      </c>
      <c r="B6" s="364">
        <v>327</v>
      </c>
      <c r="C6" s="365">
        <v>1</v>
      </c>
      <c r="D6" s="364"/>
      <c r="E6" s="365"/>
      <c r="F6" s="364"/>
      <c r="G6" s="237"/>
      <c r="H6" s="364"/>
      <c r="I6" s="365"/>
      <c r="J6" s="364"/>
      <c r="K6" s="365"/>
      <c r="L6" s="364"/>
      <c r="M6" s="237"/>
      <c r="N6" s="364"/>
      <c r="O6" s="365"/>
      <c r="P6" s="364"/>
      <c r="Q6" s="365"/>
      <c r="R6" s="364"/>
      <c r="S6" s="238"/>
    </row>
    <row r="7" spans="1:19" ht="14.4" customHeight="1" thickBot="1" x14ac:dyDescent="0.35"/>
    <row r="8" spans="1:19" ht="14.4" customHeight="1" thickBot="1" x14ac:dyDescent="0.35">
      <c r="A8" s="366" t="s">
        <v>239</v>
      </c>
      <c r="B8" s="364">
        <v>327</v>
      </c>
      <c r="C8" s="365">
        <v>1</v>
      </c>
      <c r="D8" s="364"/>
      <c r="E8" s="365"/>
      <c r="F8" s="364"/>
      <c r="G8" s="237"/>
      <c r="H8" s="364"/>
      <c r="I8" s="365"/>
      <c r="J8" s="364"/>
      <c r="K8" s="365"/>
      <c r="L8" s="364"/>
      <c r="M8" s="237"/>
      <c r="N8" s="364"/>
      <c r="O8" s="365"/>
      <c r="P8" s="364"/>
      <c r="Q8" s="365"/>
      <c r="R8" s="364"/>
      <c r="S8" s="238"/>
    </row>
    <row r="9" spans="1:19" ht="14.4" customHeight="1" x14ac:dyDescent="0.3">
      <c r="A9" s="367" t="s">
        <v>240</v>
      </c>
    </row>
    <row r="10" spans="1:19" ht="14.4" customHeight="1" x14ac:dyDescent="0.3">
      <c r="A10" s="368" t="s">
        <v>241</v>
      </c>
    </row>
    <row r="11" spans="1:19" ht="14.4" customHeight="1" x14ac:dyDescent="0.3">
      <c r="A11" s="367" t="s">
        <v>242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2016-07-27T14:24:12Z</dcterms:modified>
</cp:coreProperties>
</file>