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C13" i="431"/>
  <c r="D9" i="431"/>
  <c r="D13" i="431"/>
  <c r="E13" i="431"/>
  <c r="F13" i="431"/>
  <c r="G13" i="431"/>
  <c r="H13" i="431"/>
  <c r="I13" i="431"/>
  <c r="J13" i="431"/>
  <c r="L9" i="431"/>
  <c r="M9" i="431"/>
  <c r="N13" i="431"/>
  <c r="O13" i="431"/>
  <c r="Q9" i="431"/>
  <c r="N10" i="431"/>
  <c r="P10" i="431"/>
  <c r="Q14" i="431"/>
  <c r="O15" i="431"/>
  <c r="Q11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4" i="431"/>
  <c r="O10" i="431"/>
  <c r="P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P11" i="431"/>
  <c r="Q15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E9" i="431"/>
  <c r="F9" i="431"/>
  <c r="G9" i="431"/>
  <c r="H9" i="431"/>
  <c r="I9" i="431"/>
  <c r="J9" i="431"/>
  <c r="K9" i="431"/>
  <c r="K13" i="431"/>
  <c r="L13" i="431"/>
  <c r="M13" i="431"/>
  <c r="N9" i="431"/>
  <c r="O9" i="431"/>
  <c r="P9" i="431"/>
  <c r="P13" i="431"/>
  <c r="Q13" i="431"/>
  <c r="M10" i="431"/>
  <c r="N14" i="431"/>
  <c r="O14" i="431"/>
  <c r="Q10" i="431"/>
  <c r="P15" i="431"/>
  <c r="F8" i="431"/>
  <c r="M8" i="431"/>
  <c r="K8" i="431"/>
  <c r="D8" i="431"/>
  <c r="J8" i="431"/>
  <c r="P8" i="431"/>
  <c r="I8" i="431"/>
  <c r="H8" i="431"/>
  <c r="N8" i="431"/>
  <c r="Q8" i="431"/>
  <c r="C8" i="431"/>
  <c r="L8" i="431"/>
  <c r="O8" i="431"/>
  <c r="G8" i="431"/>
  <c r="E8" i="431"/>
  <c r="S10" i="431" l="1"/>
  <c r="R10" i="431"/>
  <c r="S13" i="431"/>
  <c r="R13" i="431"/>
  <c r="R16" i="431"/>
  <c r="S16" i="431"/>
  <c r="R12" i="431"/>
  <c r="S12" i="431"/>
  <c r="S15" i="431"/>
  <c r="R15" i="431"/>
  <c r="S11" i="431"/>
  <c r="R11" i="431"/>
  <c r="R14" i="431"/>
  <c r="S14" i="431"/>
  <c r="R9" i="431"/>
  <c r="S9" i="431"/>
  <c r="G6" i="431"/>
  <c r="O6" i="431"/>
  <c r="L6" i="431"/>
  <c r="C6" i="431"/>
  <c r="S8" i="431"/>
  <c r="Q6" i="431"/>
  <c r="R8" i="431"/>
  <c r="N6" i="431"/>
  <c r="H6" i="431"/>
  <c r="I6" i="431"/>
  <c r="P6" i="431"/>
  <c r="J6" i="431"/>
  <c r="K6" i="431"/>
  <c r="M6" i="431"/>
  <c r="R6" i="431" l="1"/>
  <c r="S6" i="431"/>
  <c r="D18" i="414" l="1"/>
  <c r="E18" i="414" s="1"/>
  <c r="D17" i="414"/>
  <c r="A17" i="383" l="1"/>
  <c r="Q3" i="430"/>
  <c r="P3" i="430"/>
  <c r="M3" i="430"/>
  <c r="R3" i="430" s="1"/>
  <c r="L3" i="430"/>
  <c r="I3" i="430"/>
  <c r="H3" i="430"/>
  <c r="S3" i="430" l="1"/>
  <c r="H3" i="344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D19" i="414" l="1"/>
  <c r="G3" i="410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4" i="414"/>
  <c r="D15" i="414"/>
  <c r="D12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D20" i="414"/>
  <c r="C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J13" i="339" l="1"/>
  <c r="B15" i="339"/>
  <c r="H13" i="339"/>
  <c r="F15" i="339"/>
  <c r="E12" i="414"/>
  <c r="E4" i="414"/>
  <c r="C6" i="340"/>
  <c r="D6" i="340" s="1"/>
  <c r="B4" i="340"/>
  <c r="G13" i="339"/>
  <c r="B13" i="340" l="1"/>
  <c r="B12" i="340"/>
  <c r="G15" i="339"/>
  <c r="H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<sst xmlns="http://schemas.openxmlformats.org/spreadsheetml/2006/main" count="776" uniqueCount="343">
  <si>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</si>
  <si>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</si>
  <si>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</si>
  <si>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</si>
  <si>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</si>
  <si>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</si>
  <si>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</si>
  <si>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</si>
  <si>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</si>
  <si>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</si>
  <si>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</si>
  <si>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</si>
  <si>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</si>
  <si>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</si>
  <si>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</si>
  <si>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</si>
  <si>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</si>
  <si>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</si>
  <si>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</si>
  <si>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</si>
  <si>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</si>
  <si>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</si>
  <si>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</si>
  <si>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</si>
  <si>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</si>
  <si>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</si>
  <si>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</si>
  <si>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</si>
  <si>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</si>
  <si>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</si>
  <si>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</si>
  <si>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</si>
  <si>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</si>
  <si>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</si>
  <si>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</si>
  <si>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</si>
  <si>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</si>
  <si>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</si>
  <si>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</si>
  <si>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</si>
  <si>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</si>
  <si>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</si>
  <si>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</si>
  <si>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</si>
  <si>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</si>
  <si>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</si>
  <si>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</si>
  <si>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</si>
  <si>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</si>
  <si>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</si>
  <si>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</si>
  <si>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</si>
  <si>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</si>
  <si>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</si>
  <si>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</si>
  <si>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</si>
  <si>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</si>
  <si>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</si>
  <si>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</si>
  <si>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</si>
  <si>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</si>
  <si>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</si>
  <si>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</si>
  <si>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</si>
  <si>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</si>
  <si>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</si>
  <si>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</si>
  <si>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</si>
  <si>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</si>
  <si>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</si>
  <si>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</si>
  <si>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</si>
  <si>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</si>
  <si>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</si>
  <si>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</si>
  <si>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</si>
  <si>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</si>
  <si>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</si>
  <si>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</si>
  <si>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</si>
  <si>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</si>
  <si>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</si>
  <si>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</si>
  <si>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</si>
  <si>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</si>
  <si>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</si>
  <si>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</si>
  <si>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</si>
  <si>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</si>
  <si>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</si>
  <si>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</si>
  <si>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</si>
  <si>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</si>
  <si>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</si>
  <si>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</si>
  <si>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</si>
  <si>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</si>
  <si>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</si>
  <si>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</si>
  <si>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</si>
  <si>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</si>
  <si>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</si>
  <si>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</si>
  <si>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</si>
  <si>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</si>
  <si>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</si>
  <si>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</si>
  <si>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</si>
  <si>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</si>
  <si>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</si>
  <si>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</si>
  <si>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</si>
  <si>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</si>
  <si>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</si>
  <si>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</si>
  <si>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</si>
  <si>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</si>
  <si>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</si>
  <si>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</si>
  <si>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</si>
  <si>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</si>
  <si>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</si>
  <si>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</si>
  <si>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</si>
  <si>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</si>
  <si>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</si>
  <si>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</si>
  <si>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</si>
  <si>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</si>
  <si>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</si>
  <si>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</si>
  <si>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</si>
  <si>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</si>
  <si>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</si>
  <si>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</si>
  <si>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</si>
  <si>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</si>
  <si>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</si>
  <si>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</si>
  <si>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</si>
  <si>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</si>
  <si>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</si>
  <si>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</si>
  <si>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</si>
  <si>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</si>
  <si>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</si>
  <si>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</si>
  <si>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</si>
  <si>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</si>
  <si>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</si>
  <si>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</si>
  <si>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</si>
  <si>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</si>
  <si>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</si>
  <si>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</si>
  <si>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</si>
  <si>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</si>
  <si>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</si>
  <si>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</si>
  <si>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</si>
  <si>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</si>
  <si>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</si>
  <si>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</si>
  <si>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</si>
  <si>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</si>
  <si>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</si>
  <si>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</si>
  <si>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</si>
  <si>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</si>
  <si>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</si>
  <si>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</si>
  <si>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</si>
  <si>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</si>
  <si>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</si>
  <si>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</si>
  <si>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</si>
  <si>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</si>
  <si>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</si>
  <si>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</si>
  <si>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</si>
  <si>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</si>
  <si>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</si>
  <si>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</si>
  <si>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</si>
  <si>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</si>
  <si>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</si>
  <si>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</si>
  <si>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</si>
  <si>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</si>
  <si>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</si>
  <si>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</si>
  <si>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</si>
  <si>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</si>
  <si>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</si>
  <si>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</si>
  <si>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</si>
  <si>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</si>
  <si>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</si>
  <si>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</si>
  <si>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</si>
  <si>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</si>
  <si>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</si>
  <si>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</si>
  <si>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</si>
  <si>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</si>
  <si>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</si>
  <si>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</si>
  <si>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</si>
  <si>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</si>
  <si>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</si>
  <si>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</si>
  <si>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</si>
  <si>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</si>
  <si>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</si>
  <si>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</si>
  <si>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</si>
  <si>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</si>
  <si>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</si>
  <si>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</si>
  <si>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</si>
  <si>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</si>
  <si>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</si>
  <si>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</si>
  <si>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</si>
  <si>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</si>
  <si>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</si>
  <si>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</si>
  <si>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</si>
  <si>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</si>
  <si>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</si>
  <si>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</si>
  <si>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</si>
  <si>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</si>
  <si>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</si>
  <si>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</si>
  <si>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</si>
  <si>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</si>
  <si>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</si>
  <si>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</si>
  <si>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</si>
  <si>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</si>
  <si>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</si>
  <si>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</si>
  <si>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</si>
  <si>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</si>
  <si>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</si>
  <si>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</si>
  <si>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</si>
  <si>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</si>
  <si>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</si>
  <si>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</si>
  <si>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</si>
  <si>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</si>
  <si>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</si>
  <si>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</si>
  <si>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</si>
  <si>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</si>
  <si>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</si>
  <si>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</si>
  <si>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</si>
  <si>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</si>
  <si>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</si>
  <si>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</si>
  <si>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</si>
  <si>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</si>
  <si>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</si>
  <si>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</si>
  <si>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</si>
  <si>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</si>
  <si>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</si>
  <si>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</si>
  <si>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</si>
  <si>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</si>
  <si>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</si>
  <si>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</si>
  <si>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</si>
  <si>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</si>
  <si>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</si>
  <si>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</si>
  <si>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</si>
  <si>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</si>
  <si>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</si>
  <si>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</si>
  <si>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</si>
  <si>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</si>
  <si>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</si>
  <si>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</si>
  <si>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</si>
  <si>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</si>
  <si>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</si>
  <si>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</si>
  <si>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</si>
  <si>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</si>
  <si>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</si>
  <si>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</si>
  <si>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</si>
  <si>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</si>
  <si>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</si>
  <si>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</si>
  <si>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</si>
  <si>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</si>
  <si>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</si>
  <si>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</si>
  <si>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</si>
  <si>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</si>
  <si>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</si>
  <si>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05 - II. chirurgická klinika - cévně-transplantační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</si>
  <si>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</si>
  <si>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</si>
  <si>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</si>
  <si>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</si>
  <si>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</si>
  <si>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</si>
  <si>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</si>
  <si>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</si>
  <si>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</si>
  <si>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</si>
  <si>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</si>
  <si>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</si>
  <si>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</si>
  <si>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</si>
  <si>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</si>
  <si>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</si>
  <si>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 xml:space="preserve">KONTROLNÍ VYŠETŘENÍ KLINICKÝM FARMAKOLOGEM        </t>
  </si>
  <si>
    <t>02</t>
  </si>
  <si>
    <t>KONTROLNÍ VYŠETŘENÍ KLINICKÝM FARMAKOLOGEM</t>
  </si>
  <si>
    <t>03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</si>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</sst>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2.7538436870227947E-3</c:v>
                </c:pt>
                <c:pt idx="1">
                  <c:v>2.4401650060198181E-3</c:v>
                </c:pt>
                <c:pt idx="2">
                  <c:v>1.6778627771507322E-3</c:v>
                </c:pt>
                <c:pt idx="3">
                  <c:v>1.2716158121235254E-3</c:v>
                </c:pt>
                <c:pt idx="4">
                  <c:v>1.0167151260303587E-3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39" tableBorderDxfId="38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49" totalsRowShown="0">
  <autoFilter ref="C3:S49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203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205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287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294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301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302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342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294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0</v>
      </c>
      <c r="C3" s="198">
        <f t="shared" si="0"/>
        <v>0</v>
      </c>
      <c r="D3" s="208">
        <f t="shared" si="0"/>
        <v>2</v>
      </c>
      <c r="E3" s="181">
        <f t="shared" si="0"/>
        <v>0</v>
      </c>
      <c r="F3" s="179">
        <f t="shared" si="0"/>
        <v>0</v>
      </c>
      <c r="G3" s="199">
        <f t="shared" si="0"/>
        <v>710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2017</v>
      </c>
      <c r="D5" s="394">
        <v>2018</v>
      </c>
      <c r="E5" s="380">
        <v>2015</v>
      </c>
      <c r="F5" s="381">
        <v>2017</v>
      </c>
      <c r="G5" s="394">
        <v>2018</v>
      </c>
    </row>
    <row r="6" spans="1:7" ht="14.4" customHeight="1" thickBot="1" x14ac:dyDescent="0.35">
      <c r="A6" s="398" t="s">
        <v>293</v>
      </c>
      <c r="B6" s="395"/>
      <c r="C6" s="395"/>
      <c r="D6" s="395">
        <v>2</v>
      </c>
      <c r="E6" s="396"/>
      <c r="F6" s="396"/>
      <c r="G6" s="397">
        <v>710</v>
      </c>
    </row>
    <row r="7" spans="1:7" ht="14.4" customHeight="1" x14ac:dyDescent="0.3">
      <c r="A7" s="392" t="s">
        <v>180</v>
      </c>
    </row>
    <row r="8" spans="1:7" ht="14.4" customHeight="1" x14ac:dyDescent="0.3">
      <c r="A8" s="393" t="s">
        <v>290</v>
      </c>
    </row>
    <row r="9" spans="1:7" ht="14.4" customHeight="1" x14ac:dyDescent="0.3">
      <c r="A9" s="392" t="s">
        <v>291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301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203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0</v>
      </c>
      <c r="H3" s="75">
        <f t="shared" si="0"/>
        <v>0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2</v>
      </c>
      <c r="P3" s="75">
        <f t="shared" si="0"/>
        <v>710</v>
      </c>
      <c r="Q3" s="58">
        <f>IF(L3=0,0,P3/L3)</f>
        <v>0</v>
      </c>
      <c r="R3" s="76">
        <f>IF(O3=0,0,P3/O3)</f>
        <v>355</v>
      </c>
    </row>
    <row r="4" spans="1:18" ht="14.4" customHeight="1" x14ac:dyDescent="0.3">
      <c r="A4" s="338" t="s">
        <v>145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2017</v>
      </c>
      <c r="L4" s="343"/>
      <c r="M4" s="73"/>
      <c r="N4" s="73"/>
      <c r="O4" s="342">
        <v>2018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295</v>
      </c>
      <c r="B6" s="410" t="s">
        <v>296</v>
      </c>
      <c r="C6" s="410" t="s">
        <v>288</v>
      </c>
      <c r="D6" s="410" t="s">
        <v>297</v>
      </c>
      <c r="E6" s="410" t="s">
        <v>298</v>
      </c>
      <c r="F6" s="410" t="s">
        <v>299</v>
      </c>
      <c r="G6" s="411"/>
      <c r="H6" s="411"/>
      <c r="I6" s="410"/>
      <c r="J6" s="410"/>
      <c r="K6" s="411"/>
      <c r="L6" s="411"/>
      <c r="M6" s="410"/>
      <c r="N6" s="410"/>
      <c r="O6" s="411">
        <v>1</v>
      </c>
      <c r="P6" s="411">
        <v>355</v>
      </c>
      <c r="Q6" s="412"/>
      <c r="R6" s="413">
        <v>355</v>
      </c>
    </row>
    <row r="7" spans="1:18" ht="14.4" customHeight="1" thickBot="1" x14ac:dyDescent="0.35">
      <c r="A7" s="414" t="s">
        <v>295</v>
      </c>
      <c r="B7" s="415" t="s">
        <v>296</v>
      </c>
      <c r="C7" s="415" t="s">
        <v>288</v>
      </c>
      <c r="D7" s="415" t="s">
        <v>297</v>
      </c>
      <c r="E7" s="415" t="s">
        <v>298</v>
      </c>
      <c r="F7" s="415" t="s">
        <v>300</v>
      </c>
      <c r="G7" s="416"/>
      <c r="H7" s="416"/>
      <c r="I7" s="415"/>
      <c r="J7" s="415"/>
      <c r="K7" s="416"/>
      <c r="L7" s="416"/>
      <c r="M7" s="415"/>
      <c r="N7" s="415"/>
      <c r="O7" s="416">
        <v>1</v>
      </c>
      <c r="P7" s="416">
        <v>355</v>
      </c>
      <c r="Q7" s="417"/>
      <c r="R7" s="418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302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203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0</v>
      </c>
      <c r="I3" s="75">
        <f t="shared" si="0"/>
        <v>0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2</v>
      </c>
      <c r="Q3" s="75">
        <f t="shared" si="0"/>
        <v>710</v>
      </c>
      <c r="R3" s="58">
        <f>IF(M3=0,0,Q3/M3)</f>
        <v>0</v>
      </c>
      <c r="S3" s="76">
        <f>IF(P3=0,0,Q3/P3)</f>
        <v>355</v>
      </c>
    </row>
    <row r="4" spans="1:19" ht="14.4" customHeight="1" x14ac:dyDescent="0.3">
      <c r="A4" s="338" t="s">
        <v>145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2017</v>
      </c>
      <c r="M4" s="343"/>
      <c r="N4" s="73"/>
      <c r="O4" s="73"/>
      <c r="P4" s="342">
        <v>2018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19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295</v>
      </c>
      <c r="B6" s="410" t="s">
        <v>296</v>
      </c>
      <c r="C6" s="410" t="s">
        <v>288</v>
      </c>
      <c r="D6" s="410" t="s">
        <v>293</v>
      </c>
      <c r="E6" s="410" t="s">
        <v>297</v>
      </c>
      <c r="F6" s="410" t="s">
        <v>298</v>
      </c>
      <c r="G6" s="410" t="s">
        <v>299</v>
      </c>
      <c r="H6" s="411"/>
      <c r="I6" s="411"/>
      <c r="J6" s="410"/>
      <c r="K6" s="410"/>
      <c r="L6" s="411"/>
      <c r="M6" s="411"/>
      <c r="N6" s="410"/>
      <c r="O6" s="410"/>
      <c r="P6" s="411">
        <v>1</v>
      </c>
      <c r="Q6" s="411">
        <v>355</v>
      </c>
      <c r="R6" s="412"/>
      <c r="S6" s="413">
        <v>355</v>
      </c>
    </row>
    <row r="7" spans="1:19" ht="14.4" customHeight="1" thickBot="1" x14ac:dyDescent="0.35">
      <c r="A7" s="414" t="s">
        <v>295</v>
      </c>
      <c r="B7" s="415" t="s">
        <v>296</v>
      </c>
      <c r="C7" s="415" t="s">
        <v>288</v>
      </c>
      <c r="D7" s="415" t="s">
        <v>293</v>
      </c>
      <c r="E7" s="415" t="s">
        <v>297</v>
      </c>
      <c r="F7" s="415" t="s">
        <v>298</v>
      </c>
      <c r="G7" s="415" t="s">
        <v>300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355</v>
      </c>
      <c r="R7" s="417"/>
      <c r="S7" s="418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14160</v>
      </c>
      <c r="C3" s="179">
        <f t="shared" ref="C3:R3" si="0">SUBTOTAL(9,C6:C1048576)</f>
        <v>7.4560312264782063</v>
      </c>
      <c r="D3" s="179">
        <f t="shared" si="0"/>
        <v>18801</v>
      </c>
      <c r="E3" s="179">
        <f t="shared" si="0"/>
        <v>12</v>
      </c>
      <c r="F3" s="179">
        <f t="shared" si="0"/>
        <v>34811</v>
      </c>
      <c r="G3" s="182">
        <f>IF(D3&lt;&gt;0,F3/D3,"")</f>
        <v>1.8515504494441786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2017</v>
      </c>
      <c r="E5" s="381"/>
      <c r="F5" s="381">
        <v>2018</v>
      </c>
      <c r="G5" s="420" t="s">
        <v>1</v>
      </c>
      <c r="H5" s="380">
        <v>2015</v>
      </c>
      <c r="I5" s="381"/>
      <c r="J5" s="381">
        <v>2017</v>
      </c>
      <c r="K5" s="381"/>
      <c r="L5" s="381">
        <v>2018</v>
      </c>
      <c r="M5" s="420" t="s">
        <v>1</v>
      </c>
      <c r="N5" s="380">
        <v>2015</v>
      </c>
      <c r="O5" s="381"/>
      <c r="P5" s="381">
        <v>2017</v>
      </c>
      <c r="Q5" s="381"/>
      <c r="R5" s="381">
        <v>2018</v>
      </c>
      <c r="S5" s="420" t="s">
        <v>1</v>
      </c>
    </row>
    <row r="6" spans="1:19" ht="14.4" customHeight="1" x14ac:dyDescent="0.3">
      <c r="A6" s="430" t="s">
        <v>303</v>
      </c>
      <c r="B6" s="421">
        <v>1062</v>
      </c>
      <c r="C6" s="410">
        <v>0.66583072100313478</v>
      </c>
      <c r="D6" s="421">
        <v>1595</v>
      </c>
      <c r="E6" s="410">
        <v>1</v>
      </c>
      <c r="F6" s="421">
        <v>1953</v>
      </c>
      <c r="G6" s="412">
        <v>1.2244514106583073</v>
      </c>
      <c r="H6" s="421"/>
      <c r="I6" s="410"/>
      <c r="J6" s="421"/>
      <c r="K6" s="410"/>
      <c r="L6" s="421"/>
      <c r="M6" s="412"/>
      <c r="N6" s="421"/>
      <c r="O6" s="410"/>
      <c r="P6" s="421"/>
      <c r="Q6" s="410"/>
      <c r="R6" s="421"/>
      <c r="S6" s="422"/>
    </row>
    <row r="7" spans="1:19" ht="14.4" customHeight="1" x14ac:dyDescent="0.3">
      <c r="A7" s="431" t="s">
        <v>304</v>
      </c>
      <c r="B7" s="424">
        <v>1062</v>
      </c>
      <c r="C7" s="425">
        <v>1.1972942502818489</v>
      </c>
      <c r="D7" s="424">
        <v>887</v>
      </c>
      <c r="E7" s="425">
        <v>1</v>
      </c>
      <c r="F7" s="424">
        <v>6571</v>
      </c>
      <c r="G7" s="426">
        <v>7.4081172491544534</v>
      </c>
      <c r="H7" s="424"/>
      <c r="I7" s="425"/>
      <c r="J7" s="424"/>
      <c r="K7" s="425"/>
      <c r="L7" s="424"/>
      <c r="M7" s="426"/>
      <c r="N7" s="424"/>
      <c r="O7" s="425"/>
      <c r="P7" s="424"/>
      <c r="Q7" s="425"/>
      <c r="R7" s="424"/>
      <c r="S7" s="427"/>
    </row>
    <row r="8" spans="1:19" ht="14.4" customHeight="1" x14ac:dyDescent="0.3">
      <c r="A8" s="431" t="s">
        <v>305</v>
      </c>
      <c r="B8" s="424">
        <v>2478</v>
      </c>
      <c r="C8" s="425">
        <v>0.99798630688683043</v>
      </c>
      <c r="D8" s="424">
        <v>2483</v>
      </c>
      <c r="E8" s="425">
        <v>1</v>
      </c>
      <c r="F8" s="424">
        <v>4796</v>
      </c>
      <c r="G8" s="426">
        <v>1.9315344341522351</v>
      </c>
      <c r="H8" s="424"/>
      <c r="I8" s="425"/>
      <c r="J8" s="424"/>
      <c r="K8" s="425"/>
      <c r="L8" s="424"/>
      <c r="M8" s="426"/>
      <c r="N8" s="424"/>
      <c r="O8" s="425"/>
      <c r="P8" s="424"/>
      <c r="Q8" s="425"/>
      <c r="R8" s="424"/>
      <c r="S8" s="427"/>
    </row>
    <row r="9" spans="1:19" ht="14.4" customHeight="1" x14ac:dyDescent="0.3">
      <c r="A9" s="431" t="s">
        <v>306</v>
      </c>
      <c r="B9" s="424"/>
      <c r="C9" s="425"/>
      <c r="D9" s="424"/>
      <c r="E9" s="425"/>
      <c r="F9" s="424">
        <v>355</v>
      </c>
      <c r="G9" s="426"/>
      <c r="H9" s="424"/>
      <c r="I9" s="425"/>
      <c r="J9" s="424"/>
      <c r="K9" s="425"/>
      <c r="L9" s="424"/>
      <c r="M9" s="426"/>
      <c r="N9" s="424"/>
      <c r="O9" s="425"/>
      <c r="P9" s="424"/>
      <c r="Q9" s="425"/>
      <c r="R9" s="424"/>
      <c r="S9" s="427"/>
    </row>
    <row r="10" spans="1:19" ht="14.4" customHeight="1" x14ac:dyDescent="0.3">
      <c r="A10" s="431" t="s">
        <v>307</v>
      </c>
      <c r="B10" s="424">
        <v>1770</v>
      </c>
      <c r="C10" s="425">
        <v>0.49887260428410374</v>
      </c>
      <c r="D10" s="424">
        <v>3548</v>
      </c>
      <c r="E10" s="425">
        <v>1</v>
      </c>
      <c r="F10" s="424">
        <v>11722</v>
      </c>
      <c r="G10" s="426">
        <v>3.3038331454340475</v>
      </c>
      <c r="H10" s="424"/>
      <c r="I10" s="425"/>
      <c r="J10" s="424"/>
      <c r="K10" s="425"/>
      <c r="L10" s="424"/>
      <c r="M10" s="426"/>
      <c r="N10" s="424"/>
      <c r="O10" s="425"/>
      <c r="P10" s="424"/>
      <c r="Q10" s="425"/>
      <c r="R10" s="424"/>
      <c r="S10" s="427"/>
    </row>
    <row r="11" spans="1:19" ht="14.4" customHeight="1" x14ac:dyDescent="0.3">
      <c r="A11" s="431" t="s">
        <v>308</v>
      </c>
      <c r="B11" s="424">
        <v>354</v>
      </c>
      <c r="C11" s="425"/>
      <c r="D11" s="424"/>
      <c r="E11" s="425"/>
      <c r="F11" s="424"/>
      <c r="G11" s="426"/>
      <c r="H11" s="424"/>
      <c r="I11" s="425"/>
      <c r="J11" s="424"/>
      <c r="K11" s="425"/>
      <c r="L11" s="424"/>
      <c r="M11" s="426"/>
      <c r="N11" s="424"/>
      <c r="O11" s="425"/>
      <c r="P11" s="424"/>
      <c r="Q11" s="425"/>
      <c r="R11" s="424"/>
      <c r="S11" s="427"/>
    </row>
    <row r="12" spans="1:19" ht="14.4" customHeight="1" x14ac:dyDescent="0.3">
      <c r="A12" s="431" t="s">
        <v>309</v>
      </c>
      <c r="B12" s="424">
        <v>3186</v>
      </c>
      <c r="C12" s="425">
        <v>1.1972942502818489</v>
      </c>
      <c r="D12" s="424">
        <v>2661</v>
      </c>
      <c r="E12" s="425">
        <v>1</v>
      </c>
      <c r="F12" s="424">
        <v>1776</v>
      </c>
      <c r="G12" s="426">
        <v>0.66741826381059755</v>
      </c>
      <c r="H12" s="424"/>
      <c r="I12" s="425"/>
      <c r="J12" s="424"/>
      <c r="K12" s="425"/>
      <c r="L12" s="424"/>
      <c r="M12" s="426"/>
      <c r="N12" s="424"/>
      <c r="O12" s="425"/>
      <c r="P12" s="424"/>
      <c r="Q12" s="425"/>
      <c r="R12" s="424"/>
      <c r="S12" s="427"/>
    </row>
    <row r="13" spans="1:19" ht="14.4" customHeight="1" x14ac:dyDescent="0.3">
      <c r="A13" s="431" t="s">
        <v>310</v>
      </c>
      <c r="B13" s="424"/>
      <c r="C13" s="425"/>
      <c r="D13" s="424">
        <v>887</v>
      </c>
      <c r="E13" s="425">
        <v>1</v>
      </c>
      <c r="F13" s="424"/>
      <c r="G13" s="426"/>
      <c r="H13" s="424"/>
      <c r="I13" s="425"/>
      <c r="J13" s="424"/>
      <c r="K13" s="425"/>
      <c r="L13" s="424"/>
      <c r="M13" s="426"/>
      <c r="N13" s="424"/>
      <c r="O13" s="425"/>
      <c r="P13" s="424"/>
      <c r="Q13" s="425"/>
      <c r="R13" s="424"/>
      <c r="S13" s="427"/>
    </row>
    <row r="14" spans="1:19" ht="14.4" customHeight="1" x14ac:dyDescent="0.3">
      <c r="A14" s="431" t="s">
        <v>311</v>
      </c>
      <c r="B14" s="424">
        <v>1770</v>
      </c>
      <c r="C14" s="425"/>
      <c r="D14" s="424"/>
      <c r="E14" s="425"/>
      <c r="F14" s="424">
        <v>710</v>
      </c>
      <c r="G14" s="426"/>
      <c r="H14" s="424"/>
      <c r="I14" s="425"/>
      <c r="J14" s="424"/>
      <c r="K14" s="425"/>
      <c r="L14" s="424"/>
      <c r="M14" s="426"/>
      <c r="N14" s="424"/>
      <c r="O14" s="425"/>
      <c r="P14" s="424"/>
      <c r="Q14" s="425"/>
      <c r="R14" s="424"/>
      <c r="S14" s="427"/>
    </row>
    <row r="15" spans="1:19" ht="14.4" customHeight="1" x14ac:dyDescent="0.3">
      <c r="A15" s="431" t="s">
        <v>312</v>
      </c>
      <c r="B15" s="424"/>
      <c r="C15" s="425"/>
      <c r="D15" s="424">
        <v>1773</v>
      </c>
      <c r="E15" s="425">
        <v>1</v>
      </c>
      <c r="F15" s="424">
        <v>888</v>
      </c>
      <c r="G15" s="426">
        <v>0.50084602368866327</v>
      </c>
      <c r="H15" s="424"/>
      <c r="I15" s="425"/>
      <c r="J15" s="424"/>
      <c r="K15" s="425"/>
      <c r="L15" s="424"/>
      <c r="M15" s="426"/>
      <c r="N15" s="424"/>
      <c r="O15" s="425"/>
      <c r="P15" s="424"/>
      <c r="Q15" s="425"/>
      <c r="R15" s="424"/>
      <c r="S15" s="427"/>
    </row>
    <row r="16" spans="1:19" ht="14.4" customHeight="1" x14ac:dyDescent="0.3">
      <c r="A16" s="431" t="s">
        <v>313</v>
      </c>
      <c r="B16" s="424">
        <v>354</v>
      </c>
      <c r="C16" s="425">
        <v>0.49859154929577465</v>
      </c>
      <c r="D16" s="424">
        <v>710</v>
      </c>
      <c r="E16" s="425">
        <v>1</v>
      </c>
      <c r="F16" s="424">
        <v>711</v>
      </c>
      <c r="G16" s="426">
        <v>1.0014084507042254</v>
      </c>
      <c r="H16" s="424"/>
      <c r="I16" s="425"/>
      <c r="J16" s="424"/>
      <c r="K16" s="425"/>
      <c r="L16" s="424"/>
      <c r="M16" s="426"/>
      <c r="N16" s="424"/>
      <c r="O16" s="425"/>
      <c r="P16" s="424"/>
      <c r="Q16" s="425"/>
      <c r="R16" s="424"/>
      <c r="S16" s="427"/>
    </row>
    <row r="17" spans="1:19" ht="14.4" customHeight="1" x14ac:dyDescent="0.3">
      <c r="A17" s="431" t="s">
        <v>314</v>
      </c>
      <c r="B17" s="424"/>
      <c r="C17" s="425"/>
      <c r="D17" s="424"/>
      <c r="E17" s="425"/>
      <c r="F17" s="424">
        <v>533</v>
      </c>
      <c r="G17" s="426"/>
      <c r="H17" s="424"/>
      <c r="I17" s="425"/>
      <c r="J17" s="424"/>
      <c r="K17" s="425"/>
      <c r="L17" s="424"/>
      <c r="M17" s="426"/>
      <c r="N17" s="424"/>
      <c r="O17" s="425"/>
      <c r="P17" s="424"/>
      <c r="Q17" s="425"/>
      <c r="R17" s="424"/>
      <c r="S17" s="427"/>
    </row>
    <row r="18" spans="1:19" ht="14.4" customHeight="1" x14ac:dyDescent="0.3">
      <c r="A18" s="431" t="s">
        <v>315</v>
      </c>
      <c r="B18" s="424">
        <v>354</v>
      </c>
      <c r="C18" s="425">
        <v>0.66541353383458646</v>
      </c>
      <c r="D18" s="424">
        <v>532</v>
      </c>
      <c r="E18" s="425">
        <v>1</v>
      </c>
      <c r="F18" s="424">
        <v>1776</v>
      </c>
      <c r="G18" s="426">
        <v>3.3383458646616542</v>
      </c>
      <c r="H18" s="424"/>
      <c r="I18" s="425"/>
      <c r="J18" s="424"/>
      <c r="K18" s="425"/>
      <c r="L18" s="424"/>
      <c r="M18" s="426"/>
      <c r="N18" s="424"/>
      <c r="O18" s="425"/>
      <c r="P18" s="424"/>
      <c r="Q18" s="425"/>
      <c r="R18" s="424"/>
      <c r="S18" s="427"/>
    </row>
    <row r="19" spans="1:19" ht="14.4" customHeight="1" x14ac:dyDescent="0.3">
      <c r="A19" s="431" t="s">
        <v>316</v>
      </c>
      <c r="B19" s="424">
        <v>708</v>
      </c>
      <c r="C19" s="425">
        <v>0.23474801061007958</v>
      </c>
      <c r="D19" s="424">
        <v>3016</v>
      </c>
      <c r="E19" s="425">
        <v>1</v>
      </c>
      <c r="F19" s="424">
        <v>2487</v>
      </c>
      <c r="G19" s="426">
        <v>0.8246021220159151</v>
      </c>
      <c r="H19" s="424"/>
      <c r="I19" s="425"/>
      <c r="J19" s="424"/>
      <c r="K19" s="425"/>
      <c r="L19" s="424"/>
      <c r="M19" s="426"/>
      <c r="N19" s="424"/>
      <c r="O19" s="425"/>
      <c r="P19" s="424"/>
      <c r="Q19" s="425"/>
      <c r="R19" s="424"/>
      <c r="S19" s="427"/>
    </row>
    <row r="20" spans="1:19" ht="14.4" customHeight="1" x14ac:dyDescent="0.3">
      <c r="A20" s="431" t="s">
        <v>317</v>
      </c>
      <c r="B20" s="424"/>
      <c r="C20" s="425"/>
      <c r="D20" s="424"/>
      <c r="E20" s="425"/>
      <c r="F20" s="424">
        <v>355</v>
      </c>
      <c r="G20" s="426"/>
      <c r="H20" s="424"/>
      <c r="I20" s="425"/>
      <c r="J20" s="424"/>
      <c r="K20" s="425"/>
      <c r="L20" s="424"/>
      <c r="M20" s="426"/>
      <c r="N20" s="424"/>
      <c r="O20" s="425"/>
      <c r="P20" s="424"/>
      <c r="Q20" s="425"/>
      <c r="R20" s="424"/>
      <c r="S20" s="427"/>
    </row>
    <row r="21" spans="1:19" ht="14.4" customHeight="1" x14ac:dyDescent="0.3">
      <c r="A21" s="431" t="s">
        <v>318</v>
      </c>
      <c r="B21" s="424"/>
      <c r="C21" s="425"/>
      <c r="D21" s="424">
        <v>355</v>
      </c>
      <c r="E21" s="425">
        <v>1</v>
      </c>
      <c r="F21" s="424"/>
      <c r="G21" s="426"/>
      <c r="H21" s="424"/>
      <c r="I21" s="425"/>
      <c r="J21" s="424"/>
      <c r="K21" s="425"/>
      <c r="L21" s="424"/>
      <c r="M21" s="426"/>
      <c r="N21" s="424"/>
      <c r="O21" s="425"/>
      <c r="P21" s="424"/>
      <c r="Q21" s="425"/>
      <c r="R21" s="424"/>
      <c r="S21" s="427"/>
    </row>
    <row r="22" spans="1:19" ht="14.4" customHeight="1" x14ac:dyDescent="0.3">
      <c r="A22" s="431" t="s">
        <v>319</v>
      </c>
      <c r="B22" s="424">
        <v>531</v>
      </c>
      <c r="C22" s="425">
        <v>1.5</v>
      </c>
      <c r="D22" s="424">
        <v>354</v>
      </c>
      <c r="E22" s="425">
        <v>1</v>
      </c>
      <c r="F22" s="424"/>
      <c r="G22" s="426"/>
      <c r="H22" s="424"/>
      <c r="I22" s="425"/>
      <c r="J22" s="424"/>
      <c r="K22" s="425"/>
      <c r="L22" s="424"/>
      <c r="M22" s="426"/>
      <c r="N22" s="424"/>
      <c r="O22" s="425"/>
      <c r="P22" s="424"/>
      <c r="Q22" s="425"/>
      <c r="R22" s="424"/>
      <c r="S22" s="427"/>
    </row>
    <row r="23" spans="1:19" ht="14.4" customHeight="1" thickBot="1" x14ac:dyDescent="0.35">
      <c r="A23" s="432" t="s">
        <v>320</v>
      </c>
      <c r="B23" s="428">
        <v>531</v>
      </c>
      <c r="C23" s="415"/>
      <c r="D23" s="428"/>
      <c r="E23" s="415"/>
      <c r="F23" s="428">
        <v>178</v>
      </c>
      <c r="G23" s="417"/>
      <c r="H23" s="428"/>
      <c r="I23" s="415"/>
      <c r="J23" s="428"/>
      <c r="K23" s="415"/>
      <c r="L23" s="428"/>
      <c r="M23" s="417"/>
      <c r="N23" s="428"/>
      <c r="O23" s="415"/>
      <c r="P23" s="428"/>
      <c r="Q23" s="415"/>
      <c r="R23" s="428"/>
      <c r="S23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46</v>
      </c>
      <c r="G3" s="75">
        <f t="shared" si="0"/>
        <v>14160</v>
      </c>
      <c r="H3" s="75"/>
      <c r="I3" s="75"/>
      <c r="J3" s="75">
        <f t="shared" si="0"/>
        <v>67</v>
      </c>
      <c r="K3" s="75">
        <f t="shared" si="0"/>
        <v>18801</v>
      </c>
      <c r="L3" s="75"/>
      <c r="M3" s="75"/>
      <c r="N3" s="75">
        <f t="shared" si="0"/>
        <v>119</v>
      </c>
      <c r="O3" s="75">
        <f t="shared" si="0"/>
        <v>34811</v>
      </c>
      <c r="P3" s="58">
        <f>IF(K3=0,0,O3/K3)</f>
        <v>1.8515504494441786</v>
      </c>
      <c r="Q3" s="76">
        <f>IF(N3=0,0,O3/N3)</f>
        <v>292.52941176470586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2017</v>
      </c>
      <c r="K4" s="348"/>
      <c r="L4" s="77"/>
      <c r="M4" s="77"/>
      <c r="N4" s="347">
        <v>2018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3"/>
      <c r="E5" s="403"/>
      <c r="F5" s="434" t="s">
        <v>46</v>
      </c>
      <c r="G5" s="435" t="s">
        <v>3</v>
      </c>
      <c r="H5" s="436"/>
      <c r="I5" s="436"/>
      <c r="J5" s="434" t="s">
        <v>46</v>
      </c>
      <c r="K5" s="435" t="s">
        <v>3</v>
      </c>
      <c r="L5" s="436"/>
      <c r="M5" s="436"/>
      <c r="N5" s="434" t="s">
        <v>46</v>
      </c>
      <c r="O5" s="435" t="s">
        <v>3</v>
      </c>
      <c r="P5" s="437"/>
      <c r="Q5" s="408"/>
    </row>
    <row r="6" spans="1:17" ht="14.4" customHeight="1" x14ac:dyDescent="0.3">
      <c r="A6" s="409" t="s">
        <v>321</v>
      </c>
      <c r="B6" s="410" t="s">
        <v>296</v>
      </c>
      <c r="C6" s="410" t="s">
        <v>297</v>
      </c>
      <c r="D6" s="410" t="s">
        <v>298</v>
      </c>
      <c r="E6" s="410" t="s">
        <v>299</v>
      </c>
      <c r="F6" s="411"/>
      <c r="G6" s="411"/>
      <c r="H6" s="411"/>
      <c r="I6" s="411"/>
      <c r="J6" s="411">
        <v>1</v>
      </c>
      <c r="K6" s="411">
        <v>355</v>
      </c>
      <c r="L6" s="411">
        <v>1</v>
      </c>
      <c r="M6" s="411">
        <v>355</v>
      </c>
      <c r="N6" s="411">
        <v>2</v>
      </c>
      <c r="O6" s="411">
        <v>710</v>
      </c>
      <c r="P6" s="412">
        <v>2</v>
      </c>
      <c r="Q6" s="413">
        <v>355</v>
      </c>
    </row>
    <row r="7" spans="1:17" ht="14.4" customHeight="1" x14ac:dyDescent="0.3">
      <c r="A7" s="423" t="s">
        <v>321</v>
      </c>
      <c r="B7" s="425" t="s">
        <v>296</v>
      </c>
      <c r="C7" s="425" t="s">
        <v>297</v>
      </c>
      <c r="D7" s="425" t="s">
        <v>298</v>
      </c>
      <c r="E7" s="425" t="s">
        <v>300</v>
      </c>
      <c r="F7" s="438">
        <v>3</v>
      </c>
      <c r="G7" s="438">
        <v>1062</v>
      </c>
      <c r="H7" s="438">
        <v>2.9915492957746479</v>
      </c>
      <c r="I7" s="438">
        <v>354</v>
      </c>
      <c r="J7" s="438">
        <v>1</v>
      </c>
      <c r="K7" s="438">
        <v>355</v>
      </c>
      <c r="L7" s="438">
        <v>1</v>
      </c>
      <c r="M7" s="438">
        <v>355</v>
      </c>
      <c r="N7" s="438">
        <v>3</v>
      </c>
      <c r="O7" s="438">
        <v>1065</v>
      </c>
      <c r="P7" s="426">
        <v>3</v>
      </c>
      <c r="Q7" s="439">
        <v>355</v>
      </c>
    </row>
    <row r="8" spans="1:17" ht="14.4" customHeight="1" x14ac:dyDescent="0.3">
      <c r="A8" s="423" t="s">
        <v>321</v>
      </c>
      <c r="B8" s="425" t="s">
        <v>296</v>
      </c>
      <c r="C8" s="425" t="s">
        <v>297</v>
      </c>
      <c r="D8" s="425" t="s">
        <v>322</v>
      </c>
      <c r="E8" s="425" t="s">
        <v>323</v>
      </c>
      <c r="F8" s="438"/>
      <c r="G8" s="438"/>
      <c r="H8" s="438"/>
      <c r="I8" s="438"/>
      <c r="J8" s="438">
        <v>5</v>
      </c>
      <c r="K8" s="438">
        <v>885</v>
      </c>
      <c r="L8" s="438">
        <v>1</v>
      </c>
      <c r="M8" s="438">
        <v>177</v>
      </c>
      <c r="N8" s="438">
        <v>1</v>
      </c>
      <c r="O8" s="438">
        <v>178</v>
      </c>
      <c r="P8" s="426">
        <v>0.20112994350282487</v>
      </c>
      <c r="Q8" s="439">
        <v>178</v>
      </c>
    </row>
    <row r="9" spans="1:17" ht="14.4" customHeight="1" x14ac:dyDescent="0.3">
      <c r="A9" s="423" t="s">
        <v>324</v>
      </c>
      <c r="B9" s="425" t="s">
        <v>296</v>
      </c>
      <c r="C9" s="425" t="s">
        <v>297</v>
      </c>
      <c r="D9" s="425" t="s">
        <v>298</v>
      </c>
      <c r="E9" s="425" t="s">
        <v>299</v>
      </c>
      <c r="F9" s="438">
        <v>1</v>
      </c>
      <c r="G9" s="438">
        <v>354</v>
      </c>
      <c r="H9" s="438"/>
      <c r="I9" s="438">
        <v>354</v>
      </c>
      <c r="J9" s="438"/>
      <c r="K9" s="438"/>
      <c r="L9" s="438"/>
      <c r="M9" s="438"/>
      <c r="N9" s="438">
        <v>2</v>
      </c>
      <c r="O9" s="438">
        <v>710</v>
      </c>
      <c r="P9" s="426"/>
      <c r="Q9" s="439">
        <v>355</v>
      </c>
    </row>
    <row r="10" spans="1:17" ht="14.4" customHeight="1" x14ac:dyDescent="0.3">
      <c r="A10" s="423" t="s">
        <v>324</v>
      </c>
      <c r="B10" s="425" t="s">
        <v>296</v>
      </c>
      <c r="C10" s="425" t="s">
        <v>297</v>
      </c>
      <c r="D10" s="425" t="s">
        <v>298</v>
      </c>
      <c r="E10" s="425" t="s">
        <v>300</v>
      </c>
      <c r="F10" s="438">
        <v>1</v>
      </c>
      <c r="G10" s="438">
        <v>354</v>
      </c>
      <c r="H10" s="438">
        <v>0.49859154929577465</v>
      </c>
      <c r="I10" s="438">
        <v>354</v>
      </c>
      <c r="J10" s="438">
        <v>2</v>
      </c>
      <c r="K10" s="438">
        <v>710</v>
      </c>
      <c r="L10" s="438">
        <v>1</v>
      </c>
      <c r="M10" s="438">
        <v>355</v>
      </c>
      <c r="N10" s="438">
        <v>13</v>
      </c>
      <c r="O10" s="438">
        <v>4615</v>
      </c>
      <c r="P10" s="426">
        <v>6.5</v>
      </c>
      <c r="Q10" s="439">
        <v>355</v>
      </c>
    </row>
    <row r="11" spans="1:17" ht="14.4" customHeight="1" x14ac:dyDescent="0.3">
      <c r="A11" s="423" t="s">
        <v>324</v>
      </c>
      <c r="B11" s="425" t="s">
        <v>296</v>
      </c>
      <c r="C11" s="425" t="s">
        <v>297</v>
      </c>
      <c r="D11" s="425" t="s">
        <v>322</v>
      </c>
      <c r="E11" s="425" t="s">
        <v>325</v>
      </c>
      <c r="F11" s="438">
        <v>1</v>
      </c>
      <c r="G11" s="438">
        <v>177</v>
      </c>
      <c r="H11" s="438"/>
      <c r="I11" s="438">
        <v>177</v>
      </c>
      <c r="J11" s="438"/>
      <c r="K11" s="438"/>
      <c r="L11" s="438"/>
      <c r="M11" s="438"/>
      <c r="N11" s="438">
        <v>1</v>
      </c>
      <c r="O11" s="438">
        <v>178</v>
      </c>
      <c r="P11" s="426"/>
      <c r="Q11" s="439">
        <v>178</v>
      </c>
    </row>
    <row r="12" spans="1:17" ht="14.4" customHeight="1" x14ac:dyDescent="0.3">
      <c r="A12" s="423" t="s">
        <v>324</v>
      </c>
      <c r="B12" s="425" t="s">
        <v>296</v>
      </c>
      <c r="C12" s="425" t="s">
        <v>297</v>
      </c>
      <c r="D12" s="425" t="s">
        <v>322</v>
      </c>
      <c r="E12" s="425" t="s">
        <v>323</v>
      </c>
      <c r="F12" s="438">
        <v>1</v>
      </c>
      <c r="G12" s="438">
        <v>177</v>
      </c>
      <c r="H12" s="438">
        <v>1</v>
      </c>
      <c r="I12" s="438">
        <v>177</v>
      </c>
      <c r="J12" s="438">
        <v>1</v>
      </c>
      <c r="K12" s="438">
        <v>177</v>
      </c>
      <c r="L12" s="438">
        <v>1</v>
      </c>
      <c r="M12" s="438">
        <v>177</v>
      </c>
      <c r="N12" s="438">
        <v>6</v>
      </c>
      <c r="O12" s="438">
        <v>1068</v>
      </c>
      <c r="P12" s="426">
        <v>6.0338983050847457</v>
      </c>
      <c r="Q12" s="439">
        <v>178</v>
      </c>
    </row>
    <row r="13" spans="1:17" ht="14.4" customHeight="1" x14ac:dyDescent="0.3">
      <c r="A13" s="423" t="s">
        <v>326</v>
      </c>
      <c r="B13" s="425" t="s">
        <v>296</v>
      </c>
      <c r="C13" s="425" t="s">
        <v>297</v>
      </c>
      <c r="D13" s="425" t="s">
        <v>298</v>
      </c>
      <c r="E13" s="425" t="s">
        <v>299</v>
      </c>
      <c r="F13" s="438">
        <v>2</v>
      </c>
      <c r="G13" s="438">
        <v>708</v>
      </c>
      <c r="H13" s="438"/>
      <c r="I13" s="438">
        <v>354</v>
      </c>
      <c r="J13" s="438"/>
      <c r="K13" s="438"/>
      <c r="L13" s="438"/>
      <c r="M13" s="438"/>
      <c r="N13" s="438"/>
      <c r="O13" s="438"/>
      <c r="P13" s="426"/>
      <c r="Q13" s="439"/>
    </row>
    <row r="14" spans="1:17" ht="14.4" customHeight="1" x14ac:dyDescent="0.3">
      <c r="A14" s="423" t="s">
        <v>326</v>
      </c>
      <c r="B14" s="425" t="s">
        <v>296</v>
      </c>
      <c r="C14" s="425" t="s">
        <v>297</v>
      </c>
      <c r="D14" s="425" t="s">
        <v>298</v>
      </c>
      <c r="E14" s="425" t="s">
        <v>300</v>
      </c>
      <c r="F14" s="438">
        <v>4</v>
      </c>
      <c r="G14" s="438">
        <v>1416</v>
      </c>
      <c r="H14" s="438">
        <v>0.79774647887323946</v>
      </c>
      <c r="I14" s="438">
        <v>354</v>
      </c>
      <c r="J14" s="438">
        <v>5</v>
      </c>
      <c r="K14" s="438">
        <v>1775</v>
      </c>
      <c r="L14" s="438">
        <v>1</v>
      </c>
      <c r="M14" s="438">
        <v>355</v>
      </c>
      <c r="N14" s="438">
        <v>10</v>
      </c>
      <c r="O14" s="438">
        <v>3550</v>
      </c>
      <c r="P14" s="426">
        <v>2</v>
      </c>
      <c r="Q14" s="439">
        <v>355</v>
      </c>
    </row>
    <row r="15" spans="1:17" ht="14.4" customHeight="1" x14ac:dyDescent="0.3">
      <c r="A15" s="423" t="s">
        <v>326</v>
      </c>
      <c r="B15" s="425" t="s">
        <v>296</v>
      </c>
      <c r="C15" s="425" t="s">
        <v>297</v>
      </c>
      <c r="D15" s="425" t="s">
        <v>322</v>
      </c>
      <c r="E15" s="425" t="s">
        <v>325</v>
      </c>
      <c r="F15" s="438">
        <v>1</v>
      </c>
      <c r="G15" s="438">
        <v>177</v>
      </c>
      <c r="H15" s="438">
        <v>0.5</v>
      </c>
      <c r="I15" s="438">
        <v>177</v>
      </c>
      <c r="J15" s="438">
        <v>2</v>
      </c>
      <c r="K15" s="438">
        <v>354</v>
      </c>
      <c r="L15" s="438">
        <v>1</v>
      </c>
      <c r="M15" s="438">
        <v>177</v>
      </c>
      <c r="N15" s="438"/>
      <c r="O15" s="438"/>
      <c r="P15" s="426"/>
      <c r="Q15" s="439"/>
    </row>
    <row r="16" spans="1:17" ht="14.4" customHeight="1" x14ac:dyDescent="0.3">
      <c r="A16" s="423" t="s">
        <v>326</v>
      </c>
      <c r="B16" s="425" t="s">
        <v>296</v>
      </c>
      <c r="C16" s="425" t="s">
        <v>297</v>
      </c>
      <c r="D16" s="425" t="s">
        <v>322</v>
      </c>
      <c r="E16" s="425" t="s">
        <v>323</v>
      </c>
      <c r="F16" s="438">
        <v>1</v>
      </c>
      <c r="G16" s="438">
        <v>177</v>
      </c>
      <c r="H16" s="438">
        <v>0.5</v>
      </c>
      <c r="I16" s="438">
        <v>177</v>
      </c>
      <c r="J16" s="438">
        <v>2</v>
      </c>
      <c r="K16" s="438">
        <v>354</v>
      </c>
      <c r="L16" s="438">
        <v>1</v>
      </c>
      <c r="M16" s="438">
        <v>177</v>
      </c>
      <c r="N16" s="438">
        <v>7</v>
      </c>
      <c r="O16" s="438">
        <v>1246</v>
      </c>
      <c r="P16" s="426">
        <v>3.5197740112994351</v>
      </c>
      <c r="Q16" s="439">
        <v>178</v>
      </c>
    </row>
    <row r="17" spans="1:17" ht="14.4" customHeight="1" x14ac:dyDescent="0.3">
      <c r="A17" s="423" t="s">
        <v>327</v>
      </c>
      <c r="B17" s="425" t="s">
        <v>296</v>
      </c>
      <c r="C17" s="425" t="s">
        <v>297</v>
      </c>
      <c r="D17" s="425" t="s">
        <v>298</v>
      </c>
      <c r="E17" s="425" t="s">
        <v>300</v>
      </c>
      <c r="F17" s="438"/>
      <c r="G17" s="438"/>
      <c r="H17" s="438"/>
      <c r="I17" s="438"/>
      <c r="J17" s="438"/>
      <c r="K17" s="438"/>
      <c r="L17" s="438"/>
      <c r="M17" s="438"/>
      <c r="N17" s="438">
        <v>1</v>
      </c>
      <c r="O17" s="438">
        <v>355</v>
      </c>
      <c r="P17" s="426"/>
      <c r="Q17" s="439">
        <v>355</v>
      </c>
    </row>
    <row r="18" spans="1:17" ht="14.4" customHeight="1" x14ac:dyDescent="0.3">
      <c r="A18" s="423" t="s">
        <v>328</v>
      </c>
      <c r="B18" s="425" t="s">
        <v>296</v>
      </c>
      <c r="C18" s="425" t="s">
        <v>297</v>
      </c>
      <c r="D18" s="425" t="s">
        <v>298</v>
      </c>
      <c r="E18" s="425" t="s">
        <v>299</v>
      </c>
      <c r="F18" s="438">
        <v>1</v>
      </c>
      <c r="G18" s="438">
        <v>354</v>
      </c>
      <c r="H18" s="438"/>
      <c r="I18" s="438">
        <v>354</v>
      </c>
      <c r="J18" s="438"/>
      <c r="K18" s="438"/>
      <c r="L18" s="438"/>
      <c r="M18" s="438"/>
      <c r="N18" s="438">
        <v>2</v>
      </c>
      <c r="O18" s="438">
        <v>710</v>
      </c>
      <c r="P18" s="426"/>
      <c r="Q18" s="439">
        <v>355</v>
      </c>
    </row>
    <row r="19" spans="1:17" ht="14.4" customHeight="1" x14ac:dyDescent="0.3">
      <c r="A19" s="423" t="s">
        <v>328</v>
      </c>
      <c r="B19" s="425" t="s">
        <v>296</v>
      </c>
      <c r="C19" s="425" t="s">
        <v>297</v>
      </c>
      <c r="D19" s="425" t="s">
        <v>298</v>
      </c>
      <c r="E19" s="425" t="s">
        <v>300</v>
      </c>
      <c r="F19" s="438">
        <v>3</v>
      </c>
      <c r="G19" s="438">
        <v>1062</v>
      </c>
      <c r="H19" s="438">
        <v>0.37394366197183099</v>
      </c>
      <c r="I19" s="438">
        <v>354</v>
      </c>
      <c r="J19" s="438">
        <v>8</v>
      </c>
      <c r="K19" s="438">
        <v>2840</v>
      </c>
      <c r="L19" s="438">
        <v>1</v>
      </c>
      <c r="M19" s="438">
        <v>355</v>
      </c>
      <c r="N19" s="438">
        <v>24</v>
      </c>
      <c r="O19" s="438">
        <v>8520</v>
      </c>
      <c r="P19" s="426">
        <v>3</v>
      </c>
      <c r="Q19" s="439">
        <v>355</v>
      </c>
    </row>
    <row r="20" spans="1:17" ht="14.4" customHeight="1" x14ac:dyDescent="0.3">
      <c r="A20" s="423" t="s">
        <v>328</v>
      </c>
      <c r="B20" s="425" t="s">
        <v>296</v>
      </c>
      <c r="C20" s="425" t="s">
        <v>297</v>
      </c>
      <c r="D20" s="425" t="s">
        <v>322</v>
      </c>
      <c r="E20" s="425" t="s">
        <v>325</v>
      </c>
      <c r="F20" s="438"/>
      <c r="G20" s="438"/>
      <c r="H20" s="438"/>
      <c r="I20" s="438"/>
      <c r="J20" s="438"/>
      <c r="K20" s="438"/>
      <c r="L20" s="438"/>
      <c r="M20" s="438"/>
      <c r="N20" s="438">
        <v>1</v>
      </c>
      <c r="O20" s="438">
        <v>178</v>
      </c>
      <c r="P20" s="426"/>
      <c r="Q20" s="439">
        <v>178</v>
      </c>
    </row>
    <row r="21" spans="1:17" ht="14.4" customHeight="1" x14ac:dyDescent="0.3">
      <c r="A21" s="423" t="s">
        <v>328</v>
      </c>
      <c r="B21" s="425" t="s">
        <v>296</v>
      </c>
      <c r="C21" s="425" t="s">
        <v>297</v>
      </c>
      <c r="D21" s="425" t="s">
        <v>322</v>
      </c>
      <c r="E21" s="425" t="s">
        <v>323</v>
      </c>
      <c r="F21" s="438">
        <v>2</v>
      </c>
      <c r="G21" s="438">
        <v>354</v>
      </c>
      <c r="H21" s="438">
        <v>0.5</v>
      </c>
      <c r="I21" s="438">
        <v>177</v>
      </c>
      <c r="J21" s="438">
        <v>4</v>
      </c>
      <c r="K21" s="438">
        <v>708</v>
      </c>
      <c r="L21" s="438">
        <v>1</v>
      </c>
      <c r="M21" s="438">
        <v>177</v>
      </c>
      <c r="N21" s="438">
        <v>13</v>
      </c>
      <c r="O21" s="438">
        <v>2314</v>
      </c>
      <c r="P21" s="426">
        <v>3.268361581920904</v>
      </c>
      <c r="Q21" s="439">
        <v>178</v>
      </c>
    </row>
    <row r="22" spans="1:17" ht="14.4" customHeight="1" x14ac:dyDescent="0.3">
      <c r="A22" s="423" t="s">
        <v>329</v>
      </c>
      <c r="B22" s="425" t="s">
        <v>296</v>
      </c>
      <c r="C22" s="425" t="s">
        <v>297</v>
      </c>
      <c r="D22" s="425" t="s">
        <v>298</v>
      </c>
      <c r="E22" s="425" t="s">
        <v>300</v>
      </c>
      <c r="F22" s="438">
        <v>1</v>
      </c>
      <c r="G22" s="438">
        <v>354</v>
      </c>
      <c r="H22" s="438"/>
      <c r="I22" s="438">
        <v>354</v>
      </c>
      <c r="J22" s="438"/>
      <c r="K22" s="438"/>
      <c r="L22" s="438"/>
      <c r="M22" s="438"/>
      <c r="N22" s="438"/>
      <c r="O22" s="438"/>
      <c r="P22" s="426"/>
      <c r="Q22" s="439"/>
    </row>
    <row r="23" spans="1:17" ht="14.4" customHeight="1" x14ac:dyDescent="0.3">
      <c r="A23" s="423" t="s">
        <v>330</v>
      </c>
      <c r="B23" s="425" t="s">
        <v>296</v>
      </c>
      <c r="C23" s="425" t="s">
        <v>297</v>
      </c>
      <c r="D23" s="425" t="s">
        <v>298</v>
      </c>
      <c r="E23" s="425" t="s">
        <v>299</v>
      </c>
      <c r="F23" s="438">
        <v>1</v>
      </c>
      <c r="G23" s="438">
        <v>354</v>
      </c>
      <c r="H23" s="438">
        <v>0.9971830985915493</v>
      </c>
      <c r="I23" s="438">
        <v>354</v>
      </c>
      <c r="J23" s="438">
        <v>1</v>
      </c>
      <c r="K23" s="438">
        <v>355</v>
      </c>
      <c r="L23" s="438">
        <v>1</v>
      </c>
      <c r="M23" s="438">
        <v>355</v>
      </c>
      <c r="N23" s="438">
        <v>1</v>
      </c>
      <c r="O23" s="438">
        <v>355</v>
      </c>
      <c r="P23" s="426">
        <v>1</v>
      </c>
      <c r="Q23" s="439">
        <v>355</v>
      </c>
    </row>
    <row r="24" spans="1:17" ht="14.4" customHeight="1" x14ac:dyDescent="0.3">
      <c r="A24" s="423" t="s">
        <v>330</v>
      </c>
      <c r="B24" s="425" t="s">
        <v>296</v>
      </c>
      <c r="C24" s="425" t="s">
        <v>297</v>
      </c>
      <c r="D24" s="425" t="s">
        <v>298</v>
      </c>
      <c r="E24" s="425" t="s">
        <v>300</v>
      </c>
      <c r="F24" s="438">
        <v>6</v>
      </c>
      <c r="G24" s="438">
        <v>2124</v>
      </c>
      <c r="H24" s="438">
        <v>1.1966197183098592</v>
      </c>
      <c r="I24" s="438">
        <v>354</v>
      </c>
      <c r="J24" s="438">
        <v>5</v>
      </c>
      <c r="K24" s="438">
        <v>1775</v>
      </c>
      <c r="L24" s="438">
        <v>1</v>
      </c>
      <c r="M24" s="438">
        <v>355</v>
      </c>
      <c r="N24" s="438">
        <v>3</v>
      </c>
      <c r="O24" s="438">
        <v>1065</v>
      </c>
      <c r="P24" s="426">
        <v>0.6</v>
      </c>
      <c r="Q24" s="439">
        <v>355</v>
      </c>
    </row>
    <row r="25" spans="1:17" ht="14.4" customHeight="1" x14ac:dyDescent="0.3">
      <c r="A25" s="423" t="s">
        <v>330</v>
      </c>
      <c r="B25" s="425" t="s">
        <v>296</v>
      </c>
      <c r="C25" s="425" t="s">
        <v>297</v>
      </c>
      <c r="D25" s="425" t="s">
        <v>322</v>
      </c>
      <c r="E25" s="425" t="s">
        <v>325</v>
      </c>
      <c r="F25" s="438"/>
      <c r="G25" s="438"/>
      <c r="H25" s="438"/>
      <c r="I25" s="438"/>
      <c r="J25" s="438">
        <v>2</v>
      </c>
      <c r="K25" s="438">
        <v>354</v>
      </c>
      <c r="L25" s="438">
        <v>1</v>
      </c>
      <c r="M25" s="438">
        <v>177</v>
      </c>
      <c r="N25" s="438">
        <v>1</v>
      </c>
      <c r="O25" s="438">
        <v>178</v>
      </c>
      <c r="P25" s="426">
        <v>0.50282485875706218</v>
      </c>
      <c r="Q25" s="439">
        <v>178</v>
      </c>
    </row>
    <row r="26" spans="1:17" ht="14.4" customHeight="1" x14ac:dyDescent="0.3">
      <c r="A26" s="423" t="s">
        <v>330</v>
      </c>
      <c r="B26" s="425" t="s">
        <v>296</v>
      </c>
      <c r="C26" s="425" t="s">
        <v>297</v>
      </c>
      <c r="D26" s="425" t="s">
        <v>322</v>
      </c>
      <c r="E26" s="425" t="s">
        <v>323</v>
      </c>
      <c r="F26" s="438">
        <v>4</v>
      </c>
      <c r="G26" s="438">
        <v>708</v>
      </c>
      <c r="H26" s="438">
        <v>4</v>
      </c>
      <c r="I26" s="438">
        <v>177</v>
      </c>
      <c r="J26" s="438">
        <v>1</v>
      </c>
      <c r="K26" s="438">
        <v>177</v>
      </c>
      <c r="L26" s="438">
        <v>1</v>
      </c>
      <c r="M26" s="438">
        <v>177</v>
      </c>
      <c r="N26" s="438">
        <v>1</v>
      </c>
      <c r="O26" s="438">
        <v>178</v>
      </c>
      <c r="P26" s="426">
        <v>1.0056497175141244</v>
      </c>
      <c r="Q26" s="439">
        <v>178</v>
      </c>
    </row>
    <row r="27" spans="1:17" ht="14.4" customHeight="1" x14ac:dyDescent="0.3">
      <c r="A27" s="423" t="s">
        <v>331</v>
      </c>
      <c r="B27" s="425" t="s">
        <v>296</v>
      </c>
      <c r="C27" s="425" t="s">
        <v>297</v>
      </c>
      <c r="D27" s="425" t="s">
        <v>298</v>
      </c>
      <c r="E27" s="425" t="s">
        <v>300</v>
      </c>
      <c r="F27" s="438"/>
      <c r="G27" s="438"/>
      <c r="H27" s="438"/>
      <c r="I27" s="438"/>
      <c r="J27" s="438">
        <v>2</v>
      </c>
      <c r="K27" s="438">
        <v>710</v>
      </c>
      <c r="L27" s="438">
        <v>1</v>
      </c>
      <c r="M27" s="438">
        <v>355</v>
      </c>
      <c r="N27" s="438"/>
      <c r="O27" s="438"/>
      <c r="P27" s="426"/>
      <c r="Q27" s="439"/>
    </row>
    <row r="28" spans="1:17" ht="14.4" customHeight="1" x14ac:dyDescent="0.3">
      <c r="A28" s="423" t="s">
        <v>331</v>
      </c>
      <c r="B28" s="425" t="s">
        <v>296</v>
      </c>
      <c r="C28" s="425" t="s">
        <v>297</v>
      </c>
      <c r="D28" s="425" t="s">
        <v>322</v>
      </c>
      <c r="E28" s="425" t="s">
        <v>323</v>
      </c>
      <c r="F28" s="438"/>
      <c r="G28" s="438"/>
      <c r="H28" s="438"/>
      <c r="I28" s="438"/>
      <c r="J28" s="438">
        <v>1</v>
      </c>
      <c r="K28" s="438">
        <v>177</v>
      </c>
      <c r="L28" s="438">
        <v>1</v>
      </c>
      <c r="M28" s="438">
        <v>177</v>
      </c>
      <c r="N28" s="438"/>
      <c r="O28" s="438"/>
      <c r="P28" s="426"/>
      <c r="Q28" s="439"/>
    </row>
    <row r="29" spans="1:17" ht="14.4" customHeight="1" x14ac:dyDescent="0.3">
      <c r="A29" s="423" t="s">
        <v>332</v>
      </c>
      <c r="B29" s="425" t="s">
        <v>296</v>
      </c>
      <c r="C29" s="425" t="s">
        <v>297</v>
      </c>
      <c r="D29" s="425" t="s">
        <v>298</v>
      </c>
      <c r="E29" s="425" t="s">
        <v>299</v>
      </c>
      <c r="F29" s="438">
        <v>2</v>
      </c>
      <c r="G29" s="438">
        <v>708</v>
      </c>
      <c r="H29" s="438"/>
      <c r="I29" s="438">
        <v>354</v>
      </c>
      <c r="J29" s="438"/>
      <c r="K29" s="438"/>
      <c r="L29" s="438"/>
      <c r="M29" s="438"/>
      <c r="N29" s="438">
        <v>1</v>
      </c>
      <c r="O29" s="438">
        <v>355</v>
      </c>
      <c r="P29" s="426"/>
      <c r="Q29" s="439">
        <v>355</v>
      </c>
    </row>
    <row r="30" spans="1:17" ht="14.4" customHeight="1" x14ac:dyDescent="0.3">
      <c r="A30" s="423" t="s">
        <v>332</v>
      </c>
      <c r="B30" s="425" t="s">
        <v>296</v>
      </c>
      <c r="C30" s="425" t="s">
        <v>297</v>
      </c>
      <c r="D30" s="425" t="s">
        <v>298</v>
      </c>
      <c r="E30" s="425" t="s">
        <v>300</v>
      </c>
      <c r="F30" s="438">
        <v>3</v>
      </c>
      <c r="G30" s="438">
        <v>1062</v>
      </c>
      <c r="H30" s="438"/>
      <c r="I30" s="438">
        <v>354</v>
      </c>
      <c r="J30" s="438"/>
      <c r="K30" s="438"/>
      <c r="L30" s="438"/>
      <c r="M30" s="438"/>
      <c r="N30" s="438">
        <v>1</v>
      </c>
      <c r="O30" s="438">
        <v>355</v>
      </c>
      <c r="P30" s="426"/>
      <c r="Q30" s="439">
        <v>355</v>
      </c>
    </row>
    <row r="31" spans="1:17" ht="14.4" customHeight="1" x14ac:dyDescent="0.3">
      <c r="A31" s="423" t="s">
        <v>333</v>
      </c>
      <c r="B31" s="425" t="s">
        <v>296</v>
      </c>
      <c r="C31" s="425" t="s">
        <v>297</v>
      </c>
      <c r="D31" s="425" t="s">
        <v>298</v>
      </c>
      <c r="E31" s="425" t="s">
        <v>299</v>
      </c>
      <c r="F31" s="438"/>
      <c r="G31" s="438"/>
      <c r="H31" s="438"/>
      <c r="I31" s="438"/>
      <c r="J31" s="438">
        <v>1</v>
      </c>
      <c r="K31" s="438">
        <v>355</v>
      </c>
      <c r="L31" s="438">
        <v>1</v>
      </c>
      <c r="M31" s="438">
        <v>355</v>
      </c>
      <c r="N31" s="438">
        <v>2</v>
      </c>
      <c r="O31" s="438">
        <v>710</v>
      </c>
      <c r="P31" s="426">
        <v>2</v>
      </c>
      <c r="Q31" s="439">
        <v>355</v>
      </c>
    </row>
    <row r="32" spans="1:17" ht="14.4" customHeight="1" x14ac:dyDescent="0.3">
      <c r="A32" s="423" t="s">
        <v>333</v>
      </c>
      <c r="B32" s="425" t="s">
        <v>296</v>
      </c>
      <c r="C32" s="425" t="s">
        <v>297</v>
      </c>
      <c r="D32" s="425" t="s">
        <v>298</v>
      </c>
      <c r="E32" s="425" t="s">
        <v>300</v>
      </c>
      <c r="F32" s="438"/>
      <c r="G32" s="438"/>
      <c r="H32" s="438"/>
      <c r="I32" s="438"/>
      <c r="J32" s="438">
        <v>2</v>
      </c>
      <c r="K32" s="438">
        <v>710</v>
      </c>
      <c r="L32" s="438">
        <v>1</v>
      </c>
      <c r="M32" s="438">
        <v>355</v>
      </c>
      <c r="N32" s="438"/>
      <c r="O32" s="438"/>
      <c r="P32" s="426"/>
      <c r="Q32" s="439"/>
    </row>
    <row r="33" spans="1:17" ht="14.4" customHeight="1" x14ac:dyDescent="0.3">
      <c r="A33" s="423" t="s">
        <v>333</v>
      </c>
      <c r="B33" s="425" t="s">
        <v>296</v>
      </c>
      <c r="C33" s="425" t="s">
        <v>297</v>
      </c>
      <c r="D33" s="425" t="s">
        <v>322</v>
      </c>
      <c r="E33" s="425" t="s">
        <v>325</v>
      </c>
      <c r="F33" s="438"/>
      <c r="G33" s="438"/>
      <c r="H33" s="438"/>
      <c r="I33" s="438"/>
      <c r="J33" s="438">
        <v>2</v>
      </c>
      <c r="K33" s="438">
        <v>354</v>
      </c>
      <c r="L33" s="438">
        <v>1</v>
      </c>
      <c r="M33" s="438">
        <v>177</v>
      </c>
      <c r="N33" s="438">
        <v>1</v>
      </c>
      <c r="O33" s="438">
        <v>178</v>
      </c>
      <c r="P33" s="426">
        <v>0.50282485875706218</v>
      </c>
      <c r="Q33" s="439">
        <v>178</v>
      </c>
    </row>
    <row r="34" spans="1:17" ht="14.4" customHeight="1" x14ac:dyDescent="0.3">
      <c r="A34" s="423" t="s">
        <v>333</v>
      </c>
      <c r="B34" s="425" t="s">
        <v>296</v>
      </c>
      <c r="C34" s="425" t="s">
        <v>297</v>
      </c>
      <c r="D34" s="425" t="s">
        <v>322</v>
      </c>
      <c r="E34" s="425" t="s">
        <v>323</v>
      </c>
      <c r="F34" s="438"/>
      <c r="G34" s="438"/>
      <c r="H34" s="438"/>
      <c r="I34" s="438"/>
      <c r="J34" s="438">
        <v>2</v>
      </c>
      <c r="K34" s="438">
        <v>354</v>
      </c>
      <c r="L34" s="438">
        <v>1</v>
      </c>
      <c r="M34" s="438">
        <v>177</v>
      </c>
      <c r="N34" s="438"/>
      <c r="O34" s="438"/>
      <c r="P34" s="426"/>
      <c r="Q34" s="439"/>
    </row>
    <row r="35" spans="1:17" ht="14.4" customHeight="1" x14ac:dyDescent="0.3">
      <c r="A35" s="423" t="s">
        <v>334</v>
      </c>
      <c r="B35" s="425" t="s">
        <v>296</v>
      </c>
      <c r="C35" s="425" t="s">
        <v>297</v>
      </c>
      <c r="D35" s="425" t="s">
        <v>298</v>
      </c>
      <c r="E35" s="425" t="s">
        <v>300</v>
      </c>
      <c r="F35" s="438">
        <v>1</v>
      </c>
      <c r="G35" s="438">
        <v>354</v>
      </c>
      <c r="H35" s="438">
        <v>0.49859154929577465</v>
      </c>
      <c r="I35" s="438">
        <v>354</v>
      </c>
      <c r="J35" s="438">
        <v>2</v>
      </c>
      <c r="K35" s="438">
        <v>710</v>
      </c>
      <c r="L35" s="438">
        <v>1</v>
      </c>
      <c r="M35" s="438">
        <v>355</v>
      </c>
      <c r="N35" s="438">
        <v>1</v>
      </c>
      <c r="O35" s="438">
        <v>355</v>
      </c>
      <c r="P35" s="426">
        <v>0.5</v>
      </c>
      <c r="Q35" s="439">
        <v>355</v>
      </c>
    </row>
    <row r="36" spans="1:17" ht="14.4" customHeight="1" x14ac:dyDescent="0.3">
      <c r="A36" s="423" t="s">
        <v>334</v>
      </c>
      <c r="B36" s="425" t="s">
        <v>296</v>
      </c>
      <c r="C36" s="425" t="s">
        <v>297</v>
      </c>
      <c r="D36" s="425" t="s">
        <v>322</v>
      </c>
      <c r="E36" s="425" t="s">
        <v>323</v>
      </c>
      <c r="F36" s="438"/>
      <c r="G36" s="438"/>
      <c r="H36" s="438"/>
      <c r="I36" s="438"/>
      <c r="J36" s="438"/>
      <c r="K36" s="438"/>
      <c r="L36" s="438"/>
      <c r="M36" s="438"/>
      <c r="N36" s="438">
        <v>2</v>
      </c>
      <c r="O36" s="438">
        <v>356</v>
      </c>
      <c r="P36" s="426"/>
      <c r="Q36" s="439">
        <v>178</v>
      </c>
    </row>
    <row r="37" spans="1:17" ht="14.4" customHeight="1" x14ac:dyDescent="0.3">
      <c r="A37" s="423" t="s">
        <v>335</v>
      </c>
      <c r="B37" s="425" t="s">
        <v>296</v>
      </c>
      <c r="C37" s="425" t="s">
        <v>297</v>
      </c>
      <c r="D37" s="425" t="s">
        <v>298</v>
      </c>
      <c r="E37" s="425" t="s">
        <v>300</v>
      </c>
      <c r="F37" s="438"/>
      <c r="G37" s="438"/>
      <c r="H37" s="438"/>
      <c r="I37" s="438"/>
      <c r="J37" s="438"/>
      <c r="K37" s="438"/>
      <c r="L37" s="438"/>
      <c r="M37" s="438"/>
      <c r="N37" s="438">
        <v>1</v>
      </c>
      <c r="O37" s="438">
        <v>355</v>
      </c>
      <c r="P37" s="426"/>
      <c r="Q37" s="439">
        <v>355</v>
      </c>
    </row>
    <row r="38" spans="1:17" ht="14.4" customHeight="1" x14ac:dyDescent="0.3">
      <c r="A38" s="423" t="s">
        <v>335</v>
      </c>
      <c r="B38" s="425" t="s">
        <v>296</v>
      </c>
      <c r="C38" s="425" t="s">
        <v>297</v>
      </c>
      <c r="D38" s="425" t="s">
        <v>322</v>
      </c>
      <c r="E38" s="425" t="s">
        <v>323</v>
      </c>
      <c r="F38" s="438"/>
      <c r="G38" s="438"/>
      <c r="H38" s="438"/>
      <c r="I38" s="438"/>
      <c r="J38" s="438"/>
      <c r="K38" s="438"/>
      <c r="L38" s="438"/>
      <c r="M38" s="438"/>
      <c r="N38" s="438">
        <v>1</v>
      </c>
      <c r="O38" s="438">
        <v>178</v>
      </c>
      <c r="P38" s="426"/>
      <c r="Q38" s="439">
        <v>178</v>
      </c>
    </row>
    <row r="39" spans="1:17" ht="14.4" customHeight="1" x14ac:dyDescent="0.3">
      <c r="A39" s="423" t="s">
        <v>336</v>
      </c>
      <c r="B39" s="425" t="s">
        <v>296</v>
      </c>
      <c r="C39" s="425" t="s">
        <v>297</v>
      </c>
      <c r="D39" s="425" t="s">
        <v>298</v>
      </c>
      <c r="E39" s="425" t="s">
        <v>299</v>
      </c>
      <c r="F39" s="438">
        <v>1</v>
      </c>
      <c r="G39" s="438">
        <v>354</v>
      </c>
      <c r="H39" s="438"/>
      <c r="I39" s="438">
        <v>354</v>
      </c>
      <c r="J39" s="438"/>
      <c r="K39" s="438"/>
      <c r="L39" s="438"/>
      <c r="M39" s="438"/>
      <c r="N39" s="438"/>
      <c r="O39" s="438"/>
      <c r="P39" s="426"/>
      <c r="Q39" s="439"/>
    </row>
    <row r="40" spans="1:17" ht="14.4" customHeight="1" x14ac:dyDescent="0.3">
      <c r="A40" s="423" t="s">
        <v>336</v>
      </c>
      <c r="B40" s="425" t="s">
        <v>296</v>
      </c>
      <c r="C40" s="425" t="s">
        <v>297</v>
      </c>
      <c r="D40" s="425" t="s">
        <v>298</v>
      </c>
      <c r="E40" s="425" t="s">
        <v>300</v>
      </c>
      <c r="F40" s="438"/>
      <c r="G40" s="438"/>
      <c r="H40" s="438"/>
      <c r="I40" s="438"/>
      <c r="J40" s="438">
        <v>1</v>
      </c>
      <c r="K40" s="438">
        <v>355</v>
      </c>
      <c r="L40" s="438">
        <v>1</v>
      </c>
      <c r="M40" s="438">
        <v>355</v>
      </c>
      <c r="N40" s="438">
        <v>4</v>
      </c>
      <c r="O40" s="438">
        <v>1420</v>
      </c>
      <c r="P40" s="426">
        <v>4</v>
      </c>
      <c r="Q40" s="439">
        <v>355</v>
      </c>
    </row>
    <row r="41" spans="1:17" ht="14.4" customHeight="1" x14ac:dyDescent="0.3">
      <c r="A41" s="423" t="s">
        <v>336</v>
      </c>
      <c r="B41" s="425" t="s">
        <v>296</v>
      </c>
      <c r="C41" s="425" t="s">
        <v>297</v>
      </c>
      <c r="D41" s="425" t="s">
        <v>322</v>
      </c>
      <c r="E41" s="425" t="s">
        <v>323</v>
      </c>
      <c r="F41" s="438"/>
      <c r="G41" s="438"/>
      <c r="H41" s="438"/>
      <c r="I41" s="438"/>
      <c r="J41" s="438">
        <v>1</v>
      </c>
      <c r="K41" s="438">
        <v>177</v>
      </c>
      <c r="L41" s="438">
        <v>1</v>
      </c>
      <c r="M41" s="438">
        <v>177</v>
      </c>
      <c r="N41" s="438">
        <v>2</v>
      </c>
      <c r="O41" s="438">
        <v>356</v>
      </c>
      <c r="P41" s="426">
        <v>2.0112994350282487</v>
      </c>
      <c r="Q41" s="439">
        <v>178</v>
      </c>
    </row>
    <row r="42" spans="1:17" ht="14.4" customHeight="1" x14ac:dyDescent="0.3">
      <c r="A42" s="423" t="s">
        <v>337</v>
      </c>
      <c r="B42" s="425" t="s">
        <v>296</v>
      </c>
      <c r="C42" s="425" t="s">
        <v>297</v>
      </c>
      <c r="D42" s="425" t="s">
        <v>298</v>
      </c>
      <c r="E42" s="425" t="s">
        <v>299</v>
      </c>
      <c r="F42" s="438">
        <v>2</v>
      </c>
      <c r="G42" s="438">
        <v>708</v>
      </c>
      <c r="H42" s="438"/>
      <c r="I42" s="438">
        <v>354</v>
      </c>
      <c r="J42" s="438"/>
      <c r="K42" s="438"/>
      <c r="L42" s="438"/>
      <c r="M42" s="438"/>
      <c r="N42" s="438"/>
      <c r="O42" s="438"/>
      <c r="P42" s="426"/>
      <c r="Q42" s="439"/>
    </row>
    <row r="43" spans="1:17" ht="14.4" customHeight="1" x14ac:dyDescent="0.3">
      <c r="A43" s="423" t="s">
        <v>337</v>
      </c>
      <c r="B43" s="425" t="s">
        <v>296</v>
      </c>
      <c r="C43" s="425" t="s">
        <v>297</v>
      </c>
      <c r="D43" s="425" t="s">
        <v>298</v>
      </c>
      <c r="E43" s="425" t="s">
        <v>300</v>
      </c>
      <c r="F43" s="438"/>
      <c r="G43" s="438"/>
      <c r="H43" s="438"/>
      <c r="I43" s="438"/>
      <c r="J43" s="438">
        <v>7</v>
      </c>
      <c r="K43" s="438">
        <v>2485</v>
      </c>
      <c r="L43" s="438">
        <v>1</v>
      </c>
      <c r="M43" s="438">
        <v>355</v>
      </c>
      <c r="N43" s="438">
        <v>5</v>
      </c>
      <c r="O43" s="438">
        <v>1775</v>
      </c>
      <c r="P43" s="426">
        <v>0.7142857142857143</v>
      </c>
      <c r="Q43" s="439">
        <v>355</v>
      </c>
    </row>
    <row r="44" spans="1:17" ht="14.4" customHeight="1" x14ac:dyDescent="0.3">
      <c r="A44" s="423" t="s">
        <v>337</v>
      </c>
      <c r="B44" s="425" t="s">
        <v>296</v>
      </c>
      <c r="C44" s="425" t="s">
        <v>297</v>
      </c>
      <c r="D44" s="425" t="s">
        <v>322</v>
      </c>
      <c r="E44" s="425" t="s">
        <v>323</v>
      </c>
      <c r="F44" s="438"/>
      <c r="G44" s="438"/>
      <c r="H44" s="438"/>
      <c r="I44" s="438"/>
      <c r="J44" s="438">
        <v>3</v>
      </c>
      <c r="K44" s="438">
        <v>531</v>
      </c>
      <c r="L44" s="438">
        <v>1</v>
      </c>
      <c r="M44" s="438">
        <v>177</v>
      </c>
      <c r="N44" s="438">
        <v>4</v>
      </c>
      <c r="O44" s="438">
        <v>712</v>
      </c>
      <c r="P44" s="426">
        <v>1.3408662900188324</v>
      </c>
      <c r="Q44" s="439">
        <v>178</v>
      </c>
    </row>
    <row r="45" spans="1:17" ht="14.4" customHeight="1" x14ac:dyDescent="0.3">
      <c r="A45" s="423" t="s">
        <v>338</v>
      </c>
      <c r="B45" s="425" t="s">
        <v>296</v>
      </c>
      <c r="C45" s="425" t="s">
        <v>297</v>
      </c>
      <c r="D45" s="425" t="s">
        <v>298</v>
      </c>
      <c r="E45" s="425" t="s">
        <v>300</v>
      </c>
      <c r="F45" s="438"/>
      <c r="G45" s="438"/>
      <c r="H45" s="438"/>
      <c r="I45" s="438"/>
      <c r="J45" s="438"/>
      <c r="K45" s="438"/>
      <c r="L45" s="438"/>
      <c r="M45" s="438"/>
      <c r="N45" s="438">
        <v>1</v>
      </c>
      <c r="O45" s="438">
        <v>355</v>
      </c>
      <c r="P45" s="426"/>
      <c r="Q45" s="439">
        <v>355</v>
      </c>
    </row>
    <row r="46" spans="1:17" ht="14.4" customHeight="1" x14ac:dyDescent="0.3">
      <c r="A46" s="423" t="s">
        <v>339</v>
      </c>
      <c r="B46" s="425" t="s">
        <v>296</v>
      </c>
      <c r="C46" s="425" t="s">
        <v>297</v>
      </c>
      <c r="D46" s="425" t="s">
        <v>298</v>
      </c>
      <c r="E46" s="425" t="s">
        <v>300</v>
      </c>
      <c r="F46" s="438"/>
      <c r="G46" s="438"/>
      <c r="H46" s="438"/>
      <c r="I46" s="438"/>
      <c r="J46" s="438">
        <v>1</v>
      </c>
      <c r="K46" s="438">
        <v>355</v>
      </c>
      <c r="L46" s="438">
        <v>1</v>
      </c>
      <c r="M46" s="438">
        <v>355</v>
      </c>
      <c r="N46" s="438"/>
      <c r="O46" s="438"/>
      <c r="P46" s="426"/>
      <c r="Q46" s="439"/>
    </row>
    <row r="47" spans="1:17" ht="14.4" customHeight="1" x14ac:dyDescent="0.3">
      <c r="A47" s="423" t="s">
        <v>340</v>
      </c>
      <c r="B47" s="425" t="s">
        <v>296</v>
      </c>
      <c r="C47" s="425" t="s">
        <v>297</v>
      </c>
      <c r="D47" s="425" t="s">
        <v>298</v>
      </c>
      <c r="E47" s="425" t="s">
        <v>300</v>
      </c>
      <c r="F47" s="438">
        <v>1</v>
      </c>
      <c r="G47" s="438">
        <v>354</v>
      </c>
      <c r="H47" s="438"/>
      <c r="I47" s="438">
        <v>354</v>
      </c>
      <c r="J47" s="438"/>
      <c r="K47" s="438"/>
      <c r="L47" s="438"/>
      <c r="M47" s="438"/>
      <c r="N47" s="438"/>
      <c r="O47" s="438"/>
      <c r="P47" s="426"/>
      <c r="Q47" s="439"/>
    </row>
    <row r="48" spans="1:17" ht="14.4" customHeight="1" x14ac:dyDescent="0.3">
      <c r="A48" s="423" t="s">
        <v>340</v>
      </c>
      <c r="B48" s="425" t="s">
        <v>296</v>
      </c>
      <c r="C48" s="425" t="s">
        <v>297</v>
      </c>
      <c r="D48" s="425" t="s">
        <v>322</v>
      </c>
      <c r="E48" s="425" t="s">
        <v>323</v>
      </c>
      <c r="F48" s="438">
        <v>1</v>
      </c>
      <c r="G48" s="438">
        <v>177</v>
      </c>
      <c r="H48" s="438">
        <v>0.5</v>
      </c>
      <c r="I48" s="438">
        <v>177</v>
      </c>
      <c r="J48" s="438">
        <v>2</v>
      </c>
      <c r="K48" s="438">
        <v>354</v>
      </c>
      <c r="L48" s="438">
        <v>1</v>
      </c>
      <c r="M48" s="438">
        <v>177</v>
      </c>
      <c r="N48" s="438"/>
      <c r="O48" s="438"/>
      <c r="P48" s="426"/>
      <c r="Q48" s="439"/>
    </row>
    <row r="49" spans="1:17" ht="14.4" customHeight="1" x14ac:dyDescent="0.3">
      <c r="A49" s="423" t="s">
        <v>341</v>
      </c>
      <c r="B49" s="425" t="s">
        <v>296</v>
      </c>
      <c r="C49" s="425" t="s">
        <v>297</v>
      </c>
      <c r="D49" s="425" t="s">
        <v>298</v>
      </c>
      <c r="E49" s="425" t="s">
        <v>300</v>
      </c>
      <c r="F49" s="438">
        <v>1</v>
      </c>
      <c r="G49" s="438">
        <v>354</v>
      </c>
      <c r="H49" s="438"/>
      <c r="I49" s="438">
        <v>354</v>
      </c>
      <c r="J49" s="438"/>
      <c r="K49" s="438"/>
      <c r="L49" s="438"/>
      <c r="M49" s="438"/>
      <c r="N49" s="438"/>
      <c r="O49" s="438"/>
      <c r="P49" s="426"/>
      <c r="Q49" s="439"/>
    </row>
    <row r="50" spans="1:17" ht="14.4" customHeight="1" x14ac:dyDescent="0.3">
      <c r="A50" s="423" t="s">
        <v>341</v>
      </c>
      <c r="B50" s="425" t="s">
        <v>296</v>
      </c>
      <c r="C50" s="425" t="s">
        <v>297</v>
      </c>
      <c r="D50" s="425" t="s">
        <v>322</v>
      </c>
      <c r="E50" s="425" t="s">
        <v>325</v>
      </c>
      <c r="F50" s="438"/>
      <c r="G50" s="438"/>
      <c r="H50" s="438"/>
      <c r="I50" s="438"/>
      <c r="J50" s="438"/>
      <c r="K50" s="438"/>
      <c r="L50" s="438"/>
      <c r="M50" s="438"/>
      <c r="N50" s="438">
        <v>1</v>
      </c>
      <c r="O50" s="438">
        <v>178</v>
      </c>
      <c r="P50" s="426"/>
      <c r="Q50" s="439">
        <v>178</v>
      </c>
    </row>
    <row r="51" spans="1:17" ht="14.4" customHeight="1" thickBot="1" x14ac:dyDescent="0.35">
      <c r="A51" s="414" t="s">
        <v>341</v>
      </c>
      <c r="B51" s="415" t="s">
        <v>296</v>
      </c>
      <c r="C51" s="415" t="s">
        <v>297</v>
      </c>
      <c r="D51" s="415" t="s">
        <v>322</v>
      </c>
      <c r="E51" s="415" t="s">
        <v>323</v>
      </c>
      <c r="F51" s="416">
        <v>1</v>
      </c>
      <c r="G51" s="416">
        <v>177</v>
      </c>
      <c r="H51" s="416"/>
      <c r="I51" s="416">
        <v>177</v>
      </c>
      <c r="J51" s="416"/>
      <c r="K51" s="416"/>
      <c r="L51" s="416"/>
      <c r="M51" s="416"/>
      <c r="N51" s="416"/>
      <c r="O51" s="416"/>
      <c r="P51" s="417"/>
      <c r="Q51" s="4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203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803.02054015064232</v>
      </c>
      <c r="D4" s="129">
        <f ca="1">IF(ISERROR(VLOOKUP("Náklady celkem",INDIRECT("HI!$A:$G"),5,0)),0,VLOOKUP("Náklady celkem",INDIRECT("HI!$A:$G"),5,0))</f>
        <v>698.32736999999997</v>
      </c>
      <c r="E4" s="130">
        <f ca="1">IF(C4=0,0,D4/C4)</f>
        <v>0.86962578798918089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798.12955664062497</v>
      </c>
      <c r="D12" s="133">
        <f ca="1">IF(ISERROR(VLOOKUP("Osobní náklady (Kč) *",INDIRECT("HI!$A:$G"),5,0)),0,VLOOKUP("Osobní náklady (Kč) *",INDIRECT("HI!$A:$G"),5,0))</f>
        <v>689.94017000000008</v>
      </c>
      <c r="E12" s="134">
        <f ca="1">IF(C12=0,0,D12/C12)</f>
        <v>0.86444633488327327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0.71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0.71</v>
      </c>
      <c r="E15" s="134">
        <f t="shared" ca="1" si="1"/>
        <v>0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1.8515504494441786</v>
      </c>
      <c r="E19" s="134">
        <f t="shared" si="1"/>
        <v>2.178294646404916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203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2017</v>
      </c>
      <c r="D3" s="7"/>
      <c r="E3" s="269">
        <v>2018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147</v>
      </c>
      <c r="J4" s="207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671.46336999999994</v>
      </c>
      <c r="C7" s="31">
        <v>690.45775000000003</v>
      </c>
      <c r="D7" s="8"/>
      <c r="E7" s="90">
        <v>689.94017000000008</v>
      </c>
      <c r="F7" s="30">
        <v>798.12955664062497</v>
      </c>
      <c r="G7" s="91">
        <f>E7-F7</f>
        <v>-108.18938664062489</v>
      </c>
      <c r="H7" s="95">
        <f>IF(F7&lt;0.00000001,"",E7/F7)</f>
        <v>0.86444633488327327</v>
      </c>
    </row>
    <row r="8" spans="1:10" ht="14.4" customHeight="1" thickBot="1" x14ac:dyDescent="0.35">
      <c r="A8" s="1" t="s">
        <v>50</v>
      </c>
      <c r="B8" s="11">
        <v>0.70175000000006094</v>
      </c>
      <c r="C8" s="33">
        <v>0.46987999999987551</v>
      </c>
      <c r="D8" s="8"/>
      <c r="E8" s="92">
        <v>8.3871999999998934</v>
      </c>
      <c r="F8" s="32">
        <v>4.8909835100173495</v>
      </c>
      <c r="G8" s="93">
        <f>E8-F8</f>
        <v>3.4962164899825439</v>
      </c>
      <c r="H8" s="96">
        <f>IF(F8&lt;0.00000001,"",E8/F8)</f>
        <v>1.7148289260885572</v>
      </c>
    </row>
    <row r="9" spans="1:10" ht="14.4" customHeight="1" thickBot="1" x14ac:dyDescent="0.35">
      <c r="A9" s="2" t="s">
        <v>51</v>
      </c>
      <c r="B9" s="3">
        <v>672.16512</v>
      </c>
      <c r="C9" s="35">
        <v>690.92762999999991</v>
      </c>
      <c r="D9" s="8"/>
      <c r="E9" s="3">
        <v>698.32736999999997</v>
      </c>
      <c r="F9" s="34">
        <v>803.02054015064232</v>
      </c>
      <c r="G9" s="34">
        <f>E9-F9</f>
        <v>-104.69317015064235</v>
      </c>
      <c r="H9" s="97">
        <f>IF(F9&lt;0.00000001,"",E9/F9)</f>
        <v>0.86962578798918089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0.71</v>
      </c>
      <c r="F11" s="28">
        <f>C11</f>
        <v>0</v>
      </c>
      <c r="G11" s="88">
        <f>E11-F11</f>
        <v>0.71</v>
      </c>
      <c r="H11" s="94" t="str">
        <f>IF(F11&lt;0.00000001,"",E11/F11)</f>
        <v/>
      </c>
      <c r="I11" s="88">
        <f>E11-B11</f>
        <v>0.71</v>
      </c>
      <c r="J11" s="94" t="str">
        <f>IF(B11&lt;0.00000001,"",E11/B11)</f>
        <v/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</v>
      </c>
      <c r="C13" s="37">
        <f>SUM(C11:C12)</f>
        <v>0</v>
      </c>
      <c r="D13" s="8"/>
      <c r="E13" s="5">
        <f>SUM(E11:E12)</f>
        <v>0.71</v>
      </c>
      <c r="F13" s="36">
        <f>SUM(F11:F12)</f>
        <v>0</v>
      </c>
      <c r="G13" s="36">
        <f>E13-F13</f>
        <v>0.71</v>
      </c>
      <c r="H13" s="98" t="str">
        <f>IF(F13&lt;0.00000001,"",E13/F13)</f>
        <v/>
      </c>
      <c r="I13" s="36">
        <f>SUM(I11:I12)</f>
        <v>0.71</v>
      </c>
      <c r="J13" s="98" t="str">
        <f>IF(B13&lt;0.00000001,"",E13/B13)</f>
        <v/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1.0167151260303603E-3</v>
      </c>
      <c r="F15" s="38">
        <f>IF(F9=0,"",F13/F9)</f>
        <v>0</v>
      </c>
      <c r="G15" s="38">
        <f>IF(ISERROR(F15-E15),"",E15-F15)</f>
        <v>1.0167151260303603E-3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2.7538436870227947E-3</v>
      </c>
      <c r="C4" s="170">
        <f t="shared" ref="C4:M4" si="0">(C10+C8)/C6</f>
        <v>2.4401650060198181E-3</v>
      </c>
      <c r="D4" s="170">
        <f t="shared" si="0"/>
        <v>1.6778627771507322E-3</v>
      </c>
      <c r="E4" s="170">
        <f t="shared" si="0"/>
        <v>1.2716158121235254E-3</v>
      </c>
      <c r="F4" s="170">
        <f t="shared" si="0"/>
        <v>1.0167151260303587E-3</v>
      </c>
      <c r="G4" s="170">
        <f t="shared" si="0"/>
        <v>1.0167151260303587E-3</v>
      </c>
      <c r="H4" s="170">
        <f t="shared" si="0"/>
        <v>1.0167151260303587E-3</v>
      </c>
      <c r="I4" s="170">
        <f t="shared" si="0"/>
        <v>1.0167151260303587E-3</v>
      </c>
      <c r="J4" s="170">
        <f t="shared" si="0"/>
        <v>1.0167151260303587E-3</v>
      </c>
      <c r="K4" s="170">
        <f t="shared" si="0"/>
        <v>1.0167151260303587E-3</v>
      </c>
      <c r="L4" s="170">
        <f t="shared" si="0"/>
        <v>1.0167151260303587E-3</v>
      </c>
      <c r="M4" s="170">
        <f t="shared" si="0"/>
        <v>1.0167151260303587E-3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128.91073</v>
      </c>
      <c r="C5" s="170">
        <f>IF(ISERROR(VLOOKUP($A5,'Man Tab'!$A:$Q,COLUMN()+2,0)),0,VLOOKUP($A5,'Man Tab'!$A:$Q,COLUMN()+2,0))</f>
        <v>162.0532</v>
      </c>
      <c r="D5" s="170">
        <f>IF(ISERROR(VLOOKUP($A5,'Man Tab'!$A:$Q,COLUMN()+2,0)),0,VLOOKUP($A5,'Man Tab'!$A:$Q,COLUMN()+2,0))</f>
        <v>132.19344000000001</v>
      </c>
      <c r="E5" s="170">
        <f>IF(ISERROR(VLOOKUP($A5,'Man Tab'!$A:$Q,COLUMN()+2,0)),0,VLOOKUP($A5,'Man Tab'!$A:$Q,COLUMN()+2,0))</f>
        <v>135.18737000000101</v>
      </c>
      <c r="F5" s="170">
        <f>IF(ISERROR(VLOOKUP($A5,'Man Tab'!$A:$Q,COLUMN()+2,0)),0,VLOOKUP($A5,'Man Tab'!$A:$Q,COLUMN()+2,0))</f>
        <v>139.98263</v>
      </c>
      <c r="G5" s="170">
        <f>IF(ISERROR(VLOOKUP($A5,'Man Tab'!$A:$Q,COLUMN()+2,0)),0,VLOOKUP($A5,'Man Tab'!$A:$Q,COLUMN()+2,0))</f>
        <v>0</v>
      </c>
      <c r="H5" s="170">
        <f>IF(ISERROR(VLOOKUP($A5,'Man Tab'!$A:$Q,COLUMN()+2,0)),0,VLOOKUP($A5,'Man Tab'!$A:$Q,COLUMN()+2,0))</f>
        <v>0</v>
      </c>
      <c r="I5" s="170">
        <f>IF(ISERROR(VLOOKUP($A5,'Man Tab'!$A:$Q,COLUMN()+2,0)),0,VLOOKUP($A5,'Man Tab'!$A:$Q,COLUMN()+2,0))</f>
        <v>0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128.91073</v>
      </c>
      <c r="C6" s="172">
        <f t="shared" ref="C6:M6" si="1">C5+B6</f>
        <v>290.96393</v>
      </c>
      <c r="D6" s="172">
        <f t="shared" si="1"/>
        <v>423.15737000000001</v>
      </c>
      <c r="E6" s="172">
        <f t="shared" si="1"/>
        <v>558.34474000000102</v>
      </c>
      <c r="F6" s="172">
        <f t="shared" si="1"/>
        <v>698.327370000001</v>
      </c>
      <c r="G6" s="172">
        <f t="shared" si="1"/>
        <v>698.327370000001</v>
      </c>
      <c r="H6" s="172">
        <f t="shared" si="1"/>
        <v>698.327370000001</v>
      </c>
      <c r="I6" s="172">
        <f t="shared" si="1"/>
        <v>698.327370000001</v>
      </c>
      <c r="J6" s="172">
        <f t="shared" si="1"/>
        <v>698.327370000001</v>
      </c>
      <c r="K6" s="172">
        <f t="shared" si="1"/>
        <v>698.327370000001</v>
      </c>
      <c r="L6" s="172">
        <f t="shared" si="1"/>
        <v>698.327370000001</v>
      </c>
      <c r="M6" s="172">
        <f t="shared" si="1"/>
        <v>698.327370000001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355</v>
      </c>
      <c r="C9" s="171">
        <v>355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0.35499999999999998</v>
      </c>
      <c r="C10" s="172">
        <f t="shared" ref="C10:M10" si="3">C9/1000+B10</f>
        <v>0.71</v>
      </c>
      <c r="D10" s="172">
        <f t="shared" si="3"/>
        <v>0.71</v>
      </c>
      <c r="E10" s="172">
        <f t="shared" si="3"/>
        <v>0.71</v>
      </c>
      <c r="F10" s="172">
        <f t="shared" si="3"/>
        <v>0.71</v>
      </c>
      <c r="G10" s="172">
        <f t="shared" si="3"/>
        <v>0.71</v>
      </c>
      <c r="H10" s="172">
        <f t="shared" si="3"/>
        <v>0.71</v>
      </c>
      <c r="I10" s="172">
        <f t="shared" si="3"/>
        <v>0.71</v>
      </c>
      <c r="J10" s="172">
        <f t="shared" si="3"/>
        <v>0.71</v>
      </c>
      <c r="K10" s="172">
        <f t="shared" si="3"/>
        <v>0.71</v>
      </c>
      <c r="L10" s="172">
        <f t="shared" si="3"/>
        <v>0.71</v>
      </c>
      <c r="M10" s="172">
        <f t="shared" si="3"/>
        <v>0.71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5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205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2018</v>
      </c>
      <c r="C4" s="110" t="s">
        <v>5</v>
      </c>
      <c r="D4" s="200" t="s">
        <v>182</v>
      </c>
      <c r="E4" s="200" t="s">
        <v>183</v>
      </c>
      <c r="F4" s="200" t="s">
        <v>184</v>
      </c>
      <c r="G4" s="200" t="s">
        <v>185</v>
      </c>
      <c r="H4" s="200" t="s">
        <v>186</v>
      </c>
      <c r="I4" s="200" t="s">
        <v>187</v>
      </c>
      <c r="J4" s="200" t="s">
        <v>188</v>
      </c>
      <c r="K4" s="200" t="s">
        <v>189</v>
      </c>
      <c r="L4" s="200" t="s">
        <v>190</v>
      </c>
      <c r="M4" s="200" t="s">
        <v>191</v>
      </c>
      <c r="N4" s="200" t="s">
        <v>192</v>
      </c>
      <c r="O4" s="200" t="s">
        <v>193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204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204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204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204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204</v>
      </c>
    </row>
    <row r="11" spans="1:17" ht="14.4" customHeight="1" x14ac:dyDescent="0.3">
      <c r="A11" s="15" t="s">
        <v>14</v>
      </c>
      <c r="B11" s="46">
        <v>2.2017867764860002</v>
      </c>
      <c r="C11" s="47">
        <v>0.18348223137299999</v>
      </c>
      <c r="D11" s="47">
        <v>0.38719999999999999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0.38719999999999999</v>
      </c>
      <c r="Q11" s="70">
        <v>0.42205721731200002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204</v>
      </c>
    </row>
    <row r="13" spans="1:17" ht="14.4" customHeight="1" x14ac:dyDescent="0.3">
      <c r="A13" s="15" t="s">
        <v>16</v>
      </c>
      <c r="B13" s="46">
        <v>1.7701851670440001</v>
      </c>
      <c r="C13" s="47">
        <v>0.14751543058700001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204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204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204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204</v>
      </c>
    </row>
    <row r="19" spans="1:17" ht="14.4" customHeight="1" x14ac:dyDescent="0.3">
      <c r="A19" s="15" t="s">
        <v>22</v>
      </c>
      <c r="B19" s="46">
        <v>3.0975689951000002E-2</v>
      </c>
      <c r="C19" s="47">
        <v>2.5813074949999999E-3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1915.511</v>
      </c>
      <c r="C20" s="47">
        <v>159.625916666666</v>
      </c>
      <c r="D20" s="47">
        <v>128.52352999999999</v>
      </c>
      <c r="E20" s="47">
        <v>162.0532</v>
      </c>
      <c r="F20" s="47">
        <v>132.19344000000001</v>
      </c>
      <c r="G20" s="47">
        <v>127.187370000001</v>
      </c>
      <c r="H20" s="47">
        <v>139.98263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689.94017000000099</v>
      </c>
      <c r="Q20" s="70">
        <v>0.86444630597200001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204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204</v>
      </c>
    </row>
    <row r="24" spans="1:17" ht="14.4" customHeight="1" x14ac:dyDescent="0.3">
      <c r="A24" s="16" t="s">
        <v>27</v>
      </c>
      <c r="B24" s="46">
        <v>7.7354132207830002</v>
      </c>
      <c r="C24" s="47">
        <v>0.644617768398</v>
      </c>
      <c r="D24" s="47">
        <v>0</v>
      </c>
      <c r="E24" s="47">
        <v>0</v>
      </c>
      <c r="F24" s="47">
        <v>0</v>
      </c>
      <c r="G24" s="47">
        <v>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</v>
      </c>
      <c r="Q24" s="70">
        <v>2.4820910599069999</v>
      </c>
    </row>
    <row r="25" spans="1:17" ht="14.4" customHeight="1" x14ac:dyDescent="0.3">
      <c r="A25" s="17" t="s">
        <v>28</v>
      </c>
      <c r="B25" s="49">
        <v>1927.24936085426</v>
      </c>
      <c r="C25" s="50">
        <v>160.604113404522</v>
      </c>
      <c r="D25" s="50">
        <v>128.91073</v>
      </c>
      <c r="E25" s="50">
        <v>162.0532</v>
      </c>
      <c r="F25" s="50">
        <v>132.19344000000001</v>
      </c>
      <c r="G25" s="50">
        <v>135.18737000000101</v>
      </c>
      <c r="H25" s="50">
        <v>139.98263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698.327370000001</v>
      </c>
      <c r="Q25" s="71">
        <v>0.86962575888799998</v>
      </c>
    </row>
    <row r="26" spans="1:17" ht="14.4" customHeight="1" x14ac:dyDescent="0.3">
      <c r="A26" s="15" t="s">
        <v>29</v>
      </c>
      <c r="B26" s="46">
        <v>305.65539494870097</v>
      </c>
      <c r="C26" s="47">
        <v>25.471282912391001</v>
      </c>
      <c r="D26" s="47">
        <v>21.92408</v>
      </c>
      <c r="E26" s="47">
        <v>25.991900000000001</v>
      </c>
      <c r="F26" s="47">
        <v>21.982130000000002</v>
      </c>
      <c r="G26" s="47">
        <v>21.680569999999999</v>
      </c>
      <c r="H26" s="47">
        <v>21.742069999999998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113.32075</v>
      </c>
      <c r="Q26" s="70">
        <v>0.88979224477800001</v>
      </c>
    </row>
    <row r="27" spans="1:17" ht="14.4" customHeight="1" x14ac:dyDescent="0.3">
      <c r="A27" s="18" t="s">
        <v>30</v>
      </c>
      <c r="B27" s="49">
        <v>2232.9047558029602</v>
      </c>
      <c r="C27" s="50">
        <v>186.07539631691401</v>
      </c>
      <c r="D27" s="50">
        <v>150.83481</v>
      </c>
      <c r="E27" s="50">
        <v>188.04509999999999</v>
      </c>
      <c r="F27" s="50">
        <v>154.17556999999999</v>
      </c>
      <c r="G27" s="50">
        <v>156.867940000001</v>
      </c>
      <c r="H27" s="50">
        <v>161.72470000000001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811.64812000000097</v>
      </c>
      <c r="Q27" s="71">
        <v>0.87238628648899996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12.5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204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10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204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198</v>
      </c>
      <c r="G4" s="287" t="s">
        <v>39</v>
      </c>
      <c r="H4" s="112" t="s">
        <v>100</v>
      </c>
      <c r="I4" s="285" t="s">
        <v>40</v>
      </c>
      <c r="J4" s="287" t="s">
        <v>200</v>
      </c>
      <c r="K4" s="288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6"/>
      <c r="G5" s="286"/>
      <c r="H5" s="25" t="s">
        <v>199</v>
      </c>
      <c r="I5" s="286"/>
      <c r="J5" s="286"/>
      <c r="K5" s="289"/>
    </row>
    <row r="6" spans="1:11" ht="14.4" customHeight="1" thickBot="1" x14ac:dyDescent="0.35">
      <c r="A6" s="369" t="s">
        <v>206</v>
      </c>
      <c r="B6" s="351">
        <v>1784.5230375256899</v>
      </c>
      <c r="C6" s="351">
        <v>2051.2419399999999</v>
      </c>
      <c r="D6" s="352">
        <v>266.71890247431099</v>
      </c>
      <c r="E6" s="353">
        <v>1.1494622915279999</v>
      </c>
      <c r="F6" s="351">
        <v>1927.24936085426</v>
      </c>
      <c r="G6" s="352">
        <v>803.02056702260904</v>
      </c>
      <c r="H6" s="354">
        <v>139.98263</v>
      </c>
      <c r="I6" s="351">
        <v>698.327370000001</v>
      </c>
      <c r="J6" s="352">
        <v>-104.693197022608</v>
      </c>
      <c r="K6" s="355">
        <v>0.36234406620300003</v>
      </c>
    </row>
    <row r="7" spans="1:11" ht="14.4" customHeight="1" thickBot="1" x14ac:dyDescent="0.35">
      <c r="A7" s="370" t="s">
        <v>207</v>
      </c>
      <c r="B7" s="351">
        <v>2.5258086728019999</v>
      </c>
      <c r="C7" s="351">
        <v>2.0223599999999999</v>
      </c>
      <c r="D7" s="352">
        <v>-0.50344867280200001</v>
      </c>
      <c r="E7" s="353">
        <v>0.80067822308699999</v>
      </c>
      <c r="F7" s="351">
        <v>3.9719719435299998</v>
      </c>
      <c r="G7" s="352">
        <v>1.6549883098039999</v>
      </c>
      <c r="H7" s="354">
        <v>0</v>
      </c>
      <c r="I7" s="351">
        <v>0.38719999999999999</v>
      </c>
      <c r="J7" s="352">
        <v>-1.2677883098039999</v>
      </c>
      <c r="K7" s="355">
        <v>9.7483065214000006E-2</v>
      </c>
    </row>
    <row r="8" spans="1:11" ht="14.4" customHeight="1" thickBot="1" x14ac:dyDescent="0.35">
      <c r="A8" s="371" t="s">
        <v>208</v>
      </c>
      <c r="B8" s="351">
        <v>2.5258086728019999</v>
      </c>
      <c r="C8" s="351">
        <v>2.0223599999999999</v>
      </c>
      <c r="D8" s="352">
        <v>-0.50344867280200001</v>
      </c>
      <c r="E8" s="353">
        <v>0.80067822308699999</v>
      </c>
      <c r="F8" s="351">
        <v>3.9719719435299998</v>
      </c>
      <c r="G8" s="352">
        <v>1.6549883098039999</v>
      </c>
      <c r="H8" s="354">
        <v>0</v>
      </c>
      <c r="I8" s="351">
        <v>0.38719999999999999</v>
      </c>
      <c r="J8" s="352">
        <v>-1.2677883098039999</v>
      </c>
      <c r="K8" s="355">
        <v>9.7483065214000006E-2</v>
      </c>
    </row>
    <row r="9" spans="1:11" ht="14.4" customHeight="1" thickBot="1" x14ac:dyDescent="0.35">
      <c r="A9" s="372" t="s">
        <v>209</v>
      </c>
      <c r="B9" s="356">
        <v>2.5258086728019999</v>
      </c>
      <c r="C9" s="356">
        <v>0.43975999999999998</v>
      </c>
      <c r="D9" s="357">
        <v>-2.0860486728019998</v>
      </c>
      <c r="E9" s="358">
        <v>0.17410661572800001</v>
      </c>
      <c r="F9" s="356">
        <v>2.2017867764860002</v>
      </c>
      <c r="G9" s="357">
        <v>0.91741115686899999</v>
      </c>
      <c r="H9" s="359">
        <v>0</v>
      </c>
      <c r="I9" s="356">
        <v>0.38719999999999999</v>
      </c>
      <c r="J9" s="357">
        <v>-0.530211156869</v>
      </c>
      <c r="K9" s="360">
        <v>0.17585717388</v>
      </c>
    </row>
    <row r="10" spans="1:11" ht="14.4" customHeight="1" thickBot="1" x14ac:dyDescent="0.35">
      <c r="A10" s="373" t="s">
        <v>210</v>
      </c>
      <c r="B10" s="351">
        <v>2</v>
      </c>
      <c r="C10" s="351">
        <v>0.24056</v>
      </c>
      <c r="D10" s="352">
        <v>-1.7594399999999999</v>
      </c>
      <c r="E10" s="353">
        <v>0.12028</v>
      </c>
      <c r="F10" s="351">
        <v>2</v>
      </c>
      <c r="G10" s="352">
        <v>0.83333333333299997</v>
      </c>
      <c r="H10" s="354">
        <v>0</v>
      </c>
      <c r="I10" s="351">
        <v>0</v>
      </c>
      <c r="J10" s="352">
        <v>-0.83333333333299997</v>
      </c>
      <c r="K10" s="355">
        <v>0</v>
      </c>
    </row>
    <row r="11" spans="1:11" ht="14.4" customHeight="1" thickBot="1" x14ac:dyDescent="0.35">
      <c r="A11" s="373" t="s">
        <v>211</v>
      </c>
      <c r="B11" s="351">
        <v>0.52580867280200005</v>
      </c>
      <c r="C11" s="351">
        <v>0.19919999999999999</v>
      </c>
      <c r="D11" s="352">
        <v>-0.32660867280200001</v>
      </c>
      <c r="E11" s="353">
        <v>0.37884502539300002</v>
      </c>
      <c r="F11" s="351">
        <v>0.20178677648599999</v>
      </c>
      <c r="G11" s="352">
        <v>8.4077823536000004E-2</v>
      </c>
      <c r="H11" s="354">
        <v>0</v>
      </c>
      <c r="I11" s="351">
        <v>0.38719999999999999</v>
      </c>
      <c r="J11" s="352">
        <v>0.30312217646299999</v>
      </c>
      <c r="K11" s="355">
        <v>1.918857155765</v>
      </c>
    </row>
    <row r="12" spans="1:11" ht="14.4" customHeight="1" thickBot="1" x14ac:dyDescent="0.35">
      <c r="A12" s="372" t="s">
        <v>212</v>
      </c>
      <c r="B12" s="356">
        <v>0</v>
      </c>
      <c r="C12" s="356">
        <v>1.5826</v>
      </c>
      <c r="D12" s="357">
        <v>1.5826</v>
      </c>
      <c r="E12" s="361" t="s">
        <v>213</v>
      </c>
      <c r="F12" s="356">
        <v>1.7701851670440001</v>
      </c>
      <c r="G12" s="357">
        <v>0.73757715293500004</v>
      </c>
      <c r="H12" s="359">
        <v>0</v>
      </c>
      <c r="I12" s="356">
        <v>0</v>
      </c>
      <c r="J12" s="357">
        <v>-0.73757715293500004</v>
      </c>
      <c r="K12" s="360">
        <v>0</v>
      </c>
    </row>
    <row r="13" spans="1:11" ht="14.4" customHeight="1" thickBot="1" x14ac:dyDescent="0.35">
      <c r="A13" s="373" t="s">
        <v>214</v>
      </c>
      <c r="B13" s="351">
        <v>0</v>
      </c>
      <c r="C13" s="351">
        <v>1.5826</v>
      </c>
      <c r="D13" s="352">
        <v>1.5826</v>
      </c>
      <c r="E13" s="362" t="s">
        <v>213</v>
      </c>
      <c r="F13" s="351">
        <v>1.7701851670440001</v>
      </c>
      <c r="G13" s="352">
        <v>0.73757715293500004</v>
      </c>
      <c r="H13" s="354">
        <v>0</v>
      </c>
      <c r="I13" s="351">
        <v>0</v>
      </c>
      <c r="J13" s="352">
        <v>-0.73757715293500004</v>
      </c>
      <c r="K13" s="355">
        <v>0</v>
      </c>
    </row>
    <row r="14" spans="1:11" ht="14.4" customHeight="1" thickBot="1" x14ac:dyDescent="0.35">
      <c r="A14" s="374" t="s">
        <v>215</v>
      </c>
      <c r="B14" s="356">
        <v>0.99722885288399998</v>
      </c>
      <c r="C14" s="356">
        <v>6.2521199999999997</v>
      </c>
      <c r="D14" s="357">
        <v>5.2548911471149999</v>
      </c>
      <c r="E14" s="358">
        <v>6.269493689351</v>
      </c>
      <c r="F14" s="356">
        <v>3.0975689951000002E-2</v>
      </c>
      <c r="G14" s="357">
        <v>1.2906537479E-2</v>
      </c>
      <c r="H14" s="359">
        <v>0</v>
      </c>
      <c r="I14" s="356">
        <v>0</v>
      </c>
      <c r="J14" s="357">
        <v>-1.2906537479E-2</v>
      </c>
      <c r="K14" s="360">
        <v>0</v>
      </c>
    </row>
    <row r="15" spans="1:11" ht="14.4" customHeight="1" thickBot="1" x14ac:dyDescent="0.35">
      <c r="A15" s="371" t="s">
        <v>20</v>
      </c>
      <c r="B15" s="351">
        <v>0.99999999999900002</v>
      </c>
      <c r="C15" s="351">
        <v>0</v>
      </c>
      <c r="D15" s="352">
        <v>-0.99999999999900002</v>
      </c>
      <c r="E15" s="353">
        <v>0</v>
      </c>
      <c r="F15" s="351">
        <v>0</v>
      </c>
      <c r="G15" s="352">
        <v>0</v>
      </c>
      <c r="H15" s="354">
        <v>0</v>
      </c>
      <c r="I15" s="351">
        <v>0</v>
      </c>
      <c r="J15" s="352">
        <v>0</v>
      </c>
      <c r="K15" s="355">
        <v>5</v>
      </c>
    </row>
    <row r="16" spans="1:11" ht="14.4" customHeight="1" thickBot="1" x14ac:dyDescent="0.35">
      <c r="A16" s="375" t="s">
        <v>216</v>
      </c>
      <c r="B16" s="351">
        <v>0.99999999999900002</v>
      </c>
      <c r="C16" s="351">
        <v>0</v>
      </c>
      <c r="D16" s="352">
        <v>-0.99999999999900002</v>
      </c>
      <c r="E16" s="353">
        <v>0</v>
      </c>
      <c r="F16" s="351">
        <v>0</v>
      </c>
      <c r="G16" s="352">
        <v>0</v>
      </c>
      <c r="H16" s="354">
        <v>0</v>
      </c>
      <c r="I16" s="351">
        <v>0</v>
      </c>
      <c r="J16" s="352">
        <v>0</v>
      </c>
      <c r="K16" s="355">
        <v>5</v>
      </c>
    </row>
    <row r="17" spans="1:11" ht="14.4" customHeight="1" thickBot="1" x14ac:dyDescent="0.35">
      <c r="A17" s="373" t="s">
        <v>217</v>
      </c>
      <c r="B17" s="351">
        <v>0.99999999999900002</v>
      </c>
      <c r="C17" s="351">
        <v>0</v>
      </c>
      <c r="D17" s="352">
        <v>-0.99999999999900002</v>
      </c>
      <c r="E17" s="353">
        <v>0</v>
      </c>
      <c r="F17" s="351">
        <v>0</v>
      </c>
      <c r="G17" s="352">
        <v>0</v>
      </c>
      <c r="H17" s="354">
        <v>0</v>
      </c>
      <c r="I17" s="351">
        <v>0</v>
      </c>
      <c r="J17" s="352">
        <v>0</v>
      </c>
      <c r="K17" s="355">
        <v>5</v>
      </c>
    </row>
    <row r="18" spans="1:11" ht="14.4" customHeight="1" thickBot="1" x14ac:dyDescent="0.35">
      <c r="A18" s="376" t="s">
        <v>21</v>
      </c>
      <c r="B18" s="356">
        <v>0</v>
      </c>
      <c r="C18" s="356">
        <v>6.2220000000000004</v>
      </c>
      <c r="D18" s="357">
        <v>6.2220000000000004</v>
      </c>
      <c r="E18" s="361" t="s">
        <v>213</v>
      </c>
      <c r="F18" s="356">
        <v>0</v>
      </c>
      <c r="G18" s="357">
        <v>0</v>
      </c>
      <c r="H18" s="359">
        <v>0</v>
      </c>
      <c r="I18" s="356">
        <v>0</v>
      </c>
      <c r="J18" s="357">
        <v>0</v>
      </c>
      <c r="K18" s="363" t="s">
        <v>204</v>
      </c>
    </row>
    <row r="19" spans="1:11" ht="14.4" customHeight="1" thickBot="1" x14ac:dyDescent="0.35">
      <c r="A19" s="372" t="s">
        <v>218</v>
      </c>
      <c r="B19" s="356">
        <v>0</v>
      </c>
      <c r="C19" s="356">
        <v>6.2220000000000004</v>
      </c>
      <c r="D19" s="357">
        <v>6.2220000000000004</v>
      </c>
      <c r="E19" s="361" t="s">
        <v>213</v>
      </c>
      <c r="F19" s="356">
        <v>0</v>
      </c>
      <c r="G19" s="357">
        <v>0</v>
      </c>
      <c r="H19" s="359">
        <v>0</v>
      </c>
      <c r="I19" s="356">
        <v>0</v>
      </c>
      <c r="J19" s="357">
        <v>0</v>
      </c>
      <c r="K19" s="363" t="s">
        <v>204</v>
      </c>
    </row>
    <row r="20" spans="1:11" ht="14.4" customHeight="1" thickBot="1" x14ac:dyDescent="0.35">
      <c r="A20" s="373" t="s">
        <v>219</v>
      </c>
      <c r="B20" s="351">
        <v>0</v>
      </c>
      <c r="C20" s="351">
        <v>6.2220000000000004</v>
      </c>
      <c r="D20" s="352">
        <v>6.2220000000000004</v>
      </c>
      <c r="E20" s="362" t="s">
        <v>213</v>
      </c>
      <c r="F20" s="351">
        <v>0</v>
      </c>
      <c r="G20" s="352">
        <v>0</v>
      </c>
      <c r="H20" s="354">
        <v>0</v>
      </c>
      <c r="I20" s="351">
        <v>0</v>
      </c>
      <c r="J20" s="352">
        <v>0</v>
      </c>
      <c r="K20" s="364" t="s">
        <v>204</v>
      </c>
    </row>
    <row r="21" spans="1:11" ht="14.4" customHeight="1" thickBot="1" x14ac:dyDescent="0.35">
      <c r="A21" s="371" t="s">
        <v>22</v>
      </c>
      <c r="B21" s="351">
        <v>-2.7711471149999998E-3</v>
      </c>
      <c r="C21" s="351">
        <v>3.0120000000000001E-2</v>
      </c>
      <c r="D21" s="352">
        <v>3.2891147114999998E-2</v>
      </c>
      <c r="E21" s="353">
        <v>-10.869145067764</v>
      </c>
      <c r="F21" s="351">
        <v>3.0975689951000002E-2</v>
      </c>
      <c r="G21" s="352">
        <v>1.2906537479E-2</v>
      </c>
      <c r="H21" s="354">
        <v>0</v>
      </c>
      <c r="I21" s="351">
        <v>0</v>
      </c>
      <c r="J21" s="352">
        <v>-1.2906537479E-2</v>
      </c>
      <c r="K21" s="355">
        <v>0</v>
      </c>
    </row>
    <row r="22" spans="1:11" ht="14.4" customHeight="1" thickBot="1" x14ac:dyDescent="0.35">
      <c r="A22" s="372" t="s">
        <v>220</v>
      </c>
      <c r="B22" s="356">
        <v>-2.7711471149999998E-3</v>
      </c>
      <c r="C22" s="356">
        <v>3.0120000000000001E-2</v>
      </c>
      <c r="D22" s="357">
        <v>3.2891147114999998E-2</v>
      </c>
      <c r="E22" s="358">
        <v>-10.869145067764</v>
      </c>
      <c r="F22" s="356">
        <v>3.0975689951000002E-2</v>
      </c>
      <c r="G22" s="357">
        <v>1.2906537479E-2</v>
      </c>
      <c r="H22" s="359">
        <v>0</v>
      </c>
      <c r="I22" s="356">
        <v>0</v>
      </c>
      <c r="J22" s="357">
        <v>-1.2906537479E-2</v>
      </c>
      <c r="K22" s="360">
        <v>0</v>
      </c>
    </row>
    <row r="23" spans="1:11" ht="14.4" customHeight="1" thickBot="1" x14ac:dyDescent="0.35">
      <c r="A23" s="373" t="s">
        <v>221</v>
      </c>
      <c r="B23" s="351">
        <v>-2.7711471149999998E-3</v>
      </c>
      <c r="C23" s="351">
        <v>3.0120000000000001E-2</v>
      </c>
      <c r="D23" s="352">
        <v>3.2891147114999998E-2</v>
      </c>
      <c r="E23" s="353">
        <v>-10.869145067764</v>
      </c>
      <c r="F23" s="351">
        <v>3.0975689951000002E-2</v>
      </c>
      <c r="G23" s="352">
        <v>1.2906537479E-2</v>
      </c>
      <c r="H23" s="354">
        <v>0</v>
      </c>
      <c r="I23" s="351">
        <v>0</v>
      </c>
      <c r="J23" s="352">
        <v>-1.2906537479E-2</v>
      </c>
      <c r="K23" s="355">
        <v>0</v>
      </c>
    </row>
    <row r="24" spans="1:11" ht="14.4" customHeight="1" thickBot="1" x14ac:dyDescent="0.35">
      <c r="A24" s="370" t="s">
        <v>23</v>
      </c>
      <c r="B24" s="351">
        <v>1781</v>
      </c>
      <c r="C24" s="351">
        <v>2028.2174600000001</v>
      </c>
      <c r="D24" s="352">
        <v>247.21745999999899</v>
      </c>
      <c r="E24" s="353">
        <v>1.1388082313300001</v>
      </c>
      <c r="F24" s="351">
        <v>1915.511</v>
      </c>
      <c r="G24" s="352">
        <v>798.12958333333199</v>
      </c>
      <c r="H24" s="354">
        <v>139.98263</v>
      </c>
      <c r="I24" s="351">
        <v>689.94017000000099</v>
      </c>
      <c r="J24" s="352">
        <v>-108.189413333331</v>
      </c>
      <c r="K24" s="355">
        <v>0.36018596082100002</v>
      </c>
    </row>
    <row r="25" spans="1:11" ht="14.4" customHeight="1" thickBot="1" x14ac:dyDescent="0.35">
      <c r="A25" s="376" t="s">
        <v>222</v>
      </c>
      <c r="B25" s="356">
        <v>1310</v>
      </c>
      <c r="C25" s="356">
        <v>1499.8340000000001</v>
      </c>
      <c r="D25" s="357">
        <v>189.83399999999901</v>
      </c>
      <c r="E25" s="358">
        <v>1.1449114503810001</v>
      </c>
      <c r="F25" s="356">
        <v>1409.3510000000001</v>
      </c>
      <c r="G25" s="357">
        <v>587.22958333333202</v>
      </c>
      <c r="H25" s="359">
        <v>102.93</v>
      </c>
      <c r="I25" s="356">
        <v>508.078000000001</v>
      </c>
      <c r="J25" s="357">
        <v>-79.151583333329995</v>
      </c>
      <c r="K25" s="360">
        <v>0.360504941636</v>
      </c>
    </row>
    <row r="26" spans="1:11" ht="14.4" customHeight="1" thickBot="1" x14ac:dyDescent="0.35">
      <c r="A26" s="372" t="s">
        <v>223</v>
      </c>
      <c r="B26" s="356">
        <v>1306</v>
      </c>
      <c r="C26" s="356">
        <v>1498.3340000000001</v>
      </c>
      <c r="D26" s="357">
        <v>192.33399999999901</v>
      </c>
      <c r="E26" s="358">
        <v>1.147269525267</v>
      </c>
      <c r="F26" s="356">
        <v>1406</v>
      </c>
      <c r="G26" s="357">
        <v>585.83333333333201</v>
      </c>
      <c r="H26" s="359">
        <v>102.93</v>
      </c>
      <c r="I26" s="356">
        <v>483.078000000001</v>
      </c>
      <c r="J26" s="357">
        <v>-102.755333333331</v>
      </c>
      <c r="K26" s="360">
        <v>0.34358321479300002</v>
      </c>
    </row>
    <row r="27" spans="1:11" ht="14.4" customHeight="1" thickBot="1" x14ac:dyDescent="0.35">
      <c r="A27" s="373" t="s">
        <v>224</v>
      </c>
      <c r="B27" s="351">
        <v>1306</v>
      </c>
      <c r="C27" s="351">
        <v>1498.3340000000001</v>
      </c>
      <c r="D27" s="352">
        <v>192.33399999999901</v>
      </c>
      <c r="E27" s="353">
        <v>1.147269525267</v>
      </c>
      <c r="F27" s="351">
        <v>1406</v>
      </c>
      <c r="G27" s="352">
        <v>585.83333333333201</v>
      </c>
      <c r="H27" s="354">
        <v>102.93</v>
      </c>
      <c r="I27" s="351">
        <v>483.078000000001</v>
      </c>
      <c r="J27" s="352">
        <v>-102.755333333331</v>
      </c>
      <c r="K27" s="355">
        <v>0.34358321479300002</v>
      </c>
    </row>
    <row r="28" spans="1:11" ht="14.4" customHeight="1" thickBot="1" x14ac:dyDescent="0.35">
      <c r="A28" s="372" t="s">
        <v>225</v>
      </c>
      <c r="B28" s="356">
        <v>4</v>
      </c>
      <c r="C28" s="356">
        <v>0</v>
      </c>
      <c r="D28" s="357">
        <v>-4</v>
      </c>
      <c r="E28" s="358">
        <v>0</v>
      </c>
      <c r="F28" s="356">
        <v>3.351</v>
      </c>
      <c r="G28" s="357">
        <v>1.39625</v>
      </c>
      <c r="H28" s="359">
        <v>0</v>
      </c>
      <c r="I28" s="356">
        <v>0</v>
      </c>
      <c r="J28" s="357">
        <v>-1.39625</v>
      </c>
      <c r="K28" s="360">
        <v>0</v>
      </c>
    </row>
    <row r="29" spans="1:11" ht="14.4" customHeight="1" thickBot="1" x14ac:dyDescent="0.35">
      <c r="A29" s="373" t="s">
        <v>226</v>
      </c>
      <c r="B29" s="351">
        <v>4</v>
      </c>
      <c r="C29" s="351">
        <v>0</v>
      </c>
      <c r="D29" s="352">
        <v>-4</v>
      </c>
      <c r="E29" s="353">
        <v>0</v>
      </c>
      <c r="F29" s="351">
        <v>3.351</v>
      </c>
      <c r="G29" s="352">
        <v>1.39625</v>
      </c>
      <c r="H29" s="354">
        <v>0</v>
      </c>
      <c r="I29" s="351">
        <v>0</v>
      </c>
      <c r="J29" s="352">
        <v>-1.39625</v>
      </c>
      <c r="K29" s="355">
        <v>0</v>
      </c>
    </row>
    <row r="30" spans="1:11" ht="14.4" customHeight="1" thickBot="1" x14ac:dyDescent="0.35">
      <c r="A30" s="375" t="s">
        <v>227</v>
      </c>
      <c r="B30" s="351">
        <v>0</v>
      </c>
      <c r="C30" s="351">
        <v>1.5</v>
      </c>
      <c r="D30" s="352">
        <v>1.5</v>
      </c>
      <c r="E30" s="362" t="s">
        <v>213</v>
      </c>
      <c r="F30" s="351">
        <v>0</v>
      </c>
      <c r="G30" s="352">
        <v>0</v>
      </c>
      <c r="H30" s="354">
        <v>0</v>
      </c>
      <c r="I30" s="351">
        <v>25</v>
      </c>
      <c r="J30" s="352">
        <v>25</v>
      </c>
      <c r="K30" s="364" t="s">
        <v>204</v>
      </c>
    </row>
    <row r="31" spans="1:11" ht="14.4" customHeight="1" thickBot="1" x14ac:dyDescent="0.35">
      <c r="A31" s="373" t="s">
        <v>228</v>
      </c>
      <c r="B31" s="351">
        <v>0</v>
      </c>
      <c r="C31" s="351">
        <v>1.5</v>
      </c>
      <c r="D31" s="352">
        <v>1.5</v>
      </c>
      <c r="E31" s="362" t="s">
        <v>213</v>
      </c>
      <c r="F31" s="351">
        <v>0</v>
      </c>
      <c r="G31" s="352">
        <v>0</v>
      </c>
      <c r="H31" s="354">
        <v>0</v>
      </c>
      <c r="I31" s="351">
        <v>25</v>
      </c>
      <c r="J31" s="352">
        <v>25</v>
      </c>
      <c r="K31" s="364" t="s">
        <v>204</v>
      </c>
    </row>
    <row r="32" spans="1:11" ht="14.4" customHeight="1" thickBot="1" x14ac:dyDescent="0.35">
      <c r="A32" s="371" t="s">
        <v>229</v>
      </c>
      <c r="B32" s="351">
        <v>444.99999999999898</v>
      </c>
      <c r="C32" s="351">
        <v>498.41825999999998</v>
      </c>
      <c r="D32" s="352">
        <v>53.418259999999997</v>
      </c>
      <c r="E32" s="353">
        <v>1.1200410337069999</v>
      </c>
      <c r="F32" s="351">
        <v>478.04</v>
      </c>
      <c r="G32" s="352">
        <v>199.183333333333</v>
      </c>
      <c r="H32" s="354">
        <v>34.994999999999997</v>
      </c>
      <c r="I32" s="351">
        <v>172.20625000000001</v>
      </c>
      <c r="J32" s="352">
        <v>-26.977083333332999</v>
      </c>
      <c r="K32" s="355">
        <v>0.36023397623600001</v>
      </c>
    </row>
    <row r="33" spans="1:11" ht="14.4" customHeight="1" thickBot="1" x14ac:dyDescent="0.35">
      <c r="A33" s="372" t="s">
        <v>230</v>
      </c>
      <c r="B33" s="356">
        <v>118</v>
      </c>
      <c r="C33" s="356">
        <v>134.98201</v>
      </c>
      <c r="D33" s="357">
        <v>16.982009999999999</v>
      </c>
      <c r="E33" s="358">
        <v>1.1439153389829999</v>
      </c>
      <c r="F33" s="356">
        <v>126.54</v>
      </c>
      <c r="G33" s="357">
        <v>52.725000000000001</v>
      </c>
      <c r="H33" s="359">
        <v>9.2624999999999993</v>
      </c>
      <c r="I33" s="356">
        <v>45.723500000000001</v>
      </c>
      <c r="J33" s="357">
        <v>-7.0015000000000001</v>
      </c>
      <c r="K33" s="360">
        <v>0.36133633633599999</v>
      </c>
    </row>
    <row r="34" spans="1:11" ht="14.4" customHeight="1" thickBot="1" x14ac:dyDescent="0.35">
      <c r="A34" s="373" t="s">
        <v>231</v>
      </c>
      <c r="B34" s="351">
        <v>118</v>
      </c>
      <c r="C34" s="351">
        <v>134.98201</v>
      </c>
      <c r="D34" s="352">
        <v>16.982009999999999</v>
      </c>
      <c r="E34" s="353">
        <v>1.1439153389829999</v>
      </c>
      <c r="F34" s="351">
        <v>126.54</v>
      </c>
      <c r="G34" s="352">
        <v>52.725000000000001</v>
      </c>
      <c r="H34" s="354">
        <v>9.2624999999999993</v>
      </c>
      <c r="I34" s="351">
        <v>45.723500000000001</v>
      </c>
      <c r="J34" s="352">
        <v>-7.0015000000000001</v>
      </c>
      <c r="K34" s="355">
        <v>0.36133633633599999</v>
      </c>
    </row>
    <row r="35" spans="1:11" ht="14.4" customHeight="1" thickBot="1" x14ac:dyDescent="0.35">
      <c r="A35" s="372" t="s">
        <v>232</v>
      </c>
      <c r="B35" s="356">
        <v>327</v>
      </c>
      <c r="C35" s="356">
        <v>363.43624999999997</v>
      </c>
      <c r="D35" s="357">
        <v>36.436250000000001</v>
      </c>
      <c r="E35" s="358">
        <v>1.111425840978</v>
      </c>
      <c r="F35" s="356">
        <v>351.5</v>
      </c>
      <c r="G35" s="357">
        <v>146.458333333333</v>
      </c>
      <c r="H35" s="359">
        <v>25.732500000000002</v>
      </c>
      <c r="I35" s="356">
        <v>126.48275</v>
      </c>
      <c r="J35" s="357">
        <v>-19.975583333332999</v>
      </c>
      <c r="K35" s="360">
        <v>0.3598371266</v>
      </c>
    </row>
    <row r="36" spans="1:11" ht="14.4" customHeight="1" thickBot="1" x14ac:dyDescent="0.35">
      <c r="A36" s="373" t="s">
        <v>233</v>
      </c>
      <c r="B36" s="351">
        <v>327</v>
      </c>
      <c r="C36" s="351">
        <v>363.43624999999997</v>
      </c>
      <c r="D36" s="352">
        <v>36.436250000000001</v>
      </c>
      <c r="E36" s="353">
        <v>1.111425840978</v>
      </c>
      <c r="F36" s="351">
        <v>351.5</v>
      </c>
      <c r="G36" s="352">
        <v>146.458333333333</v>
      </c>
      <c r="H36" s="354">
        <v>25.732500000000002</v>
      </c>
      <c r="I36" s="351">
        <v>126.48275</v>
      </c>
      <c r="J36" s="352">
        <v>-19.975583333332999</v>
      </c>
      <c r="K36" s="355">
        <v>0.3598371266</v>
      </c>
    </row>
    <row r="37" spans="1:11" ht="14.4" customHeight="1" thickBot="1" x14ac:dyDescent="0.35">
      <c r="A37" s="371" t="s">
        <v>234</v>
      </c>
      <c r="B37" s="351">
        <v>26</v>
      </c>
      <c r="C37" s="351">
        <v>29.965199999999999</v>
      </c>
      <c r="D37" s="352">
        <v>3.9651999999990002</v>
      </c>
      <c r="E37" s="353">
        <v>1.1525076923069999</v>
      </c>
      <c r="F37" s="351">
        <v>28.12</v>
      </c>
      <c r="G37" s="352">
        <v>11.716666666666001</v>
      </c>
      <c r="H37" s="354">
        <v>2.0576300000000001</v>
      </c>
      <c r="I37" s="351">
        <v>9.6559200000000001</v>
      </c>
      <c r="J37" s="352">
        <v>-2.0607466666660001</v>
      </c>
      <c r="K37" s="355">
        <v>0.34338264580299999</v>
      </c>
    </row>
    <row r="38" spans="1:11" ht="14.4" customHeight="1" thickBot="1" x14ac:dyDescent="0.35">
      <c r="A38" s="372" t="s">
        <v>235</v>
      </c>
      <c r="B38" s="356">
        <v>26</v>
      </c>
      <c r="C38" s="356">
        <v>29.965199999999999</v>
      </c>
      <c r="D38" s="357">
        <v>3.9651999999990002</v>
      </c>
      <c r="E38" s="358">
        <v>1.1525076923069999</v>
      </c>
      <c r="F38" s="356">
        <v>28.12</v>
      </c>
      <c r="G38" s="357">
        <v>11.716666666666001</v>
      </c>
      <c r="H38" s="359">
        <v>2.0576300000000001</v>
      </c>
      <c r="I38" s="356">
        <v>9.6559200000000001</v>
      </c>
      <c r="J38" s="357">
        <v>-2.0607466666660001</v>
      </c>
      <c r="K38" s="360">
        <v>0.34338264580299999</v>
      </c>
    </row>
    <row r="39" spans="1:11" ht="14.4" customHeight="1" thickBot="1" x14ac:dyDescent="0.35">
      <c r="A39" s="373" t="s">
        <v>236</v>
      </c>
      <c r="B39" s="351">
        <v>26</v>
      </c>
      <c r="C39" s="351">
        <v>29.965199999999999</v>
      </c>
      <c r="D39" s="352">
        <v>3.9651999999990002</v>
      </c>
      <c r="E39" s="353">
        <v>1.1525076923069999</v>
      </c>
      <c r="F39" s="351">
        <v>28.12</v>
      </c>
      <c r="G39" s="352">
        <v>11.716666666666001</v>
      </c>
      <c r="H39" s="354">
        <v>2.0576300000000001</v>
      </c>
      <c r="I39" s="351">
        <v>9.6559200000000001</v>
      </c>
      <c r="J39" s="352">
        <v>-2.0607466666660001</v>
      </c>
      <c r="K39" s="355">
        <v>0.34338264580299999</v>
      </c>
    </row>
    <row r="40" spans="1:11" ht="14.4" customHeight="1" thickBot="1" x14ac:dyDescent="0.35">
      <c r="A40" s="370" t="s">
        <v>237</v>
      </c>
      <c r="B40" s="351">
        <v>0</v>
      </c>
      <c r="C40" s="351">
        <v>14.75</v>
      </c>
      <c r="D40" s="352">
        <v>14.75</v>
      </c>
      <c r="E40" s="362" t="s">
        <v>204</v>
      </c>
      <c r="F40" s="351">
        <v>7.7354132207830002</v>
      </c>
      <c r="G40" s="352">
        <v>3.2230888419929999</v>
      </c>
      <c r="H40" s="354">
        <v>0</v>
      </c>
      <c r="I40" s="351">
        <v>8</v>
      </c>
      <c r="J40" s="352">
        <v>4.7769111580060004</v>
      </c>
      <c r="K40" s="355">
        <v>1.034204608294</v>
      </c>
    </row>
    <row r="41" spans="1:11" ht="14.4" customHeight="1" thickBot="1" x14ac:dyDescent="0.35">
      <c r="A41" s="371" t="s">
        <v>238</v>
      </c>
      <c r="B41" s="351">
        <v>0</v>
      </c>
      <c r="C41" s="351">
        <v>14.75</v>
      </c>
      <c r="D41" s="352">
        <v>14.75</v>
      </c>
      <c r="E41" s="362" t="s">
        <v>204</v>
      </c>
      <c r="F41" s="351">
        <v>7.7354132207830002</v>
      </c>
      <c r="G41" s="352">
        <v>3.2230888419929999</v>
      </c>
      <c r="H41" s="354">
        <v>0</v>
      </c>
      <c r="I41" s="351">
        <v>8</v>
      </c>
      <c r="J41" s="352">
        <v>4.7769111580060004</v>
      </c>
      <c r="K41" s="355">
        <v>1.034204608294</v>
      </c>
    </row>
    <row r="42" spans="1:11" ht="14.4" customHeight="1" thickBot="1" x14ac:dyDescent="0.35">
      <c r="A42" s="372" t="s">
        <v>239</v>
      </c>
      <c r="B42" s="356">
        <v>0</v>
      </c>
      <c r="C42" s="356">
        <v>4.9499999999990001</v>
      </c>
      <c r="D42" s="357">
        <v>4.9499999999990001</v>
      </c>
      <c r="E42" s="361" t="s">
        <v>204</v>
      </c>
      <c r="F42" s="356">
        <v>0</v>
      </c>
      <c r="G42" s="357">
        <v>0</v>
      </c>
      <c r="H42" s="359">
        <v>0</v>
      </c>
      <c r="I42" s="356">
        <v>8</v>
      </c>
      <c r="J42" s="357">
        <v>8</v>
      </c>
      <c r="K42" s="363" t="s">
        <v>213</v>
      </c>
    </row>
    <row r="43" spans="1:11" ht="14.4" customHeight="1" thickBot="1" x14ac:dyDescent="0.35">
      <c r="A43" s="373" t="s">
        <v>240</v>
      </c>
      <c r="B43" s="351">
        <v>0</v>
      </c>
      <c r="C43" s="351">
        <v>4.9499999999990001</v>
      </c>
      <c r="D43" s="352">
        <v>4.9499999999990001</v>
      </c>
      <c r="E43" s="362" t="s">
        <v>204</v>
      </c>
      <c r="F43" s="351">
        <v>0</v>
      </c>
      <c r="G43" s="352">
        <v>0</v>
      </c>
      <c r="H43" s="354">
        <v>0</v>
      </c>
      <c r="I43" s="351">
        <v>8</v>
      </c>
      <c r="J43" s="352">
        <v>8</v>
      </c>
      <c r="K43" s="364" t="s">
        <v>213</v>
      </c>
    </row>
    <row r="44" spans="1:11" ht="14.4" customHeight="1" thickBot="1" x14ac:dyDescent="0.35">
      <c r="A44" s="375" t="s">
        <v>241</v>
      </c>
      <c r="B44" s="351">
        <v>0</v>
      </c>
      <c r="C44" s="351">
        <v>9.8000000000000007</v>
      </c>
      <c r="D44" s="352">
        <v>9.8000000000000007</v>
      </c>
      <c r="E44" s="362" t="s">
        <v>213</v>
      </c>
      <c r="F44" s="351">
        <v>7.7354132207830002</v>
      </c>
      <c r="G44" s="352">
        <v>3.2230888419929999</v>
      </c>
      <c r="H44" s="354">
        <v>0</v>
      </c>
      <c r="I44" s="351">
        <v>0</v>
      </c>
      <c r="J44" s="352">
        <v>-3.2230888419929999</v>
      </c>
      <c r="K44" s="355">
        <v>0</v>
      </c>
    </row>
    <row r="45" spans="1:11" ht="14.4" customHeight="1" thickBot="1" x14ac:dyDescent="0.35">
      <c r="A45" s="373" t="s">
        <v>242</v>
      </c>
      <c r="B45" s="351">
        <v>0</v>
      </c>
      <c r="C45" s="351">
        <v>9.8000000000000007</v>
      </c>
      <c r="D45" s="352">
        <v>9.8000000000000007</v>
      </c>
      <c r="E45" s="362" t="s">
        <v>213</v>
      </c>
      <c r="F45" s="351">
        <v>7.7354132207830002</v>
      </c>
      <c r="G45" s="352">
        <v>3.2230888419929999</v>
      </c>
      <c r="H45" s="354">
        <v>0</v>
      </c>
      <c r="I45" s="351">
        <v>0</v>
      </c>
      <c r="J45" s="352">
        <v>-3.2230888419929999</v>
      </c>
      <c r="K45" s="355">
        <v>0</v>
      </c>
    </row>
    <row r="46" spans="1:11" ht="14.4" customHeight="1" thickBot="1" x14ac:dyDescent="0.35">
      <c r="A46" s="369" t="s">
        <v>243</v>
      </c>
      <c r="B46" s="351">
        <v>48</v>
      </c>
      <c r="C46" s="351">
        <v>60.269359999999999</v>
      </c>
      <c r="D46" s="352">
        <v>12.269360000000001</v>
      </c>
      <c r="E46" s="353">
        <v>1.255611666666</v>
      </c>
      <c r="F46" s="351">
        <v>60.976339613748998</v>
      </c>
      <c r="G46" s="352">
        <v>25.406808172394999</v>
      </c>
      <c r="H46" s="354">
        <v>7.7822500000000003</v>
      </c>
      <c r="I46" s="351">
        <v>68.119529999999997</v>
      </c>
      <c r="J46" s="352">
        <v>42.712721827604</v>
      </c>
      <c r="K46" s="355">
        <v>1.1171469201249999</v>
      </c>
    </row>
    <row r="47" spans="1:11" ht="14.4" customHeight="1" thickBot="1" x14ac:dyDescent="0.35">
      <c r="A47" s="370" t="s">
        <v>244</v>
      </c>
      <c r="B47" s="351">
        <v>48</v>
      </c>
      <c r="C47" s="351">
        <v>58.769359999999999</v>
      </c>
      <c r="D47" s="352">
        <v>10.769360000000001</v>
      </c>
      <c r="E47" s="353">
        <v>1.224361666666</v>
      </c>
      <c r="F47" s="351">
        <v>60.976339613748998</v>
      </c>
      <c r="G47" s="352">
        <v>25.406808172394999</v>
      </c>
      <c r="H47" s="354">
        <v>7.7822500000000003</v>
      </c>
      <c r="I47" s="351">
        <v>40.226979999999998</v>
      </c>
      <c r="J47" s="352">
        <v>14.820171827604</v>
      </c>
      <c r="K47" s="355">
        <v>0.65971457543699996</v>
      </c>
    </row>
    <row r="48" spans="1:11" ht="14.4" customHeight="1" thickBot="1" x14ac:dyDescent="0.35">
      <c r="A48" s="371" t="s">
        <v>245</v>
      </c>
      <c r="B48" s="351">
        <v>48</v>
      </c>
      <c r="C48" s="351">
        <v>58.769359999999999</v>
      </c>
      <c r="D48" s="352">
        <v>10.769360000000001</v>
      </c>
      <c r="E48" s="353">
        <v>1.224361666666</v>
      </c>
      <c r="F48" s="351">
        <v>60.976339613748998</v>
      </c>
      <c r="G48" s="352">
        <v>25.406808172394999</v>
      </c>
      <c r="H48" s="354">
        <v>7.7822500000000003</v>
      </c>
      <c r="I48" s="351">
        <v>40.226979999999998</v>
      </c>
      <c r="J48" s="352">
        <v>14.820171827604</v>
      </c>
      <c r="K48" s="355">
        <v>0.65971457543699996</v>
      </c>
    </row>
    <row r="49" spans="1:11" ht="14.4" customHeight="1" thickBot="1" x14ac:dyDescent="0.35">
      <c r="A49" s="372" t="s">
        <v>246</v>
      </c>
      <c r="B49" s="356">
        <v>0</v>
      </c>
      <c r="C49" s="356">
        <v>0.59584000000000004</v>
      </c>
      <c r="D49" s="357">
        <v>0.59584000000000004</v>
      </c>
      <c r="E49" s="361" t="s">
        <v>213</v>
      </c>
      <c r="F49" s="356">
        <v>1.274917889605</v>
      </c>
      <c r="G49" s="357">
        <v>0.53121578733499997</v>
      </c>
      <c r="H49" s="359">
        <v>0</v>
      </c>
      <c r="I49" s="356">
        <v>0.15561</v>
      </c>
      <c r="J49" s="357">
        <v>-0.375605787335</v>
      </c>
      <c r="K49" s="360">
        <v>0.122054919198</v>
      </c>
    </row>
    <row r="50" spans="1:11" ht="14.4" customHeight="1" thickBot="1" x14ac:dyDescent="0.35">
      <c r="A50" s="373" t="s">
        <v>247</v>
      </c>
      <c r="B50" s="351">
        <v>0</v>
      </c>
      <c r="C50" s="351">
        <v>0.59584000000000004</v>
      </c>
      <c r="D50" s="352">
        <v>0.59584000000000004</v>
      </c>
      <c r="E50" s="362" t="s">
        <v>213</v>
      </c>
      <c r="F50" s="351">
        <v>1.274917889605</v>
      </c>
      <c r="G50" s="352">
        <v>0.53121578733499997</v>
      </c>
      <c r="H50" s="354">
        <v>0</v>
      </c>
      <c r="I50" s="351">
        <v>0.15561</v>
      </c>
      <c r="J50" s="352">
        <v>-0.375605787335</v>
      </c>
      <c r="K50" s="355">
        <v>0.122054919198</v>
      </c>
    </row>
    <row r="51" spans="1:11" ht="14.4" customHeight="1" thickBot="1" x14ac:dyDescent="0.35">
      <c r="A51" s="372" t="s">
        <v>248</v>
      </c>
      <c r="B51" s="356">
        <v>0</v>
      </c>
      <c r="C51" s="356">
        <v>0.39760000000000001</v>
      </c>
      <c r="D51" s="357">
        <v>0.39760000000000001</v>
      </c>
      <c r="E51" s="361" t="s">
        <v>213</v>
      </c>
      <c r="F51" s="356">
        <v>0.39765726080000002</v>
      </c>
      <c r="G51" s="357">
        <v>0.16569052533299999</v>
      </c>
      <c r="H51" s="359">
        <v>0</v>
      </c>
      <c r="I51" s="356">
        <v>0</v>
      </c>
      <c r="J51" s="357">
        <v>-0.16569052533299999</v>
      </c>
      <c r="K51" s="360">
        <v>0</v>
      </c>
    </row>
    <row r="52" spans="1:11" ht="14.4" customHeight="1" thickBot="1" x14ac:dyDescent="0.35">
      <c r="A52" s="373" t="s">
        <v>249</v>
      </c>
      <c r="B52" s="351">
        <v>0</v>
      </c>
      <c r="C52" s="351">
        <v>0.39760000000000001</v>
      </c>
      <c r="D52" s="352">
        <v>0.39760000000000001</v>
      </c>
      <c r="E52" s="362" t="s">
        <v>213</v>
      </c>
      <c r="F52" s="351">
        <v>0.39765726080000002</v>
      </c>
      <c r="G52" s="352">
        <v>0.16569052533299999</v>
      </c>
      <c r="H52" s="354">
        <v>0</v>
      </c>
      <c r="I52" s="351">
        <v>0</v>
      </c>
      <c r="J52" s="352">
        <v>-0.16569052533299999</v>
      </c>
      <c r="K52" s="355">
        <v>0</v>
      </c>
    </row>
    <row r="53" spans="1:11" ht="14.4" customHeight="1" thickBot="1" x14ac:dyDescent="0.35">
      <c r="A53" s="372" t="s">
        <v>250</v>
      </c>
      <c r="B53" s="356">
        <v>48</v>
      </c>
      <c r="C53" s="356">
        <v>56.968600000000002</v>
      </c>
      <c r="D53" s="357">
        <v>8.9686000000000003</v>
      </c>
      <c r="E53" s="358">
        <v>1.1868458333330001</v>
      </c>
      <c r="F53" s="356">
        <v>59.303764463341999</v>
      </c>
      <c r="G53" s="357">
        <v>24.709901859725999</v>
      </c>
      <c r="H53" s="359">
        <v>7.7822500000000003</v>
      </c>
      <c r="I53" s="356">
        <v>39.62294</v>
      </c>
      <c r="J53" s="357">
        <v>14.913038140273001</v>
      </c>
      <c r="K53" s="360">
        <v>0.66813532595299996</v>
      </c>
    </row>
    <row r="54" spans="1:11" ht="14.4" customHeight="1" thickBot="1" x14ac:dyDescent="0.35">
      <c r="A54" s="373" t="s">
        <v>251</v>
      </c>
      <c r="B54" s="351">
        <v>23</v>
      </c>
      <c r="C54" s="351">
        <v>23.046009999999999</v>
      </c>
      <c r="D54" s="352">
        <v>4.6009999998999997E-2</v>
      </c>
      <c r="E54" s="353">
        <v>1.002000434782</v>
      </c>
      <c r="F54" s="351">
        <v>24.835623740237999</v>
      </c>
      <c r="G54" s="352">
        <v>10.348176558432</v>
      </c>
      <c r="H54" s="354">
        <v>2.84633</v>
      </c>
      <c r="I54" s="351">
        <v>17.07798</v>
      </c>
      <c r="J54" s="352">
        <v>6.7298034415670003</v>
      </c>
      <c r="K54" s="355">
        <v>0.68764047074500001</v>
      </c>
    </row>
    <row r="55" spans="1:11" ht="14.4" customHeight="1" thickBot="1" x14ac:dyDescent="0.35">
      <c r="A55" s="373" t="s">
        <v>252</v>
      </c>
      <c r="B55" s="351">
        <v>25</v>
      </c>
      <c r="C55" s="351">
        <v>33.92259</v>
      </c>
      <c r="D55" s="352">
        <v>8.9225899999999996</v>
      </c>
      <c r="E55" s="353">
        <v>1.3569036000000001</v>
      </c>
      <c r="F55" s="351">
        <v>34.468140723104</v>
      </c>
      <c r="G55" s="352">
        <v>14.361725301292999</v>
      </c>
      <c r="H55" s="354">
        <v>4.9359200000000003</v>
      </c>
      <c r="I55" s="351">
        <v>22.54496</v>
      </c>
      <c r="J55" s="352">
        <v>8.1832346987060003</v>
      </c>
      <c r="K55" s="355">
        <v>0.65408111743200004</v>
      </c>
    </row>
    <row r="56" spans="1:11" ht="14.4" customHeight="1" thickBot="1" x14ac:dyDescent="0.35">
      <c r="A56" s="372" t="s">
        <v>253</v>
      </c>
      <c r="B56" s="356">
        <v>0</v>
      </c>
      <c r="C56" s="356">
        <v>0.80732000000000004</v>
      </c>
      <c r="D56" s="357">
        <v>0.80732000000000004</v>
      </c>
      <c r="E56" s="361" t="s">
        <v>204</v>
      </c>
      <c r="F56" s="356">
        <v>0</v>
      </c>
      <c r="G56" s="357">
        <v>0</v>
      </c>
      <c r="H56" s="359">
        <v>0</v>
      </c>
      <c r="I56" s="356">
        <v>0.44843</v>
      </c>
      <c r="J56" s="357">
        <v>0.44843</v>
      </c>
      <c r="K56" s="363" t="s">
        <v>204</v>
      </c>
    </row>
    <row r="57" spans="1:11" ht="14.4" customHeight="1" thickBot="1" x14ac:dyDescent="0.35">
      <c r="A57" s="373" t="s">
        <v>254</v>
      </c>
      <c r="B57" s="351">
        <v>0</v>
      </c>
      <c r="C57" s="351">
        <v>0.60794999999999999</v>
      </c>
      <c r="D57" s="352">
        <v>0.60794999999999999</v>
      </c>
      <c r="E57" s="362" t="s">
        <v>204</v>
      </c>
      <c r="F57" s="351">
        <v>0</v>
      </c>
      <c r="G57" s="352">
        <v>0</v>
      </c>
      <c r="H57" s="354">
        <v>0</v>
      </c>
      <c r="I57" s="351">
        <v>0</v>
      </c>
      <c r="J57" s="352">
        <v>0</v>
      </c>
      <c r="K57" s="364" t="s">
        <v>204</v>
      </c>
    </row>
    <row r="58" spans="1:11" ht="14.4" customHeight="1" thickBot="1" x14ac:dyDescent="0.35">
      <c r="A58" s="373" t="s">
        <v>255</v>
      </c>
      <c r="B58" s="351">
        <v>0</v>
      </c>
      <c r="C58" s="351">
        <v>0.19936999999999999</v>
      </c>
      <c r="D58" s="352">
        <v>0.19936999999999999</v>
      </c>
      <c r="E58" s="362" t="s">
        <v>204</v>
      </c>
      <c r="F58" s="351">
        <v>0</v>
      </c>
      <c r="G58" s="352">
        <v>0</v>
      </c>
      <c r="H58" s="354">
        <v>0</v>
      </c>
      <c r="I58" s="351">
        <v>0.44843</v>
      </c>
      <c r="J58" s="352">
        <v>0.44843</v>
      </c>
      <c r="K58" s="364" t="s">
        <v>204</v>
      </c>
    </row>
    <row r="59" spans="1:11" ht="14.4" customHeight="1" thickBot="1" x14ac:dyDescent="0.35">
      <c r="A59" s="370" t="s">
        <v>256</v>
      </c>
      <c r="B59" s="351">
        <v>0</v>
      </c>
      <c r="C59" s="351">
        <v>1.5</v>
      </c>
      <c r="D59" s="352">
        <v>1.5</v>
      </c>
      <c r="E59" s="362" t="s">
        <v>204</v>
      </c>
      <c r="F59" s="351">
        <v>0</v>
      </c>
      <c r="G59" s="352">
        <v>0</v>
      </c>
      <c r="H59" s="354">
        <v>0</v>
      </c>
      <c r="I59" s="351">
        <v>27.89255</v>
      </c>
      <c r="J59" s="352">
        <v>27.89255</v>
      </c>
      <c r="K59" s="364" t="s">
        <v>204</v>
      </c>
    </row>
    <row r="60" spans="1:11" ht="14.4" customHeight="1" thickBot="1" x14ac:dyDescent="0.35">
      <c r="A60" s="371" t="s">
        <v>257</v>
      </c>
      <c r="B60" s="351">
        <v>0</v>
      </c>
      <c r="C60" s="351">
        <v>1.5</v>
      </c>
      <c r="D60" s="352">
        <v>1.5</v>
      </c>
      <c r="E60" s="362" t="s">
        <v>213</v>
      </c>
      <c r="F60" s="351">
        <v>0</v>
      </c>
      <c r="G60" s="352">
        <v>0</v>
      </c>
      <c r="H60" s="354">
        <v>0</v>
      </c>
      <c r="I60" s="351">
        <v>25</v>
      </c>
      <c r="J60" s="352">
        <v>25</v>
      </c>
      <c r="K60" s="364" t="s">
        <v>204</v>
      </c>
    </row>
    <row r="61" spans="1:11" ht="14.4" customHeight="1" thickBot="1" x14ac:dyDescent="0.35">
      <c r="A61" s="372" t="s">
        <v>258</v>
      </c>
      <c r="B61" s="356">
        <v>0</v>
      </c>
      <c r="C61" s="356">
        <v>1.5</v>
      </c>
      <c r="D61" s="357">
        <v>1.5</v>
      </c>
      <c r="E61" s="361" t="s">
        <v>213</v>
      </c>
      <c r="F61" s="356">
        <v>0</v>
      </c>
      <c r="G61" s="357">
        <v>0</v>
      </c>
      <c r="H61" s="359">
        <v>0</v>
      </c>
      <c r="I61" s="356">
        <v>25</v>
      </c>
      <c r="J61" s="357">
        <v>25</v>
      </c>
      <c r="K61" s="363" t="s">
        <v>204</v>
      </c>
    </row>
    <row r="62" spans="1:11" ht="14.4" customHeight="1" thickBot="1" x14ac:dyDescent="0.35">
      <c r="A62" s="373" t="s">
        <v>259</v>
      </c>
      <c r="B62" s="351">
        <v>0</v>
      </c>
      <c r="C62" s="351">
        <v>1.5</v>
      </c>
      <c r="D62" s="352">
        <v>1.5</v>
      </c>
      <c r="E62" s="362" t="s">
        <v>213</v>
      </c>
      <c r="F62" s="351">
        <v>0</v>
      </c>
      <c r="G62" s="352">
        <v>0</v>
      </c>
      <c r="H62" s="354">
        <v>0</v>
      </c>
      <c r="I62" s="351">
        <v>25</v>
      </c>
      <c r="J62" s="352">
        <v>25</v>
      </c>
      <c r="K62" s="364" t="s">
        <v>204</v>
      </c>
    </row>
    <row r="63" spans="1:11" ht="14.4" customHeight="1" thickBot="1" x14ac:dyDescent="0.35">
      <c r="A63" s="376" t="s">
        <v>260</v>
      </c>
      <c r="B63" s="356">
        <v>0</v>
      </c>
      <c r="C63" s="356">
        <v>0</v>
      </c>
      <c r="D63" s="357">
        <v>0</v>
      </c>
      <c r="E63" s="361" t="s">
        <v>204</v>
      </c>
      <c r="F63" s="356">
        <v>0</v>
      </c>
      <c r="G63" s="357">
        <v>0</v>
      </c>
      <c r="H63" s="359">
        <v>0</v>
      </c>
      <c r="I63" s="356">
        <v>2.89255</v>
      </c>
      <c r="J63" s="357">
        <v>2.89255</v>
      </c>
      <c r="K63" s="363" t="s">
        <v>204</v>
      </c>
    </row>
    <row r="64" spans="1:11" ht="14.4" customHeight="1" thickBot="1" x14ac:dyDescent="0.35">
      <c r="A64" s="372" t="s">
        <v>261</v>
      </c>
      <c r="B64" s="356">
        <v>0</v>
      </c>
      <c r="C64" s="356">
        <v>0</v>
      </c>
      <c r="D64" s="357">
        <v>0</v>
      </c>
      <c r="E64" s="358">
        <v>1</v>
      </c>
      <c r="F64" s="356">
        <v>0</v>
      </c>
      <c r="G64" s="357">
        <v>0</v>
      </c>
      <c r="H64" s="359">
        <v>0</v>
      </c>
      <c r="I64" s="356">
        <v>-5.0000000000000002E-5</v>
      </c>
      <c r="J64" s="357">
        <v>-5.0000000000000002E-5</v>
      </c>
      <c r="K64" s="363" t="s">
        <v>204</v>
      </c>
    </row>
    <row r="65" spans="1:11" ht="14.4" customHeight="1" thickBot="1" x14ac:dyDescent="0.35">
      <c r="A65" s="373" t="s">
        <v>262</v>
      </c>
      <c r="B65" s="351">
        <v>0</v>
      </c>
      <c r="C65" s="351">
        <v>0</v>
      </c>
      <c r="D65" s="352">
        <v>0</v>
      </c>
      <c r="E65" s="353">
        <v>1</v>
      </c>
      <c r="F65" s="351">
        <v>0</v>
      </c>
      <c r="G65" s="352">
        <v>0</v>
      </c>
      <c r="H65" s="354">
        <v>0</v>
      </c>
      <c r="I65" s="351">
        <v>-5.0000000000000002E-5</v>
      </c>
      <c r="J65" s="352">
        <v>-5.0000000000000002E-5</v>
      </c>
      <c r="K65" s="364" t="s">
        <v>213</v>
      </c>
    </row>
    <row r="66" spans="1:11" ht="14.4" customHeight="1" thickBot="1" x14ac:dyDescent="0.35">
      <c r="A66" s="372" t="s">
        <v>263</v>
      </c>
      <c r="B66" s="356">
        <v>0</v>
      </c>
      <c r="C66" s="356">
        <v>0</v>
      </c>
      <c r="D66" s="357">
        <v>0</v>
      </c>
      <c r="E66" s="361" t="s">
        <v>204</v>
      </c>
      <c r="F66" s="356">
        <v>0</v>
      </c>
      <c r="G66" s="357">
        <v>0</v>
      </c>
      <c r="H66" s="359">
        <v>0</v>
      </c>
      <c r="I66" s="356">
        <v>2.8925999999999998</v>
      </c>
      <c r="J66" s="357">
        <v>2.8925999999999998</v>
      </c>
      <c r="K66" s="363" t="s">
        <v>213</v>
      </c>
    </row>
    <row r="67" spans="1:11" ht="14.4" customHeight="1" thickBot="1" x14ac:dyDescent="0.35">
      <c r="A67" s="373" t="s">
        <v>264</v>
      </c>
      <c r="B67" s="351">
        <v>0</v>
      </c>
      <c r="C67" s="351">
        <v>0</v>
      </c>
      <c r="D67" s="352">
        <v>0</v>
      </c>
      <c r="E67" s="353">
        <v>1</v>
      </c>
      <c r="F67" s="351">
        <v>0</v>
      </c>
      <c r="G67" s="352">
        <v>0</v>
      </c>
      <c r="H67" s="354">
        <v>0</v>
      </c>
      <c r="I67" s="351">
        <v>2.8925999999999998</v>
      </c>
      <c r="J67" s="352">
        <v>2.8925999999999998</v>
      </c>
      <c r="K67" s="364" t="s">
        <v>213</v>
      </c>
    </row>
    <row r="68" spans="1:11" ht="14.4" customHeight="1" thickBot="1" x14ac:dyDescent="0.35">
      <c r="A68" s="369" t="s">
        <v>265</v>
      </c>
      <c r="B68" s="351">
        <v>278.85684610689401</v>
      </c>
      <c r="C68" s="351">
        <v>321.21145000000001</v>
      </c>
      <c r="D68" s="352">
        <v>42.354603893106002</v>
      </c>
      <c r="E68" s="353">
        <v>1.151886548544</v>
      </c>
      <c r="F68" s="351">
        <v>305.65539494870097</v>
      </c>
      <c r="G68" s="352">
        <v>127.356414561959</v>
      </c>
      <c r="H68" s="354">
        <v>21.742069999999998</v>
      </c>
      <c r="I68" s="351">
        <v>113.32075</v>
      </c>
      <c r="J68" s="352">
        <v>-14.035664561958001</v>
      </c>
      <c r="K68" s="355">
        <v>0.37074676865700001</v>
      </c>
    </row>
    <row r="69" spans="1:11" ht="14.4" customHeight="1" thickBot="1" x14ac:dyDescent="0.35">
      <c r="A69" s="374" t="s">
        <v>266</v>
      </c>
      <c r="B69" s="356">
        <v>278.85684610689401</v>
      </c>
      <c r="C69" s="356">
        <v>321.21145000000001</v>
      </c>
      <c r="D69" s="357">
        <v>42.354603893106002</v>
      </c>
      <c r="E69" s="358">
        <v>1.151886548544</v>
      </c>
      <c r="F69" s="356">
        <v>305.65539494870097</v>
      </c>
      <c r="G69" s="357">
        <v>127.356414561959</v>
      </c>
      <c r="H69" s="359">
        <v>21.742069999999998</v>
      </c>
      <c r="I69" s="356">
        <v>113.32075</v>
      </c>
      <c r="J69" s="357">
        <v>-14.035664561958001</v>
      </c>
      <c r="K69" s="360">
        <v>0.37074676865700001</v>
      </c>
    </row>
    <row r="70" spans="1:11" ht="14.4" customHeight="1" thickBot="1" x14ac:dyDescent="0.35">
      <c r="A70" s="376" t="s">
        <v>29</v>
      </c>
      <c r="B70" s="356">
        <v>278.85684610689401</v>
      </c>
      <c r="C70" s="356">
        <v>321.21145000000001</v>
      </c>
      <c r="D70" s="357">
        <v>42.354603893106002</v>
      </c>
      <c r="E70" s="358">
        <v>1.151886548544</v>
      </c>
      <c r="F70" s="356">
        <v>305.65539494870097</v>
      </c>
      <c r="G70" s="357">
        <v>127.356414561959</v>
      </c>
      <c r="H70" s="359">
        <v>21.742069999999998</v>
      </c>
      <c r="I70" s="356">
        <v>113.32075</v>
      </c>
      <c r="J70" s="357">
        <v>-14.035664561958001</v>
      </c>
      <c r="K70" s="360">
        <v>0.37074676865700001</v>
      </c>
    </row>
    <row r="71" spans="1:11" ht="14.4" customHeight="1" thickBot="1" x14ac:dyDescent="0.35">
      <c r="A71" s="372" t="s">
        <v>267</v>
      </c>
      <c r="B71" s="356">
        <v>119.44878591118599</v>
      </c>
      <c r="C71" s="356">
        <v>122.49681</v>
      </c>
      <c r="D71" s="357">
        <v>3.0480240888129999</v>
      </c>
      <c r="E71" s="358">
        <v>1.0255174137230001</v>
      </c>
      <c r="F71" s="356">
        <v>133.88959628331199</v>
      </c>
      <c r="G71" s="357">
        <v>55.787331784712997</v>
      </c>
      <c r="H71" s="359">
        <v>8.3995800000000003</v>
      </c>
      <c r="I71" s="356">
        <v>41.076099999999997</v>
      </c>
      <c r="J71" s="357">
        <v>-14.711231784713</v>
      </c>
      <c r="K71" s="360">
        <v>0.30679082722000001</v>
      </c>
    </row>
    <row r="72" spans="1:11" ht="14.4" customHeight="1" thickBot="1" x14ac:dyDescent="0.35">
      <c r="A72" s="373" t="s">
        <v>268</v>
      </c>
      <c r="B72" s="351">
        <v>119.44878591118599</v>
      </c>
      <c r="C72" s="351">
        <v>122.49681</v>
      </c>
      <c r="D72" s="352">
        <v>3.0480240888129999</v>
      </c>
      <c r="E72" s="353">
        <v>1.0255174137230001</v>
      </c>
      <c r="F72" s="351">
        <v>133.88959628331199</v>
      </c>
      <c r="G72" s="352">
        <v>55.787331784712997</v>
      </c>
      <c r="H72" s="354">
        <v>8.3995800000000003</v>
      </c>
      <c r="I72" s="351">
        <v>41.076099999999997</v>
      </c>
      <c r="J72" s="352">
        <v>-14.711231784713</v>
      </c>
      <c r="K72" s="355">
        <v>0.30679082722000001</v>
      </c>
    </row>
    <row r="73" spans="1:11" ht="14.4" customHeight="1" thickBot="1" x14ac:dyDescent="0.35">
      <c r="A73" s="372" t="s">
        <v>269</v>
      </c>
      <c r="B73" s="356">
        <v>159.40806019570701</v>
      </c>
      <c r="C73" s="356">
        <v>198.71464</v>
      </c>
      <c r="D73" s="357">
        <v>39.306579804291999</v>
      </c>
      <c r="E73" s="358">
        <v>1.24657837098</v>
      </c>
      <c r="F73" s="356">
        <v>171.76579866538799</v>
      </c>
      <c r="G73" s="357">
        <v>71.569082777245001</v>
      </c>
      <c r="H73" s="359">
        <v>13.34249</v>
      </c>
      <c r="I73" s="356">
        <v>72.244649999999993</v>
      </c>
      <c r="J73" s="357">
        <v>0.67556722275400005</v>
      </c>
      <c r="K73" s="360">
        <v>0.42059973848799997</v>
      </c>
    </row>
    <row r="74" spans="1:11" ht="14.4" customHeight="1" thickBot="1" x14ac:dyDescent="0.35">
      <c r="A74" s="373" t="s">
        <v>270</v>
      </c>
      <c r="B74" s="351">
        <v>159.40806019570701</v>
      </c>
      <c r="C74" s="351">
        <v>198.71464</v>
      </c>
      <c r="D74" s="352">
        <v>39.306579804291999</v>
      </c>
      <c r="E74" s="353">
        <v>1.24657837098</v>
      </c>
      <c r="F74" s="351">
        <v>171.76579866538799</v>
      </c>
      <c r="G74" s="352">
        <v>71.569082777245001</v>
      </c>
      <c r="H74" s="354">
        <v>13.34249</v>
      </c>
      <c r="I74" s="351">
        <v>72.244649999999993</v>
      </c>
      <c r="J74" s="352">
        <v>0.67556722275400005</v>
      </c>
      <c r="K74" s="355">
        <v>0.42059973848799997</v>
      </c>
    </row>
    <row r="75" spans="1:11" ht="14.4" customHeight="1" thickBot="1" x14ac:dyDescent="0.35">
      <c r="A75" s="377"/>
      <c r="B75" s="351">
        <v>-2015.37988363258</v>
      </c>
      <c r="C75" s="351">
        <v>-2312.1840299999999</v>
      </c>
      <c r="D75" s="352">
        <v>-296.80414636741801</v>
      </c>
      <c r="E75" s="353">
        <v>1.147269578692</v>
      </c>
      <c r="F75" s="351">
        <v>-2171.9284161892101</v>
      </c>
      <c r="G75" s="352">
        <v>-904.97017341217202</v>
      </c>
      <c r="H75" s="354">
        <v>-153.94245000000001</v>
      </c>
      <c r="I75" s="351">
        <v>-743.52859000000103</v>
      </c>
      <c r="J75" s="352">
        <v>161.44158341217101</v>
      </c>
      <c r="K75" s="355">
        <v>0.34233567941600002</v>
      </c>
    </row>
    <row r="76" spans="1:11" ht="14.4" customHeight="1" thickBot="1" x14ac:dyDescent="0.35">
      <c r="A76" s="378" t="s">
        <v>41</v>
      </c>
      <c r="B76" s="365">
        <v>-2015.37988363258</v>
      </c>
      <c r="C76" s="365">
        <v>-2312.1840299999999</v>
      </c>
      <c r="D76" s="366">
        <v>-296.80414636741801</v>
      </c>
      <c r="E76" s="367">
        <v>-1.0457371734059999</v>
      </c>
      <c r="F76" s="365">
        <v>-2171.9284161892101</v>
      </c>
      <c r="G76" s="366">
        <v>-904.97017341217202</v>
      </c>
      <c r="H76" s="365">
        <v>-153.94245000000001</v>
      </c>
      <c r="I76" s="365">
        <v>-743.52859000000103</v>
      </c>
      <c r="J76" s="366">
        <v>161.44158341217101</v>
      </c>
      <c r="K76" s="368">
        <v>0.34233567941600002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203</v>
      </c>
      <c r="B2" s="190"/>
    </row>
    <row r="3" spans="1:19" x14ac:dyDescent="0.3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178</v>
      </c>
      <c r="Q3" s="311"/>
      <c r="R3" s="311"/>
      <c r="S3" s="312"/>
    </row>
    <row r="4" spans="1:19" ht="15" thickBot="1" x14ac:dyDescent="0.35">
      <c r="A4" s="324">
        <v>2018</v>
      </c>
      <c r="B4" s="325"/>
      <c r="C4" s="326" t="s">
        <v>177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176</v>
      </c>
      <c r="J4" s="322" t="s">
        <v>128</v>
      </c>
      <c r="K4" s="300" t="s">
        <v>175</v>
      </c>
      <c r="L4" s="301"/>
      <c r="M4" s="301"/>
      <c r="N4" s="302"/>
      <c r="O4" s="303" t="s">
        <v>174</v>
      </c>
      <c r="P4" s="292" t="s">
        <v>173</v>
      </c>
      <c r="Q4" s="292" t="s">
        <v>138</v>
      </c>
      <c r="R4" s="294" t="s">
        <v>49</v>
      </c>
      <c r="S4" s="296" t="s">
        <v>137</v>
      </c>
    </row>
    <row r="5" spans="1:19" s="245" customFormat="1" ht="19.2" customHeight="1" x14ac:dyDescent="0.3">
      <c r="A5" s="298" t="s">
        <v>172</v>
      </c>
      <c r="B5" s="299"/>
      <c r="C5" s="327"/>
      <c r="D5" s="329"/>
      <c r="E5" s="329"/>
      <c r="F5" s="304"/>
      <c r="G5" s="319"/>
      <c r="H5" s="321"/>
      <c r="I5" s="321"/>
      <c r="J5" s="323"/>
      <c r="K5" s="248" t="s">
        <v>129</v>
      </c>
      <c r="L5" s="247" t="s">
        <v>130</v>
      </c>
      <c r="M5" s="247" t="s">
        <v>171</v>
      </c>
      <c r="N5" s="246" t="s">
        <v>2</v>
      </c>
      <c r="O5" s="304"/>
      <c r="P5" s="293"/>
      <c r="Q5" s="293"/>
      <c r="R5" s="295"/>
      <c r="S5" s="297"/>
    </row>
    <row r="6" spans="1:19" ht="15" thickBot="1" x14ac:dyDescent="0.35">
      <c r="A6" s="316" t="s">
        <v>124</v>
      </c>
      <c r="B6" s="317"/>
      <c r="C6" s="244">
        <f ca="1">SUM(Tabulka[01 uv_sk])/2</f>
        <v>2.29</v>
      </c>
      <c r="D6" s="242"/>
      <c r="E6" s="242"/>
      <c r="F6" s="241"/>
      <c r="G6" s="243">
        <f ca="1">SUM(Tabulka[05 h_vram])/2</f>
        <v>1815.6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25000</v>
      </c>
      <c r="N6" s="242">
        <f ca="1">SUM(Tabulka[12 m_oc])/2</f>
        <v>25000</v>
      </c>
      <c r="O6" s="241">
        <f ca="1">SUM(Tabulka[13 m_sk])/2</f>
        <v>483078</v>
      </c>
      <c r="P6" s="240">
        <f ca="1">SUM(Tabulka[14_vzsk])/2</f>
        <v>9950</v>
      </c>
      <c r="Q6" s="240">
        <f ca="1">SUM(Tabulka[15_vzpl])/2</f>
        <v>2622.815947438628</v>
      </c>
      <c r="R6" s="239">
        <f ca="1">IF(Q6=0,0,P6/Q6)</f>
        <v>3.7936325687347234</v>
      </c>
      <c r="S6" s="238">
        <f ca="1">Q6-P6</f>
        <v>-7327.1840525613716</v>
      </c>
    </row>
    <row r="7" spans="1:19" hidden="1" x14ac:dyDescent="0.3">
      <c r="A7" s="237" t="s">
        <v>170</v>
      </c>
      <c r="B7" s="236" t="s">
        <v>169</v>
      </c>
      <c r="C7" s="235" t="s">
        <v>168</v>
      </c>
      <c r="D7" s="234" t="s">
        <v>167</v>
      </c>
      <c r="E7" s="233" t="s">
        <v>166</v>
      </c>
      <c r="F7" s="232" t="s">
        <v>165</v>
      </c>
      <c r="G7" s="231" t="s">
        <v>164</v>
      </c>
      <c r="H7" s="229" t="s">
        <v>163</v>
      </c>
      <c r="I7" s="229" t="s">
        <v>162</v>
      </c>
      <c r="J7" s="228" t="s">
        <v>161</v>
      </c>
      <c r="K7" s="230" t="s">
        <v>160</v>
      </c>
      <c r="L7" s="229" t="s">
        <v>159</v>
      </c>
      <c r="M7" s="229" t="s">
        <v>158</v>
      </c>
      <c r="N7" s="228" t="s">
        <v>157</v>
      </c>
      <c r="O7" s="227" t="s">
        <v>156</v>
      </c>
      <c r="P7" s="226" t="s">
        <v>155</v>
      </c>
      <c r="Q7" s="225" t="s">
        <v>154</v>
      </c>
      <c r="R7" s="224" t="s">
        <v>153</v>
      </c>
      <c r="S7" s="223" t="s">
        <v>152</v>
      </c>
    </row>
    <row r="8" spans="1:19" x14ac:dyDescent="0.3">
      <c r="A8" s="220" t="s">
        <v>151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1.54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1248.8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409426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2622.815947438628</v>
      </c>
      <c r="R8" s="222">
        <f ca="1">IF(Tabulka[[#This Row],[15_vzpl]]=0,"",Tabulka[[#This Row],[14_vzsk]]/Tabulka[[#This Row],[15_vzpl]])</f>
        <v>3.7936325687347234</v>
      </c>
      <c r="S8" s="221">
        <f ca="1">IF(Tabulka[[#This Row],[15_vzpl]]-Tabulka[[#This Row],[14_vzsk]]=0,"",Tabulka[[#This Row],[15_vzpl]]-Tabulka[[#This Row],[14_vzsk]])</f>
        <v>-7327.1840525613716</v>
      </c>
    </row>
    <row r="9" spans="1:19" x14ac:dyDescent="0.3">
      <c r="A9" s="220">
        <v>99</v>
      </c>
      <c r="B9" s="219" t="s">
        <v>279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2622.815947438628</v>
      </c>
      <c r="R9" s="222">
        <f ca="1">IF(Tabulka[[#This Row],[15_vzpl]]=0,"",Tabulka[[#This Row],[14_vzsk]]/Tabulka[[#This Row],[15_vzpl]])</f>
        <v>3.7936325687347234</v>
      </c>
      <c r="S9" s="221">
        <f ca="1">IF(Tabulka[[#This Row],[15_vzpl]]-Tabulka[[#This Row],[14_vzsk]]=0,"",Tabulka[[#This Row],[15_vzpl]]-Tabulka[[#This Row],[14_vzsk]])</f>
        <v>-7327.1840525613716</v>
      </c>
    </row>
    <row r="10" spans="1:19" x14ac:dyDescent="0.3">
      <c r="A10" s="220">
        <v>100</v>
      </c>
      <c r="B10" s="219" t="s">
        <v>280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384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95252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2" t="str">
        <f ca="1">IF(Tabulka[[#This Row],[15_vzpl]]=0,"",Tabulka[[#This Row],[14_vzsk]]/Tabulka[[#This Row],[15_vzpl]])</f>
        <v/>
      </c>
      <c r="S10" s="221" t="str">
        <f ca="1">IF(Tabulka[[#This Row],[15_vzpl]]-Tabulka[[#This Row],[14_vzsk]]=0,"",Tabulka[[#This Row],[15_vzpl]]-Tabulka[[#This Row],[14_vzsk]])</f>
        <v/>
      </c>
    </row>
    <row r="11" spans="1:19" x14ac:dyDescent="0.3">
      <c r="A11" s="220">
        <v>101</v>
      </c>
      <c r="B11" s="219" t="s">
        <v>281</v>
      </c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828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309036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>
        <v>203</v>
      </c>
      <c r="B12" s="219" t="s">
        <v>282</v>
      </c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0.04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5138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s="220" t="s">
        <v>271</v>
      </c>
      <c r="B13" s="219"/>
      <c r="C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43.599999999999994</v>
      </c>
      <c r="H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13030</v>
      </c>
      <c r="P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2" t="str">
        <f ca="1">IF(Tabulka[[#This Row],[15_vzpl]]=0,"",Tabulka[[#This Row],[14_vzsk]]/Tabulka[[#This Row],[15_vzpl]])</f>
        <v/>
      </c>
      <c r="S13" s="221" t="str">
        <f ca="1">IF(Tabulka[[#This Row],[15_vzpl]]-Tabulka[[#This Row],[14_vzsk]]=0,"",Tabulka[[#This Row],[15_vzpl]]-Tabulka[[#This Row],[14_vzsk]])</f>
        <v/>
      </c>
    </row>
    <row r="14" spans="1:19" x14ac:dyDescent="0.3">
      <c r="A14" s="220">
        <v>526</v>
      </c>
      <c r="B14" s="219" t="s">
        <v>283</v>
      </c>
      <c r="C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43.599999999999994</v>
      </c>
      <c r="H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13030</v>
      </c>
      <c r="P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2" t="str">
        <f ca="1">IF(Tabulka[[#This Row],[15_vzpl]]=0,"",Tabulka[[#This Row],[14_vzsk]]/Tabulka[[#This Row],[15_vzpl]])</f>
        <v/>
      </c>
      <c r="S14" s="221" t="str">
        <f ca="1">IF(Tabulka[[#This Row],[15_vzpl]]-Tabulka[[#This Row],[14_vzsk]]=0,"",Tabulka[[#This Row],[15_vzpl]]-Tabulka[[#This Row],[14_vzsk]])</f>
        <v/>
      </c>
    </row>
    <row r="15" spans="1:19" x14ac:dyDescent="0.3">
      <c r="A15" s="220" t="s">
        <v>272</v>
      </c>
      <c r="B15" s="219"/>
      <c r="C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</v>
      </c>
      <c r="D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523.20000000000005</v>
      </c>
      <c r="H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60622</v>
      </c>
      <c r="P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2" t="str">
        <f ca="1">IF(Tabulka[[#This Row],[15_vzpl]]=0,"",Tabulka[[#This Row],[14_vzsk]]/Tabulka[[#This Row],[15_vzpl]])</f>
        <v/>
      </c>
      <c r="S15" s="221" t="str">
        <f ca="1">IF(Tabulka[[#This Row],[15_vzpl]]-Tabulka[[#This Row],[14_vzsk]]=0,"",Tabulka[[#This Row],[15_vzpl]]-Tabulka[[#This Row],[14_vzsk]])</f>
        <v/>
      </c>
    </row>
    <row r="16" spans="1:19" x14ac:dyDescent="0.3">
      <c r="A16" s="220">
        <v>30</v>
      </c>
      <c r="B16" s="219" t="s">
        <v>284</v>
      </c>
      <c r="C16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</v>
      </c>
      <c r="D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523.20000000000005</v>
      </c>
      <c r="H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N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25000</v>
      </c>
      <c r="O16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60622</v>
      </c>
      <c r="P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2" t="str">
        <f ca="1">IF(Tabulka[[#This Row],[15_vzpl]]=0,"",Tabulka[[#This Row],[14_vzsk]]/Tabulka[[#This Row],[15_vzpl]])</f>
        <v/>
      </c>
      <c r="S16" s="22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180</v>
      </c>
    </row>
    <row r="18" spans="1:1" x14ac:dyDescent="0.3">
      <c r="A18" s="85" t="s">
        <v>108</v>
      </c>
    </row>
    <row r="19" spans="1:1" x14ac:dyDescent="0.3">
      <c r="A19" s="86" t="s">
        <v>150</v>
      </c>
    </row>
    <row r="20" spans="1:1" x14ac:dyDescent="0.3">
      <c r="A20" s="212" t="s">
        <v>149</v>
      </c>
    </row>
    <row r="21" spans="1:1" x14ac:dyDescent="0.3">
      <c r="A21" s="192" t="s">
        <v>134</v>
      </c>
    </row>
    <row r="22" spans="1:1" x14ac:dyDescent="0.3">
      <c r="A22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49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278</v>
      </c>
    </row>
    <row r="2" spans="1:19" x14ac:dyDescent="0.3">
      <c r="A2" s="189" t="s">
        <v>203</v>
      </c>
    </row>
    <row r="3" spans="1:19" x14ac:dyDescent="0.3">
      <c r="A3" s="258" t="s">
        <v>111</v>
      </c>
      <c r="B3" s="257">
        <v>2018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151</v>
      </c>
      <c r="E4" s="249">
        <v>1.5</v>
      </c>
      <c r="F4" s="249"/>
      <c r="G4" s="249"/>
      <c r="H4" s="249"/>
      <c r="I4" s="249">
        <v>256</v>
      </c>
      <c r="J4" s="249"/>
      <c r="K4" s="249"/>
      <c r="L4" s="249"/>
      <c r="M4" s="249"/>
      <c r="N4" s="249"/>
      <c r="O4" s="249"/>
      <c r="P4" s="249"/>
      <c r="Q4" s="249">
        <v>81946</v>
      </c>
      <c r="R4" s="249">
        <v>1950</v>
      </c>
      <c r="S4" s="249">
        <v>524.56318948772559</v>
      </c>
    </row>
    <row r="5" spans="1:19" x14ac:dyDescent="0.3">
      <c r="A5" s="254" t="s">
        <v>113</v>
      </c>
      <c r="B5" s="253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56" t="s">
        <v>114</v>
      </c>
      <c r="B6" s="255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54" t="s">
        <v>115</v>
      </c>
      <c r="B7" s="253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56" t="s">
        <v>116</v>
      </c>
      <c r="B8" s="255">
        <v>5</v>
      </c>
      <c r="C8">
        <v>1</v>
      </c>
      <c r="D8" t="s">
        <v>271</v>
      </c>
      <c r="E8">
        <v>0.05</v>
      </c>
      <c r="I8">
        <v>9.1999999999999993</v>
      </c>
      <c r="Q8">
        <v>2606</v>
      </c>
    </row>
    <row r="9" spans="1:19" x14ac:dyDescent="0.3">
      <c r="A9" s="254" t="s">
        <v>117</v>
      </c>
      <c r="B9" s="253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56" t="s">
        <v>118</v>
      </c>
      <c r="B10" s="255">
        <v>7</v>
      </c>
      <c r="C10">
        <v>1</v>
      </c>
      <c r="D10" t="s">
        <v>272</v>
      </c>
      <c r="E10">
        <v>0.6</v>
      </c>
      <c r="I10">
        <v>110.4</v>
      </c>
      <c r="Q10">
        <v>10347</v>
      </c>
    </row>
    <row r="11" spans="1:19" x14ac:dyDescent="0.3">
      <c r="A11" s="254" t="s">
        <v>119</v>
      </c>
      <c r="B11" s="253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56" t="s">
        <v>120</v>
      </c>
      <c r="B12" s="255">
        <v>9</v>
      </c>
      <c r="C12" t="s">
        <v>273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54" t="s">
        <v>121</v>
      </c>
      <c r="B13" s="253">
        <v>10</v>
      </c>
      <c r="C13">
        <v>2</v>
      </c>
      <c r="D13" t="s">
        <v>151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56" t="s">
        <v>122</v>
      </c>
      <c r="B14" s="255">
        <v>11</v>
      </c>
      <c r="C14">
        <v>2</v>
      </c>
      <c r="D14">
        <v>99</v>
      </c>
      <c r="S14">
        <v>524.56318948772559</v>
      </c>
    </row>
    <row r="15" spans="1:19" x14ac:dyDescent="0.3">
      <c r="A15" s="254" t="s">
        <v>123</v>
      </c>
      <c r="B15" s="253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52" t="s">
        <v>111</v>
      </c>
      <c r="B16" s="251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271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272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274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151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271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272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275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151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271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272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276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151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271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272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277</v>
      </c>
      <c r="E49">
        <v>2.85</v>
      </c>
      <c r="I49">
        <v>404.4</v>
      </c>
      <c r="Q49">
        <v>102930</v>
      </c>
      <c r="S49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287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0</v>
      </c>
      <c r="C3" s="179">
        <f t="shared" ref="C3:Z3" si="0">SUBTOTAL(9,C6:C1048576)</f>
        <v>0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710</v>
      </c>
      <c r="I3" s="182" t="str">
        <f>IF(B3&lt;&gt;0,H3/B3,"")</f>
        <v/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2017</v>
      </c>
      <c r="F5" s="381"/>
      <c r="G5" s="381"/>
      <c r="H5" s="381">
        <v>2018</v>
      </c>
      <c r="I5" s="382" t="s">
        <v>144</v>
      </c>
      <c r="J5" s="383" t="s">
        <v>1</v>
      </c>
      <c r="K5" s="380">
        <v>2015</v>
      </c>
      <c r="L5" s="381"/>
      <c r="M5" s="381"/>
      <c r="N5" s="381">
        <v>2017</v>
      </c>
      <c r="O5" s="381"/>
      <c r="P5" s="381"/>
      <c r="Q5" s="381">
        <v>2018</v>
      </c>
      <c r="R5" s="382" t="s">
        <v>144</v>
      </c>
      <c r="S5" s="383" t="s">
        <v>1</v>
      </c>
      <c r="T5" s="380">
        <v>2015</v>
      </c>
      <c r="U5" s="381"/>
      <c r="V5" s="381"/>
      <c r="W5" s="381">
        <v>2017</v>
      </c>
      <c r="X5" s="381"/>
      <c r="Y5" s="381"/>
      <c r="Z5" s="381">
        <v>2018</v>
      </c>
      <c r="AA5" s="382" t="s">
        <v>144</v>
      </c>
      <c r="AB5" s="383" t="s">
        <v>1</v>
      </c>
    </row>
    <row r="6" spans="1:28" ht="14.4" customHeight="1" x14ac:dyDescent="0.3">
      <c r="A6" s="384" t="s">
        <v>285</v>
      </c>
      <c r="B6" s="385"/>
      <c r="C6" s="386"/>
      <c r="D6" s="386"/>
      <c r="E6" s="385"/>
      <c r="F6" s="386"/>
      <c r="G6" s="386"/>
      <c r="H6" s="385">
        <v>710</v>
      </c>
      <c r="I6" s="386"/>
      <c r="J6" s="386"/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286</v>
      </c>
      <c r="B7" s="388"/>
      <c r="C7" s="389"/>
      <c r="D7" s="389"/>
      <c r="E7" s="388"/>
      <c r="F7" s="389"/>
      <c r="G7" s="389"/>
      <c r="H7" s="388">
        <v>710</v>
      </c>
      <c r="I7" s="389"/>
      <c r="J7" s="389"/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288</v>
      </c>
      <c r="B9" s="385"/>
      <c r="C9" s="386"/>
      <c r="D9" s="386"/>
      <c r="E9" s="385"/>
      <c r="F9" s="386"/>
      <c r="G9" s="386"/>
      <c r="H9" s="385">
        <v>710</v>
      </c>
      <c r="I9" s="386"/>
      <c r="J9" s="387"/>
    </row>
    <row r="10" spans="1:28" ht="14.4" customHeight="1" thickBot="1" x14ac:dyDescent="0.35">
      <c r="A10" s="391" t="s">
        <v>289</v>
      </c>
      <c r="B10" s="388"/>
      <c r="C10" s="389"/>
      <c r="D10" s="389"/>
      <c r="E10" s="388"/>
      <c r="F10" s="389"/>
      <c r="G10" s="389"/>
      <c r="H10" s="388">
        <v>710</v>
      </c>
      <c r="I10" s="389"/>
      <c r="J10" s="390"/>
    </row>
    <row r="11" spans="1:28" ht="14.4" customHeight="1" x14ac:dyDescent="0.3">
      <c r="A11" s="392" t="s">
        <v>180</v>
      </c>
    </row>
    <row r="12" spans="1:28" ht="14.4" customHeight="1" x14ac:dyDescent="0.3">
      <c r="A12" s="393" t="s">
        <v>290</v>
      </c>
    </row>
    <row r="13" spans="1:28" ht="14.4" customHeight="1" x14ac:dyDescent="0.3">
      <c r="A13" s="392" t="s">
        <v>291</v>
      </c>
    </row>
    <row r="14" spans="1:28" ht="14.4" customHeight="1" x14ac:dyDescent="0.3">
      <c r="A14" s="392" t="s">
        <v>292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2018-06-26T14:29:38Z</dcterms:modified>
</cp:coreProperties>
</file>