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912AA16-B2E2-4644-9CB0-17E25A5CAAC9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31" l="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L15" i="431"/>
  <c r="O10" i="431"/>
  <c r="E9" i="431"/>
  <c r="J14" i="431"/>
  <c r="O11" i="431"/>
  <c r="G14" i="431"/>
  <c r="N13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J13" i="431"/>
  <c r="P11" i="431"/>
  <c r="F10" i="431"/>
  <c r="I13" i="431"/>
  <c r="M9" i="431"/>
  <c r="Q13" i="431"/>
  <c r="K10" i="431"/>
  <c r="O14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D15" i="431"/>
  <c r="F9" i="431"/>
  <c r="G10" i="431"/>
  <c r="H11" i="431"/>
  <c r="I12" i="431"/>
  <c r="K14" i="431"/>
  <c r="N9" i="431"/>
  <c r="Q12" i="431"/>
  <c r="C15" i="431"/>
  <c r="G11" i="431"/>
  <c r="H12" i="431"/>
  <c r="K15" i="431"/>
  <c r="N10" i="431"/>
  <c r="P12" i="431"/>
  <c r="H15" i="431"/>
  <c r="M12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C10" i="431"/>
  <c r="D11" i="431"/>
  <c r="E12" i="431"/>
  <c r="F13" i="431"/>
  <c r="J9" i="431"/>
  <c r="L11" i="431"/>
  <c r="P15" i="431"/>
  <c r="O8" i="431"/>
  <c r="M8" i="431"/>
  <c r="G8" i="431"/>
  <c r="C8" i="431"/>
  <c r="J8" i="431"/>
  <c r="K8" i="431"/>
  <c r="P8" i="431"/>
  <c r="N8" i="431"/>
  <c r="H8" i="431"/>
  <c r="I8" i="431"/>
  <c r="Q8" i="431"/>
  <c r="E8" i="431"/>
  <c r="L8" i="431"/>
  <c r="F8" i="431"/>
  <c r="D8" i="431"/>
  <c r="S15" i="431" l="1"/>
  <c r="R15" i="431"/>
  <c r="R14" i="431"/>
  <c r="S14" i="431"/>
  <c r="S12" i="431"/>
  <c r="R12" i="431"/>
  <c r="S11" i="431"/>
  <c r="R11" i="431"/>
  <c r="R13" i="431"/>
  <c r="S13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4" i="414"/>
  <c r="D13" i="414"/>
  <c r="C16" i="414"/>
  <c r="D16" i="414"/>
  <c r="C13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S3" i="347" s="1"/>
  <c r="M3" i="347"/>
  <c r="C21" i="414"/>
  <c r="D21" i="414"/>
  <c r="Q3" i="345" l="1"/>
  <c r="Q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<sst xmlns="http://schemas.openxmlformats.org/spreadsheetml/2006/main" count="950" uniqueCount="409">
  <si>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</si>
  <si>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</si>
  <si>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</si>
  <si>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</si>
  <si>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</si>
  <si>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</si>
  <si>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</si>
  <si>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</si>
  <si>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</si>
  <si>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</si>
  <si>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</si>
  <si>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</si>
  <si>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</si>
  <si>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</si>
  <si>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</si>
  <si>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</si>
  <si>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</si>
  <si>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</si>
  <si>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</si>
  <si>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</si>
  <si>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</si>
  <si>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</si>
  <si>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</si>
  <si>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</si>
  <si>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</si>
  <si>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</si>
  <si>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</si>
  <si>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</si>
  <si>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</si>
  <si>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</si>
  <si>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</si>
  <si>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</si>
  <si>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</si>
  <si>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</si>
  <si>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</si>
  <si>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</si>
  <si>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</si>
  <si>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</si>
  <si>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</si>
  <si>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</si>
  <si>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</si>
  <si>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</si>
  <si>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</si>
  <si>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</si>
  <si>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</si>
  <si>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</si>
  <si>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</si>
  <si>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</si>
  <si>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</si>
  <si>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</si>
  <si>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</si>
  <si>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</si>
  <si>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</si>
  <si>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</si>
  <si>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</si>
  <si>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</si>
  <si>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</si>
  <si>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</si>
  <si>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</si>
  <si>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</si>
  <si>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</si>
  <si>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</si>
  <si>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</si>
  <si>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</si>
  <si>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</si>
  <si>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</si>
  <si>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</si>
  <si>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</si>
  <si>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</si>
  <si>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</si>
  <si>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</si>
  <si>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</si>
  <si>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</si>
  <si>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</si>
  <si>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</si>
  <si>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</si>
  <si>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</si>
  <si>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</si>
  <si>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</si>
  <si>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</si>
  <si>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</si>
  <si>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</si>
  <si>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</si>
  <si>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</si>
  <si>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</si>
  <si>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</si>
  <si>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</si>
  <si>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</si>
  <si>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</si>
  <si>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</si>
  <si>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</si>
  <si>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</si>
  <si>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</si>
  <si>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</si>
  <si>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</si>
  <si>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</si>
  <si>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</si>
  <si>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</si>
  <si>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</si>
  <si>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</si>
  <si>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</si>
  <si>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</si>
  <si>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</si>
  <si>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</si>
  <si>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</si>
  <si>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</si>
  <si>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</si>
  <si>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</si>
  <si>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</si>
  <si>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</si>
  <si>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</si>
  <si>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</si>
  <si>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</si>
  <si>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</si>
  <si>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</si>
  <si>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</si>
  <si>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</si>
  <si>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</si>
  <si>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</si>
  <si>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</si>
  <si>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</si>
  <si>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</si>
  <si>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</si>
  <si>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</si>
  <si>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</si>
  <si>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</si>
  <si>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</si>
  <si>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</si>
  <si>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</si>
  <si>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</si>
  <si>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</si>
  <si>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</si>
  <si>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</si>
  <si>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</si>
  <si>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</si>
  <si>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</si>
  <si>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</si>
  <si>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</si>
  <si>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</si>
  <si>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</si>
  <si>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</si>
  <si>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</si>
  <si>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</si>
  <si>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</si>
  <si>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</si>
  <si>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</si>
  <si>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</si>
  <si>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</si>
  <si>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</si>
  <si>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</si>
  <si>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</si>
  <si>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</si>
  <si>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</si>
  <si>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</si>
  <si>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</si>
  <si>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</si>
  <si>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</si>
  <si>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</si>
  <si>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</si>
  <si>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</si>
  <si>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</si>
  <si>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</si>
  <si>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</si>
  <si>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</si>
  <si>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</si>
  <si>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</si>
  <si>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</si>
  <si>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</si>
  <si>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</si>
  <si>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</si>
  <si>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</si>
  <si>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</si>
  <si>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</si>
  <si>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</si>
  <si>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</si>
  <si>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</si>
  <si>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</si>
  <si>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</si>
  <si>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</si>
  <si>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</si>
  <si>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</si>
  <si>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</si>
  <si>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</si>
  <si>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</si>
  <si>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</si>
  <si>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</si>
  <si>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</si>
  <si>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</si>
  <si>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</si>
  <si>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</si>
  <si>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</si>
  <si>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</si>
  <si>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</si>
  <si>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</si>
  <si>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</si>
  <si>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</si>
  <si>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</si>
  <si>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</si>
  <si>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</si>
  <si>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</si>
  <si>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</si>
  <si>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</si>
  <si>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</si>
  <si>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</si>
  <si>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</si>
  <si>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</si>
  <si>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</si>
  <si>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</si>
  <si>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</si>
  <si>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</si>
  <si>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</si>
  <si>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</si>
  <si>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</si>
  <si>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</si>
  <si>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</si>
  <si>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</si>
  <si>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</si>
  <si>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</si>
  <si>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</si>
  <si>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</si>
  <si>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</si>
  <si>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</si>
  <si>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</si>
  <si>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</si>
  <si>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</si>
  <si>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</si>
  <si>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</si>
  <si>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</si>
  <si>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</si>
  <si>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</si>
  <si>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</si>
  <si>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</si>
  <si>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farmakologie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</si>
  <si>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</si>
  <si>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</si>
  <si>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</si>
  <si>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</si>
  <si>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</si>
  <si>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</si>
  <si>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</si>
  <si>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</si>
  <si>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50117007     údržbový materiál ostatní - sklady (sk.T17)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</si>
  <si>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</si>
  <si>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</si>
  <si>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</si>
  <si>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</si>
  <si>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</si>
  <si>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</si>
  <si>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</si>
  <si>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</si>
  <si>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</si>
  <si>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</si>
  <si>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</si>
  <si>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</si>
  <si>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</si>
  <si>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</si>
  <si>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</si>
  <si>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</si>
  <si>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</si>
  <si>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</si>
  <si>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</si>
  <si>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</si>
  <si>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</si>
  <si>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</si>
  <si>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</si>
  <si>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</si>
  <si>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</si>
  <si>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</si>
  <si>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</si>
  <si>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</si>
  <si>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</si>
  <si>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</si>
  <si>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</si>
  <si>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</si>
  <si>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</si>
  <si>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</si>
  <si>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</si>
  <si>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</si>
  <si>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</si>
  <si>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</si>
  <si>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</si>
  <si>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</si>
  <si>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</si>
  <si>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</si>
  <si>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</si>
  <si>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</si>
  <si>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</si>
  <si>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</si>
  <si>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</si>
  <si>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</si>
  <si>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</si>
  <si>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</si>
  <si>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</si>
  <si>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</si>
  <si>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</si>
  <si>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</si>
  <si>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</si>
  <si>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</si>
  <si>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</si>
  <si>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</si>
  <si>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</si>
  <si>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</si>
  <si>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</si>
  <si>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</si>
  <si>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/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</si>
  <si>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</si>
  <si>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</si>
  <si>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</si>
  <si>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</si>
  <si>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</si>
  <si>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</si>
  <si>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</si>
  <si>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</si>
  <si>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</si>
  <si>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</si>
  <si>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</si>
  <si>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</si>
  <si>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</si>
  <si>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PŘÍPRAVKY PRO LÉČBU BRADAVIC A KUŘÍCH OK</t>
  </si>
  <si>
    <t>60890</t>
  </si>
  <si>
    <t>VERRUMAL</t>
  </si>
  <si>
    <t>5MG/G+100MG/G DRM SOL 13ML</t>
  </si>
  <si>
    <t>Jiná</t>
  </si>
  <si>
    <t>*3014</t>
  </si>
  <si>
    <t>Jiný</t>
  </si>
  <si>
    <t>OMEPRAZOL</t>
  </si>
  <si>
    <t>115318</t>
  </si>
  <si>
    <t>HELICID 20 ZENTIVA</t>
  </si>
  <si>
    <t>20MG CPS ETD 90 II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</si>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</sst>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2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7" xfId="0" applyNumberFormat="1" applyFont="1" applyFill="1" applyBorder="1"/>
    <xf numFmtId="3" fontId="0" fillId="7" borderId="72" xfId="0" applyNumberFormat="1" applyFont="1" applyFill="1" applyBorder="1"/>
    <xf numFmtId="0" fontId="0" fillId="0" borderId="108" xfId="0" applyNumberFormat="1" applyFont="1" applyBorder="1"/>
    <xf numFmtId="3" fontId="0" fillId="0" borderId="109" xfId="0" applyNumberFormat="1" applyFont="1" applyBorder="1"/>
    <xf numFmtId="0" fontId="0" fillId="7" borderId="108" xfId="0" applyNumberFormat="1" applyFont="1" applyFill="1" applyBorder="1"/>
    <xf numFmtId="3" fontId="0" fillId="7" borderId="109" xfId="0" applyNumberFormat="1" applyFont="1" applyFill="1" applyBorder="1"/>
    <xf numFmtId="0" fontId="53" fillId="8" borderId="108" xfId="0" applyNumberFormat="1" applyFont="1" applyFill="1" applyBorder="1"/>
    <xf numFmtId="3" fontId="53" fillId="8" borderId="109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6" xfId="0" applyFont="1" applyFill="1" applyBorder="1" applyAlignment="1">
      <alignment horizontal="center"/>
    </xf>
    <xf numFmtId="0" fontId="55" fillId="9" borderId="105" xfId="0" applyFont="1" applyFill="1" applyBorder="1" applyAlignment="1">
      <alignment horizontal="center"/>
    </xf>
    <xf numFmtId="0" fontId="55" fillId="9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11" xfId="0" applyNumberFormat="1" applyFont="1" applyFill="1" applyBorder="1" applyAlignment="1">
      <alignment horizontal="right" vertical="top"/>
    </xf>
    <xf numFmtId="3" fontId="34" fillId="10" borderId="112" xfId="0" applyNumberFormat="1" applyFont="1" applyFill="1" applyBorder="1" applyAlignment="1">
      <alignment horizontal="right" vertical="top"/>
    </xf>
    <xf numFmtId="177" fontId="34" fillId="10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7" fontId="34" fillId="10" borderId="114" xfId="0" applyNumberFormat="1" applyFont="1" applyFill="1" applyBorder="1" applyAlignment="1">
      <alignment horizontal="right" vertical="top"/>
    </xf>
    <xf numFmtId="3" fontId="36" fillId="10" borderId="116" xfId="0" applyNumberFormat="1" applyFont="1" applyFill="1" applyBorder="1" applyAlignment="1">
      <alignment horizontal="right" vertical="top"/>
    </xf>
    <xf numFmtId="3" fontId="36" fillId="10" borderId="117" xfId="0" applyNumberFormat="1" applyFont="1" applyFill="1" applyBorder="1" applyAlignment="1">
      <alignment horizontal="right" vertical="top"/>
    </xf>
    <xf numFmtId="177" fontId="36" fillId="10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7" fontId="36" fillId="10" borderId="119" xfId="0" applyNumberFormat="1" applyFont="1" applyFill="1" applyBorder="1" applyAlignment="1">
      <alignment horizontal="right" vertical="top"/>
    </xf>
    <xf numFmtId="0" fontId="34" fillId="10" borderId="114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4" fillId="10" borderId="113" xfId="0" applyFont="1" applyFill="1" applyBorder="1" applyAlignment="1">
      <alignment horizontal="right" vertical="top"/>
    </xf>
    <xf numFmtId="0" fontId="36" fillId="10" borderId="118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0" fontId="38" fillId="11" borderId="110" xfId="0" applyFont="1" applyFill="1" applyBorder="1" applyAlignment="1">
      <alignment vertical="top"/>
    </xf>
    <xf numFmtId="0" fontId="38" fillId="11" borderId="110" xfId="0" applyFont="1" applyFill="1" applyBorder="1" applyAlignment="1">
      <alignment vertical="top" indent="2"/>
    </xf>
    <xf numFmtId="0" fontId="38" fillId="11" borderId="110" xfId="0" applyFont="1" applyFill="1" applyBorder="1" applyAlignment="1">
      <alignment vertical="top" indent="4"/>
    </xf>
    <xf numFmtId="0" fontId="39" fillId="11" borderId="115" xfId="0" applyFont="1" applyFill="1" applyBorder="1" applyAlignment="1">
      <alignment vertical="top" indent="6"/>
    </xf>
    <xf numFmtId="0" fontId="38" fillId="11" borderId="110" xfId="0" applyFont="1" applyFill="1" applyBorder="1" applyAlignment="1">
      <alignment vertical="top" indent="8"/>
    </xf>
    <xf numFmtId="0" fontId="39" fillId="11" borderId="115" xfId="0" applyFont="1" applyFill="1" applyBorder="1" applyAlignment="1">
      <alignment vertical="top" indent="2"/>
    </xf>
    <xf numFmtId="0" fontId="39" fillId="11" borderId="115" xfId="0" applyFont="1" applyFill="1" applyBorder="1" applyAlignment="1">
      <alignment vertical="top" indent="4"/>
    </xf>
    <xf numFmtId="0" fontId="38" fillId="11" borderId="110" xfId="0" applyFont="1" applyFill="1" applyBorder="1" applyAlignment="1">
      <alignment vertical="top" indent="6"/>
    </xf>
    <xf numFmtId="0" fontId="33" fillId="11" borderId="110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100" xfId="79" applyFont="1" applyFill="1" applyBorder="1" applyAlignment="1">
      <alignment horizontal="left"/>
    </xf>
    <xf numFmtId="0" fontId="40" fillId="11" borderId="93" xfId="0" applyFont="1" applyFill="1" applyBorder="1"/>
    <xf numFmtId="0" fontId="40" fillId="11" borderId="9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24" xfId="0" applyNumberFormat="1" applyFont="1" applyFill="1" applyBorder="1"/>
    <xf numFmtId="3" fontId="33" fillId="0" borderId="102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3" xfId="0" applyFont="1" applyFill="1" applyBorder="1"/>
    <xf numFmtId="0" fontId="33" fillId="0" borderId="92" xfId="0" applyFont="1" applyFill="1" applyBorder="1"/>
    <xf numFmtId="3" fontId="33" fillId="0" borderId="125" xfId="0" applyNumberFormat="1" applyFont="1" applyFill="1" applyBorder="1"/>
    <xf numFmtId="3" fontId="33" fillId="0" borderId="88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59" fillId="0" borderId="13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3" fontId="33" fillId="0" borderId="134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3" fontId="33" fillId="0" borderId="131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2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 xr9:uid="{00000000-0011-0000-FFFF-FFFF01000000}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5.833903185751806E-3</c:v>
                </c:pt>
                <c:pt idx="1">
                  <c:v>5.2122233765164016E-3</c:v>
                </c:pt>
                <c:pt idx="2">
                  <c:v>5.0502516602012257E-3</c:v>
                </c:pt>
                <c:pt idx="3">
                  <c:v>4.2972488335055381E-3</c:v>
                </c:pt>
                <c:pt idx="4">
                  <c:v>3.8328554732213827E-3</c:v>
                </c:pt>
                <c:pt idx="5">
                  <c:v>3.905717233281248E-3</c:v>
                </c:pt>
                <c:pt idx="6">
                  <c:v>2.9441675789270223E-3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6.2995889678211267E-4</c:v>
                </c:pt>
                <c:pt idx="1">
                  <c:v>6.2995889678211267E-4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3" tableBorderDxfId="52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1"/>
    <tableColumn id="2" xr3:uid="{00000000-0010-0000-0000-000002000000}" name="popis" dataDxfId="50"/>
    <tableColumn id="3" xr3:uid="{00000000-0010-0000-0000-000003000000}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6" totalsRowShown="0">
  <autoFilter ref="C3:S6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235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330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348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354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364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365</v>
      </c>
      <c r="C20" s="42" t="s">
        <v>175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408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FAFDF215-D538-4710-B4A8-C44295C316B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207</v>
      </c>
      <c r="Q3" s="367"/>
      <c r="R3" s="367"/>
      <c r="S3" s="368"/>
    </row>
    <row r="4" spans="1:19" ht="15.75" thickBot="1" x14ac:dyDescent="0.3">
      <c r="A4" s="341">
        <v>2019</v>
      </c>
      <c r="B4" s="342"/>
      <c r="C4" s="343" t="s">
        <v>206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205</v>
      </c>
      <c r="J4" s="339" t="s">
        <v>157</v>
      </c>
      <c r="K4" s="358" t="s">
        <v>204</v>
      </c>
      <c r="L4" s="359"/>
      <c r="M4" s="359"/>
      <c r="N4" s="360"/>
      <c r="O4" s="347" t="s">
        <v>203</v>
      </c>
      <c r="P4" s="350" t="s">
        <v>202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201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200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2.5642857142857141</v>
      </c>
      <c r="D6" s="267"/>
      <c r="E6" s="267"/>
      <c r="F6" s="266"/>
      <c r="G6" s="268">
        <f ca="1">SUM(Tabulka[05 h_vram])/2</f>
        <v>2859.2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0</v>
      </c>
      <c r="N6" s="267">
        <f ca="1">SUM(Tabulka[12 m_oc])/2</f>
        <v>0</v>
      </c>
      <c r="O6" s="266">
        <f ca="1">SUM(Tabulka[13 m_sk])/2</f>
        <v>923122</v>
      </c>
      <c r="P6" s="265">
        <f ca="1">SUM(Tabulka[14_vzsk])/2</f>
        <v>0</v>
      </c>
      <c r="Q6" s="265">
        <f ca="1">SUM(Tabulka[15_vzpl])/2</f>
        <v>4148.3382209188658</v>
      </c>
      <c r="R6" s="264">
        <f ca="1">IF(Q6=0,0,P6/Q6)</f>
        <v>0</v>
      </c>
      <c r="S6" s="263">
        <f ca="1">Q6-P6</f>
        <v>4148.3382209188658</v>
      </c>
    </row>
    <row r="7" spans="1:19" hidden="1" x14ac:dyDescent="0.25">
      <c r="A7" s="262" t="s">
        <v>199</v>
      </c>
      <c r="B7" s="261" t="s">
        <v>198</v>
      </c>
      <c r="C7" s="260" t="s">
        <v>197</v>
      </c>
      <c r="D7" s="259" t="s">
        <v>196</v>
      </c>
      <c r="E7" s="258" t="s">
        <v>195</v>
      </c>
      <c r="F7" s="257" t="s">
        <v>194</v>
      </c>
      <c r="G7" s="256" t="s">
        <v>193</v>
      </c>
      <c r="H7" s="254" t="s">
        <v>192</v>
      </c>
      <c r="I7" s="254" t="s">
        <v>191</v>
      </c>
      <c r="J7" s="253" t="s">
        <v>190</v>
      </c>
      <c r="K7" s="255" t="s">
        <v>189</v>
      </c>
      <c r="L7" s="254" t="s">
        <v>188</v>
      </c>
      <c r="M7" s="254" t="s">
        <v>187</v>
      </c>
      <c r="N7" s="253" t="s">
        <v>186</v>
      </c>
      <c r="O7" s="252" t="s">
        <v>185</v>
      </c>
      <c r="P7" s="251" t="s">
        <v>184</v>
      </c>
      <c r="Q7" s="250" t="s">
        <v>183</v>
      </c>
      <c r="R7" s="249" t="s">
        <v>182</v>
      </c>
      <c r="S7" s="248" t="s">
        <v>181</v>
      </c>
    </row>
    <row r="8" spans="1:19" x14ac:dyDescent="0.25">
      <c r="A8" s="245" t="s">
        <v>180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1.6999999999999997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1891.1999999999998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776583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4148.3382209188658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4148.3382209188658</v>
      </c>
    </row>
    <row r="9" spans="1:19" x14ac:dyDescent="0.25">
      <c r="A9" s="245">
        <v>99</v>
      </c>
      <c r="B9" s="244" t="s">
        <v>341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4148.3382209188658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4148.3382209188658</v>
      </c>
    </row>
    <row r="10" spans="1:19" x14ac:dyDescent="0.25">
      <c r="A10" s="245">
        <v>101</v>
      </c>
      <c r="B10" s="244" t="s">
        <v>342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738561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343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243.20000000000005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331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54.400000000000006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19774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344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54.400000000000006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19774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332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0.81428571428571417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913.59999999999991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126765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345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0.81428571428571417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913.59999999999991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126765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209</v>
      </c>
    </row>
    <row r="17" spans="1:1" x14ac:dyDescent="0.25">
      <c r="A17" s="99" t="s">
        <v>137</v>
      </c>
    </row>
    <row r="18" spans="1:1" x14ac:dyDescent="0.25">
      <c r="A18" s="100" t="s">
        <v>179</v>
      </c>
    </row>
    <row r="19" spans="1:1" x14ac:dyDescent="0.25">
      <c r="A19" s="237" t="s">
        <v>178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D948A60-A9A3-48E0-B1CD-9D2BA07E1B8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340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2019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180</v>
      </c>
      <c r="E4" s="274">
        <v>1.7</v>
      </c>
      <c r="F4" s="274"/>
      <c r="G4" s="274"/>
      <c r="H4" s="274"/>
      <c r="I4" s="274">
        <v>272.8</v>
      </c>
      <c r="J4" s="274"/>
      <c r="K4" s="274"/>
      <c r="L4" s="274"/>
      <c r="M4" s="274"/>
      <c r="N4" s="274"/>
      <c r="O4" s="274"/>
      <c r="P4" s="274"/>
      <c r="Q4" s="274">
        <v>97191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236</v>
      </c>
      <c r="Q6">
        <v>91795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36.799999999999997</v>
      </c>
      <c r="Q7">
        <v>5396</v>
      </c>
    </row>
    <row r="8" spans="1:19" x14ac:dyDescent="0.25">
      <c r="A8" s="281" t="s">
        <v>145</v>
      </c>
      <c r="B8" s="280">
        <v>5</v>
      </c>
      <c r="C8">
        <v>1</v>
      </c>
      <c r="D8" t="s">
        <v>331</v>
      </c>
      <c r="E8">
        <v>0.05</v>
      </c>
      <c r="I8">
        <v>7.2</v>
      </c>
      <c r="Q8">
        <v>2776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7.2</v>
      </c>
      <c r="Q9">
        <v>2776</v>
      </c>
    </row>
    <row r="10" spans="1:19" x14ac:dyDescent="0.25">
      <c r="A10" s="281" t="s">
        <v>147</v>
      </c>
      <c r="B10" s="280">
        <v>7</v>
      </c>
      <c r="C10">
        <v>1</v>
      </c>
      <c r="D10" t="s">
        <v>332</v>
      </c>
      <c r="E10">
        <v>0.6</v>
      </c>
      <c r="I10">
        <v>106.4</v>
      </c>
      <c r="Q10">
        <v>11828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106.4</v>
      </c>
      <c r="Q11">
        <v>11828</v>
      </c>
    </row>
    <row r="12" spans="1:19" x14ac:dyDescent="0.25">
      <c r="A12" s="281" t="s">
        <v>149</v>
      </c>
      <c r="B12" s="280">
        <v>9</v>
      </c>
      <c r="C12" t="s">
        <v>333</v>
      </c>
      <c r="E12">
        <v>2.35</v>
      </c>
      <c r="I12">
        <v>386.4</v>
      </c>
      <c r="Q12">
        <v>111795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180</v>
      </c>
      <c r="E13">
        <v>1.7</v>
      </c>
      <c r="I13">
        <v>260</v>
      </c>
      <c r="Q13">
        <v>96028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228</v>
      </c>
      <c r="Q15">
        <v>90632</v>
      </c>
    </row>
    <row r="16" spans="1:19" x14ac:dyDescent="0.25">
      <c r="A16" s="277" t="s">
        <v>140</v>
      </c>
      <c r="B16" s="276">
        <v>2019</v>
      </c>
      <c r="C16">
        <v>2</v>
      </c>
      <c r="D16">
        <v>203</v>
      </c>
      <c r="E16">
        <v>0.2</v>
      </c>
      <c r="I16">
        <v>32</v>
      </c>
      <c r="Q16">
        <v>5396</v>
      </c>
    </row>
    <row r="17" spans="3:19" x14ac:dyDescent="0.25">
      <c r="C17">
        <v>2</v>
      </c>
      <c r="D17" t="s">
        <v>331</v>
      </c>
      <c r="E17">
        <v>0.05</v>
      </c>
      <c r="I17">
        <v>7.6</v>
      </c>
      <c r="Q17">
        <v>2729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2729</v>
      </c>
    </row>
    <row r="19" spans="3:19" x14ac:dyDescent="0.25">
      <c r="C19">
        <v>2</v>
      </c>
      <c r="D19" t="s">
        <v>332</v>
      </c>
      <c r="E19">
        <v>0.6</v>
      </c>
      <c r="I19">
        <v>96</v>
      </c>
      <c r="Q19">
        <v>13325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13325</v>
      </c>
    </row>
    <row r="21" spans="3:19" x14ac:dyDescent="0.25">
      <c r="C21" t="s">
        <v>334</v>
      </c>
      <c r="E21">
        <v>2.35</v>
      </c>
      <c r="I21">
        <v>363.6</v>
      </c>
      <c r="Q21">
        <v>112082</v>
      </c>
      <c r="S21">
        <v>592.6197458455523</v>
      </c>
    </row>
    <row r="22" spans="3:19" x14ac:dyDescent="0.25">
      <c r="C22">
        <v>3</v>
      </c>
      <c r="D22" t="s">
        <v>180</v>
      </c>
      <c r="E22">
        <v>1.7</v>
      </c>
      <c r="I22">
        <v>269.60000000000002</v>
      </c>
      <c r="Q22">
        <v>93014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236</v>
      </c>
      <c r="Q24">
        <v>87618</v>
      </c>
    </row>
    <row r="25" spans="3:19" x14ac:dyDescent="0.25">
      <c r="C25">
        <v>3</v>
      </c>
      <c r="D25">
        <v>203</v>
      </c>
      <c r="E25">
        <v>0.2</v>
      </c>
      <c r="I25">
        <v>33.6</v>
      </c>
      <c r="Q25">
        <v>5396</v>
      </c>
    </row>
    <row r="26" spans="3:19" x14ac:dyDescent="0.25">
      <c r="C26">
        <v>3</v>
      </c>
      <c r="D26" t="s">
        <v>331</v>
      </c>
      <c r="E26">
        <v>0.05</v>
      </c>
      <c r="I26">
        <v>8.4</v>
      </c>
      <c r="Q26">
        <v>2738</v>
      </c>
    </row>
    <row r="27" spans="3:19" x14ac:dyDescent="0.25">
      <c r="C27">
        <v>3</v>
      </c>
      <c r="D27">
        <v>526</v>
      </c>
      <c r="E27">
        <v>0.05</v>
      </c>
      <c r="I27">
        <v>8.4</v>
      </c>
      <c r="Q27">
        <v>2738</v>
      </c>
    </row>
    <row r="28" spans="3:19" x14ac:dyDescent="0.25">
      <c r="C28">
        <v>3</v>
      </c>
      <c r="D28" t="s">
        <v>332</v>
      </c>
      <c r="E28">
        <v>0.6</v>
      </c>
      <c r="I28">
        <v>100.8</v>
      </c>
      <c r="Q28">
        <v>13325</v>
      </c>
    </row>
    <row r="29" spans="3:19" x14ac:dyDescent="0.25">
      <c r="C29">
        <v>3</v>
      </c>
      <c r="D29">
        <v>30</v>
      </c>
      <c r="E29">
        <v>0.6</v>
      </c>
      <c r="I29">
        <v>100.8</v>
      </c>
      <c r="Q29">
        <v>13325</v>
      </c>
    </row>
    <row r="30" spans="3:19" x14ac:dyDescent="0.25">
      <c r="C30" t="s">
        <v>335</v>
      </c>
      <c r="E30">
        <v>2.35</v>
      </c>
      <c r="I30">
        <v>378.8</v>
      </c>
      <c r="Q30">
        <v>109077</v>
      </c>
      <c r="S30">
        <v>592.6197458455523</v>
      </c>
    </row>
    <row r="31" spans="3:19" x14ac:dyDescent="0.25">
      <c r="C31">
        <v>4</v>
      </c>
      <c r="D31" t="s">
        <v>180</v>
      </c>
      <c r="E31">
        <v>1.7</v>
      </c>
      <c r="I31">
        <v>299.2</v>
      </c>
      <c r="Q31">
        <v>93186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87790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5396</v>
      </c>
    </row>
    <row r="35" spans="3:19" x14ac:dyDescent="0.25">
      <c r="C35">
        <v>4</v>
      </c>
      <c r="D35" t="s">
        <v>331</v>
      </c>
      <c r="E35">
        <v>0.05</v>
      </c>
      <c r="I35">
        <v>8.8000000000000007</v>
      </c>
      <c r="Q35">
        <v>2738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2738</v>
      </c>
    </row>
    <row r="37" spans="3:19" x14ac:dyDescent="0.25">
      <c r="C37">
        <v>4</v>
      </c>
      <c r="D37" t="s">
        <v>332</v>
      </c>
      <c r="E37">
        <v>1.1000000000000001</v>
      </c>
      <c r="I37">
        <v>193.6</v>
      </c>
      <c r="Q37">
        <v>22310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22310</v>
      </c>
    </row>
    <row r="39" spans="3:19" x14ac:dyDescent="0.25">
      <c r="C39" t="s">
        <v>336</v>
      </c>
      <c r="E39">
        <v>2.85</v>
      </c>
      <c r="I39">
        <v>501.6</v>
      </c>
      <c r="Q39">
        <v>118234</v>
      </c>
      <c r="S39">
        <v>592.6197458455523</v>
      </c>
    </row>
    <row r="40" spans="3:19" x14ac:dyDescent="0.25">
      <c r="C40">
        <v>5</v>
      </c>
      <c r="D40" t="s">
        <v>180</v>
      </c>
      <c r="E40">
        <v>1.7</v>
      </c>
      <c r="I40">
        <v>292.8</v>
      </c>
      <c r="Q40">
        <v>95730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256</v>
      </c>
      <c r="Q42">
        <v>90334</v>
      </c>
    </row>
    <row r="43" spans="3:19" x14ac:dyDescent="0.25">
      <c r="C43">
        <v>5</v>
      </c>
      <c r="D43">
        <v>203</v>
      </c>
      <c r="E43">
        <v>0.2</v>
      </c>
      <c r="I43">
        <v>36.799999999999997</v>
      </c>
      <c r="Q43">
        <v>5396</v>
      </c>
    </row>
    <row r="44" spans="3:19" x14ac:dyDescent="0.25">
      <c r="C44">
        <v>5</v>
      </c>
      <c r="D44" t="s">
        <v>331</v>
      </c>
      <c r="E44">
        <v>0.05</v>
      </c>
      <c r="I44">
        <v>9.1999999999999993</v>
      </c>
      <c r="Q44">
        <v>2738</v>
      </c>
    </row>
    <row r="45" spans="3:19" x14ac:dyDescent="0.25">
      <c r="C45">
        <v>5</v>
      </c>
      <c r="D45">
        <v>526</v>
      </c>
      <c r="E45">
        <v>0.05</v>
      </c>
      <c r="I45">
        <v>9.1999999999999993</v>
      </c>
      <c r="Q45">
        <v>2738</v>
      </c>
    </row>
    <row r="46" spans="3:19" x14ac:dyDescent="0.25">
      <c r="C46">
        <v>5</v>
      </c>
      <c r="D46" t="s">
        <v>332</v>
      </c>
      <c r="E46">
        <v>1.1000000000000001</v>
      </c>
      <c r="I46">
        <v>158.4</v>
      </c>
      <c r="Q46">
        <v>23198</v>
      </c>
    </row>
    <row r="47" spans="3:19" x14ac:dyDescent="0.25">
      <c r="C47">
        <v>5</v>
      </c>
      <c r="D47">
        <v>30</v>
      </c>
      <c r="E47">
        <v>1.1000000000000001</v>
      </c>
      <c r="I47">
        <v>158.4</v>
      </c>
      <c r="Q47">
        <v>23198</v>
      </c>
    </row>
    <row r="48" spans="3:19" x14ac:dyDescent="0.25">
      <c r="C48" t="s">
        <v>337</v>
      </c>
      <c r="E48">
        <v>2.85</v>
      </c>
      <c r="I48">
        <v>460.4</v>
      </c>
      <c r="Q48">
        <v>121666</v>
      </c>
      <c r="S48">
        <v>592.6197458455523</v>
      </c>
    </row>
    <row r="49" spans="3:19" x14ac:dyDescent="0.25">
      <c r="C49">
        <v>6</v>
      </c>
      <c r="D49" t="s">
        <v>180</v>
      </c>
      <c r="E49">
        <v>1.7</v>
      </c>
      <c r="I49">
        <v>272</v>
      </c>
      <c r="Q49">
        <v>93186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240</v>
      </c>
      <c r="Q51">
        <v>87790</v>
      </c>
    </row>
    <row r="52" spans="3:19" x14ac:dyDescent="0.25">
      <c r="C52">
        <v>6</v>
      </c>
      <c r="D52">
        <v>203</v>
      </c>
      <c r="E52">
        <v>0.2</v>
      </c>
      <c r="I52">
        <v>32</v>
      </c>
      <c r="Q52">
        <v>5396</v>
      </c>
    </row>
    <row r="53" spans="3:19" x14ac:dyDescent="0.25">
      <c r="C53">
        <v>6</v>
      </c>
      <c r="D53" t="s">
        <v>331</v>
      </c>
      <c r="E53">
        <v>0.05</v>
      </c>
      <c r="I53">
        <v>8</v>
      </c>
      <c r="Q53">
        <v>2738</v>
      </c>
    </row>
    <row r="54" spans="3:19" x14ac:dyDescent="0.25">
      <c r="C54">
        <v>6</v>
      </c>
      <c r="D54">
        <v>526</v>
      </c>
      <c r="E54">
        <v>0.05</v>
      </c>
      <c r="I54">
        <v>8</v>
      </c>
      <c r="Q54">
        <v>2738</v>
      </c>
    </row>
    <row r="55" spans="3:19" x14ac:dyDescent="0.25">
      <c r="C55">
        <v>6</v>
      </c>
      <c r="D55" t="s">
        <v>332</v>
      </c>
      <c r="E55">
        <v>1.1000000000000001</v>
      </c>
      <c r="I55">
        <v>164</v>
      </c>
      <c r="Q55">
        <v>26821</v>
      </c>
    </row>
    <row r="56" spans="3:19" x14ac:dyDescent="0.25">
      <c r="C56">
        <v>6</v>
      </c>
      <c r="D56">
        <v>30</v>
      </c>
      <c r="E56">
        <v>1.1000000000000001</v>
      </c>
      <c r="I56">
        <v>164</v>
      </c>
      <c r="Q56">
        <v>26821</v>
      </c>
    </row>
    <row r="57" spans="3:19" x14ac:dyDescent="0.25">
      <c r="C57" t="s">
        <v>338</v>
      </c>
      <c r="E57">
        <v>2.85</v>
      </c>
      <c r="I57">
        <v>444</v>
      </c>
      <c r="Q57">
        <v>122745</v>
      </c>
      <c r="S57">
        <v>592.6197458455523</v>
      </c>
    </row>
    <row r="58" spans="3:19" x14ac:dyDescent="0.25">
      <c r="C58">
        <v>7</v>
      </c>
      <c r="D58" t="s">
        <v>180</v>
      </c>
      <c r="E58">
        <v>1.7</v>
      </c>
      <c r="I58">
        <v>224.8</v>
      </c>
      <c r="Q58">
        <v>208248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188</v>
      </c>
      <c r="Q60">
        <v>202602</v>
      </c>
    </row>
    <row r="61" spans="3:19" x14ac:dyDescent="0.25">
      <c r="C61">
        <v>7</v>
      </c>
      <c r="D61">
        <v>203</v>
      </c>
      <c r="E61">
        <v>0.2</v>
      </c>
      <c r="I61">
        <v>36.799999999999997</v>
      </c>
      <c r="Q61">
        <v>5646</v>
      </c>
    </row>
    <row r="62" spans="3:19" x14ac:dyDescent="0.25">
      <c r="C62">
        <v>7</v>
      </c>
      <c r="D62" t="s">
        <v>331</v>
      </c>
      <c r="E62">
        <v>0.05</v>
      </c>
      <c r="I62">
        <v>5.2</v>
      </c>
      <c r="Q62">
        <v>3317</v>
      </c>
    </row>
    <row r="63" spans="3:19" x14ac:dyDescent="0.25">
      <c r="C63">
        <v>7</v>
      </c>
      <c r="D63">
        <v>526</v>
      </c>
      <c r="E63">
        <v>0.05</v>
      </c>
      <c r="I63">
        <v>5.2</v>
      </c>
      <c r="Q63">
        <v>3317</v>
      </c>
    </row>
    <row r="64" spans="3:19" x14ac:dyDescent="0.25">
      <c r="C64">
        <v>7</v>
      </c>
      <c r="D64" t="s">
        <v>332</v>
      </c>
      <c r="E64">
        <v>0.6</v>
      </c>
      <c r="I64">
        <v>94.4</v>
      </c>
      <c r="Q64">
        <v>15958</v>
      </c>
    </row>
    <row r="65" spans="3:19" x14ac:dyDescent="0.25">
      <c r="C65">
        <v>7</v>
      </c>
      <c r="D65">
        <v>30</v>
      </c>
      <c r="E65">
        <v>0.6</v>
      </c>
      <c r="I65">
        <v>94.4</v>
      </c>
      <c r="Q65">
        <v>15958</v>
      </c>
    </row>
    <row r="66" spans="3:19" x14ac:dyDescent="0.25">
      <c r="C66" t="s">
        <v>339</v>
      </c>
      <c r="E66">
        <v>2.35</v>
      </c>
      <c r="I66">
        <v>324.39999999999998</v>
      </c>
      <c r="Q66">
        <v>227523</v>
      </c>
      <c r="S66">
        <v>592.6197458455523</v>
      </c>
    </row>
  </sheetData>
  <hyperlinks>
    <hyperlink ref="A2" location="Obsah!A1" display="Zpět na Obsah  KL 01  1.-4.měsíc" xr:uid="{E4FB6E1E-3354-419A-88AA-71F378ADE68C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710</v>
      </c>
      <c r="F3" s="204"/>
      <c r="G3" s="204">
        <f t="shared" si="0"/>
        <v>4</v>
      </c>
      <c r="H3" s="204">
        <f>SUBTOTAL(9,H6:H1048576)/4</f>
        <v>3695</v>
      </c>
      <c r="I3" s="207" t="str">
        <f>IF(B3&lt;&gt;0,H3/B3,"")</f>
        <v/>
      </c>
      <c r="J3" s="205">
        <f>IF(E3&lt;&gt;0,H3/E3,"")</f>
        <v>5.204225352112676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78"/>
      <c r="B5" s="479">
        <v>2015</v>
      </c>
      <c r="C5" s="480"/>
      <c r="D5" s="480"/>
      <c r="E5" s="480">
        <v>2018</v>
      </c>
      <c r="F5" s="480"/>
      <c r="G5" s="480"/>
      <c r="H5" s="480">
        <v>2019</v>
      </c>
      <c r="I5" s="481" t="s">
        <v>173</v>
      </c>
      <c r="J5" s="482" t="s">
        <v>2</v>
      </c>
      <c r="K5" s="479">
        <v>2015</v>
      </c>
      <c r="L5" s="480"/>
      <c r="M5" s="480"/>
      <c r="N5" s="480">
        <v>2018</v>
      </c>
      <c r="O5" s="480"/>
      <c r="P5" s="480"/>
      <c r="Q5" s="480">
        <v>2019</v>
      </c>
      <c r="R5" s="481" t="s">
        <v>173</v>
      </c>
      <c r="S5" s="482" t="s">
        <v>2</v>
      </c>
      <c r="T5" s="479">
        <v>2015</v>
      </c>
      <c r="U5" s="480"/>
      <c r="V5" s="480"/>
      <c r="W5" s="480">
        <v>2018</v>
      </c>
      <c r="X5" s="480"/>
      <c r="Y5" s="480"/>
      <c r="Z5" s="480">
        <v>2019</v>
      </c>
      <c r="AA5" s="481" t="s">
        <v>173</v>
      </c>
      <c r="AB5" s="482" t="s">
        <v>2</v>
      </c>
    </row>
    <row r="6" spans="1:28" ht="14.45" customHeight="1" x14ac:dyDescent="0.25">
      <c r="A6" s="483" t="s">
        <v>346</v>
      </c>
      <c r="B6" s="484"/>
      <c r="C6" s="485"/>
      <c r="D6" s="485"/>
      <c r="E6" s="484">
        <v>710</v>
      </c>
      <c r="F6" s="485"/>
      <c r="G6" s="485">
        <v>1</v>
      </c>
      <c r="H6" s="484">
        <v>3695</v>
      </c>
      <c r="I6" s="485"/>
      <c r="J6" s="485">
        <v>5.204225352112676</v>
      </c>
      <c r="K6" s="484"/>
      <c r="L6" s="485"/>
      <c r="M6" s="485"/>
      <c r="N6" s="484"/>
      <c r="O6" s="485"/>
      <c r="P6" s="485"/>
      <c r="Q6" s="484"/>
      <c r="R6" s="485"/>
      <c r="S6" s="485"/>
      <c r="T6" s="484"/>
      <c r="U6" s="485"/>
      <c r="V6" s="485"/>
      <c r="W6" s="484"/>
      <c r="X6" s="485"/>
      <c r="Y6" s="485"/>
      <c r="Z6" s="484"/>
      <c r="AA6" s="485"/>
      <c r="AB6" s="486"/>
    </row>
    <row r="7" spans="1:28" ht="14.45" customHeight="1" thickBot="1" x14ac:dyDescent="0.3">
      <c r="A7" s="490" t="s">
        <v>347</v>
      </c>
      <c r="B7" s="487"/>
      <c r="C7" s="488"/>
      <c r="D7" s="488"/>
      <c r="E7" s="487">
        <v>710</v>
      </c>
      <c r="F7" s="488"/>
      <c r="G7" s="488">
        <v>1</v>
      </c>
      <c r="H7" s="487">
        <v>3695</v>
      </c>
      <c r="I7" s="488"/>
      <c r="J7" s="488">
        <v>5.204225352112676</v>
      </c>
      <c r="K7" s="487"/>
      <c r="L7" s="488"/>
      <c r="M7" s="488"/>
      <c r="N7" s="487"/>
      <c r="O7" s="488"/>
      <c r="P7" s="488"/>
      <c r="Q7" s="487"/>
      <c r="R7" s="488"/>
      <c r="S7" s="488"/>
      <c r="T7" s="487"/>
      <c r="U7" s="488"/>
      <c r="V7" s="488"/>
      <c r="W7" s="487"/>
      <c r="X7" s="488"/>
      <c r="Y7" s="488"/>
      <c r="Z7" s="487"/>
      <c r="AA7" s="488"/>
      <c r="AB7" s="489"/>
    </row>
    <row r="8" spans="1:28" ht="14.45" customHeight="1" thickBot="1" x14ac:dyDescent="0.25"/>
    <row r="9" spans="1:28" ht="14.45" customHeight="1" x14ac:dyDescent="0.25">
      <c r="A9" s="483" t="s">
        <v>349</v>
      </c>
      <c r="B9" s="484"/>
      <c r="C9" s="485"/>
      <c r="D9" s="485"/>
      <c r="E9" s="484">
        <v>710</v>
      </c>
      <c r="F9" s="485"/>
      <c r="G9" s="485">
        <v>1</v>
      </c>
      <c r="H9" s="484">
        <v>3695</v>
      </c>
      <c r="I9" s="485"/>
      <c r="J9" s="486">
        <v>5.204225352112676</v>
      </c>
    </row>
    <row r="10" spans="1:28" ht="14.45" customHeight="1" thickBot="1" x14ac:dyDescent="0.3">
      <c r="A10" s="490" t="s">
        <v>350</v>
      </c>
      <c r="B10" s="487"/>
      <c r="C10" s="488"/>
      <c r="D10" s="488"/>
      <c r="E10" s="487">
        <v>710</v>
      </c>
      <c r="F10" s="488"/>
      <c r="G10" s="488">
        <v>1</v>
      </c>
      <c r="H10" s="487">
        <v>3695</v>
      </c>
      <c r="I10" s="488"/>
      <c r="J10" s="489">
        <v>5.204225352112676</v>
      </c>
    </row>
    <row r="11" spans="1:28" ht="14.45" customHeight="1" x14ac:dyDescent="0.2">
      <c r="A11" s="425" t="s">
        <v>209</v>
      </c>
    </row>
    <row r="12" spans="1:28" ht="14.45" customHeight="1" x14ac:dyDescent="0.2">
      <c r="A12" s="426" t="s">
        <v>314</v>
      </c>
    </row>
    <row r="13" spans="1:28" ht="14.45" customHeight="1" x14ac:dyDescent="0.2">
      <c r="A13" s="425" t="s">
        <v>351</v>
      </c>
    </row>
    <row r="14" spans="1:28" ht="14.45" customHeight="1" x14ac:dyDescent="0.2">
      <c r="A14" s="425" t="s">
        <v>352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5818AEF-8795-4EDC-BB20-62C9B88B4DB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354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0</v>
      </c>
      <c r="C3" s="223">
        <f t="shared" si="0"/>
        <v>2</v>
      </c>
      <c r="D3" s="233">
        <f t="shared" si="0"/>
        <v>11</v>
      </c>
      <c r="E3" s="206">
        <f t="shared" si="0"/>
        <v>0</v>
      </c>
      <c r="F3" s="204">
        <f t="shared" si="0"/>
        <v>710</v>
      </c>
      <c r="G3" s="224">
        <f t="shared" si="0"/>
        <v>3695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78"/>
      <c r="B5" s="479">
        <v>2015</v>
      </c>
      <c r="C5" s="480">
        <v>2018</v>
      </c>
      <c r="D5" s="491">
        <v>2019</v>
      </c>
      <c r="E5" s="479">
        <v>2015</v>
      </c>
      <c r="F5" s="480">
        <v>2018</v>
      </c>
      <c r="G5" s="491">
        <v>2019</v>
      </c>
    </row>
    <row r="6" spans="1:7" ht="14.45" customHeight="1" x14ac:dyDescent="0.2">
      <c r="A6" s="500" t="s">
        <v>316</v>
      </c>
      <c r="B6" s="102"/>
      <c r="C6" s="102"/>
      <c r="D6" s="102">
        <v>1</v>
      </c>
      <c r="E6" s="492"/>
      <c r="F6" s="492"/>
      <c r="G6" s="493">
        <v>179</v>
      </c>
    </row>
    <row r="7" spans="1:7" ht="14.45" customHeight="1" x14ac:dyDescent="0.2">
      <c r="A7" s="501" t="s">
        <v>317</v>
      </c>
      <c r="B7" s="494"/>
      <c r="C7" s="494">
        <v>2</v>
      </c>
      <c r="D7" s="494">
        <v>5</v>
      </c>
      <c r="E7" s="495"/>
      <c r="F7" s="495">
        <v>710</v>
      </c>
      <c r="G7" s="496">
        <v>1766</v>
      </c>
    </row>
    <row r="8" spans="1:7" ht="14.45" customHeight="1" thickBot="1" x14ac:dyDescent="0.25">
      <c r="A8" s="502" t="s">
        <v>353</v>
      </c>
      <c r="B8" s="497"/>
      <c r="C8" s="497"/>
      <c r="D8" s="497">
        <v>5</v>
      </c>
      <c r="E8" s="498"/>
      <c r="F8" s="498"/>
      <c r="G8" s="499">
        <v>1750</v>
      </c>
    </row>
    <row r="9" spans="1:7" ht="14.45" customHeight="1" x14ac:dyDescent="0.2">
      <c r="A9" s="425" t="s">
        <v>209</v>
      </c>
    </row>
    <row r="10" spans="1:7" ht="14.45" customHeight="1" x14ac:dyDescent="0.2">
      <c r="A10" s="426" t="s">
        <v>314</v>
      </c>
    </row>
    <row r="11" spans="1:7" ht="14.45" customHeight="1" x14ac:dyDescent="0.2">
      <c r="A11" s="425" t="s">
        <v>351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9448AB7-68D3-442A-9975-D3D0EF14AA1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364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2</v>
      </c>
      <c r="L3" s="89">
        <f t="shared" si="0"/>
        <v>710</v>
      </c>
      <c r="M3" s="65"/>
      <c r="N3" s="65"/>
      <c r="O3" s="89">
        <f t="shared" si="0"/>
        <v>11</v>
      </c>
      <c r="P3" s="89">
        <f t="shared" si="0"/>
        <v>3695</v>
      </c>
      <c r="Q3" s="66">
        <f>IF(L3=0,0,P3/L3)</f>
        <v>5.204225352112676</v>
      </c>
      <c r="R3" s="90">
        <f>IF(O3=0,0,P3/O3)</f>
        <v>335.90909090909093</v>
      </c>
    </row>
    <row r="4" spans="1:18" ht="14.45" customHeight="1" x14ac:dyDescent="0.2">
      <c r="A4" s="380" t="s">
        <v>174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2015</v>
      </c>
      <c r="H4" s="385"/>
      <c r="I4" s="87"/>
      <c r="J4" s="87"/>
      <c r="K4" s="384">
        <v>2018</v>
      </c>
      <c r="L4" s="385"/>
      <c r="M4" s="87"/>
      <c r="N4" s="87"/>
      <c r="O4" s="384">
        <v>2019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503"/>
      <c r="B5" s="503"/>
      <c r="C5" s="504"/>
      <c r="D5" s="505"/>
      <c r="E5" s="506"/>
      <c r="F5" s="507"/>
      <c r="G5" s="508" t="s">
        <v>68</v>
      </c>
      <c r="H5" s="509" t="s">
        <v>11</v>
      </c>
      <c r="I5" s="510"/>
      <c r="J5" s="510"/>
      <c r="K5" s="508" t="s">
        <v>68</v>
      </c>
      <c r="L5" s="509" t="s">
        <v>11</v>
      </c>
      <c r="M5" s="510"/>
      <c r="N5" s="510"/>
      <c r="O5" s="508" t="s">
        <v>68</v>
      </c>
      <c r="P5" s="509" t="s">
        <v>11</v>
      </c>
      <c r="Q5" s="511"/>
      <c r="R5" s="512"/>
    </row>
    <row r="6" spans="1:18" ht="14.45" customHeight="1" x14ac:dyDescent="0.2">
      <c r="A6" s="455" t="s">
        <v>355</v>
      </c>
      <c r="B6" s="456" t="s">
        <v>356</v>
      </c>
      <c r="C6" s="456" t="s">
        <v>349</v>
      </c>
      <c r="D6" s="456" t="s">
        <v>357</v>
      </c>
      <c r="E6" s="456" t="s">
        <v>358</v>
      </c>
      <c r="F6" s="456" t="s">
        <v>359</v>
      </c>
      <c r="G6" s="102"/>
      <c r="H6" s="102"/>
      <c r="I6" s="456"/>
      <c r="J6" s="456"/>
      <c r="K6" s="102">
        <v>2</v>
      </c>
      <c r="L6" s="102">
        <v>710</v>
      </c>
      <c r="M6" s="456">
        <v>1</v>
      </c>
      <c r="N6" s="456">
        <v>355</v>
      </c>
      <c r="O6" s="102">
        <v>2</v>
      </c>
      <c r="P6" s="102">
        <v>716</v>
      </c>
      <c r="Q6" s="461">
        <v>1.0084507042253521</v>
      </c>
      <c r="R6" s="513">
        <v>358</v>
      </c>
    </row>
    <row r="7" spans="1:18" ht="14.45" customHeight="1" x14ac:dyDescent="0.2">
      <c r="A7" s="470" t="s">
        <v>355</v>
      </c>
      <c r="B7" s="471" t="s">
        <v>356</v>
      </c>
      <c r="C7" s="471" t="s">
        <v>349</v>
      </c>
      <c r="D7" s="471" t="s">
        <v>357</v>
      </c>
      <c r="E7" s="471" t="s">
        <v>360</v>
      </c>
      <c r="F7" s="471" t="s">
        <v>361</v>
      </c>
      <c r="G7" s="494"/>
      <c r="H7" s="494"/>
      <c r="I7" s="471"/>
      <c r="J7" s="471"/>
      <c r="K7" s="494"/>
      <c r="L7" s="494"/>
      <c r="M7" s="471"/>
      <c r="N7" s="471"/>
      <c r="O7" s="494">
        <v>1</v>
      </c>
      <c r="P7" s="494">
        <v>179</v>
      </c>
      <c r="Q7" s="476"/>
      <c r="R7" s="514">
        <v>179</v>
      </c>
    </row>
    <row r="8" spans="1:18" ht="14.45" customHeight="1" thickBot="1" x14ac:dyDescent="0.25">
      <c r="A8" s="462" t="s">
        <v>355</v>
      </c>
      <c r="B8" s="463" t="s">
        <v>356</v>
      </c>
      <c r="C8" s="463" t="s">
        <v>349</v>
      </c>
      <c r="D8" s="463" t="s">
        <v>357</v>
      </c>
      <c r="E8" s="463" t="s">
        <v>362</v>
      </c>
      <c r="F8" s="463" t="s">
        <v>363</v>
      </c>
      <c r="G8" s="497"/>
      <c r="H8" s="497"/>
      <c r="I8" s="463"/>
      <c r="J8" s="463"/>
      <c r="K8" s="497"/>
      <c r="L8" s="497"/>
      <c r="M8" s="463"/>
      <c r="N8" s="463"/>
      <c r="O8" s="497">
        <v>8</v>
      </c>
      <c r="P8" s="497">
        <v>2800</v>
      </c>
      <c r="Q8" s="468"/>
      <c r="R8" s="515">
        <v>350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3AFE27A-09C3-41C7-8877-B2A04FBF07A2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365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2</v>
      </c>
      <c r="M3" s="89">
        <f t="shared" si="0"/>
        <v>710</v>
      </c>
      <c r="N3" s="65"/>
      <c r="O3" s="65"/>
      <c r="P3" s="89">
        <f t="shared" si="0"/>
        <v>11</v>
      </c>
      <c r="Q3" s="89">
        <f t="shared" si="0"/>
        <v>3695</v>
      </c>
      <c r="R3" s="66">
        <f>IF(M3=0,0,Q3/M3)</f>
        <v>5.204225352112676</v>
      </c>
      <c r="S3" s="90">
        <f>IF(P3=0,0,Q3/P3)</f>
        <v>335.90909090909093</v>
      </c>
    </row>
    <row r="4" spans="1:19" ht="14.45" customHeight="1" x14ac:dyDescent="0.2">
      <c r="A4" s="380" t="s">
        <v>174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2015</v>
      </c>
      <c r="I4" s="385"/>
      <c r="J4" s="87"/>
      <c r="K4" s="87"/>
      <c r="L4" s="384">
        <v>2018</v>
      </c>
      <c r="M4" s="385"/>
      <c r="N4" s="87"/>
      <c r="O4" s="87"/>
      <c r="P4" s="384">
        <v>2019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503"/>
      <c r="B5" s="503"/>
      <c r="C5" s="504"/>
      <c r="D5" s="516"/>
      <c r="E5" s="505"/>
      <c r="F5" s="506"/>
      <c r="G5" s="507"/>
      <c r="H5" s="508" t="s">
        <v>68</v>
      </c>
      <c r="I5" s="509" t="s">
        <v>11</v>
      </c>
      <c r="J5" s="510"/>
      <c r="K5" s="510"/>
      <c r="L5" s="508" t="s">
        <v>68</v>
      </c>
      <c r="M5" s="509" t="s">
        <v>11</v>
      </c>
      <c r="N5" s="510"/>
      <c r="O5" s="510"/>
      <c r="P5" s="508" t="s">
        <v>68</v>
      </c>
      <c r="Q5" s="509" t="s">
        <v>11</v>
      </c>
      <c r="R5" s="511"/>
      <c r="S5" s="512"/>
    </row>
    <row r="6" spans="1:19" ht="14.45" customHeight="1" x14ac:dyDescent="0.2">
      <c r="A6" s="455" t="s">
        <v>355</v>
      </c>
      <c r="B6" s="456" t="s">
        <v>356</v>
      </c>
      <c r="C6" s="456" t="s">
        <v>349</v>
      </c>
      <c r="D6" s="456" t="s">
        <v>316</v>
      </c>
      <c r="E6" s="456" t="s">
        <v>357</v>
      </c>
      <c r="F6" s="456" t="s">
        <v>360</v>
      </c>
      <c r="G6" s="456" t="s">
        <v>361</v>
      </c>
      <c r="H6" s="102"/>
      <c r="I6" s="102"/>
      <c r="J6" s="456"/>
      <c r="K6" s="456"/>
      <c r="L6" s="102"/>
      <c r="M6" s="102"/>
      <c r="N6" s="456"/>
      <c r="O6" s="456"/>
      <c r="P6" s="102">
        <v>1</v>
      </c>
      <c r="Q6" s="102">
        <v>179</v>
      </c>
      <c r="R6" s="461"/>
      <c r="S6" s="513">
        <v>179</v>
      </c>
    </row>
    <row r="7" spans="1:19" ht="14.45" customHeight="1" x14ac:dyDescent="0.2">
      <c r="A7" s="470" t="s">
        <v>355</v>
      </c>
      <c r="B7" s="471" t="s">
        <v>356</v>
      </c>
      <c r="C7" s="471" t="s">
        <v>349</v>
      </c>
      <c r="D7" s="471" t="s">
        <v>317</v>
      </c>
      <c r="E7" s="471" t="s">
        <v>357</v>
      </c>
      <c r="F7" s="471" t="s">
        <v>358</v>
      </c>
      <c r="G7" s="471" t="s">
        <v>359</v>
      </c>
      <c r="H7" s="494"/>
      <c r="I7" s="494"/>
      <c r="J7" s="471"/>
      <c r="K7" s="471"/>
      <c r="L7" s="494">
        <v>2</v>
      </c>
      <c r="M7" s="494">
        <v>710</v>
      </c>
      <c r="N7" s="471">
        <v>1</v>
      </c>
      <c r="O7" s="471">
        <v>355</v>
      </c>
      <c r="P7" s="494">
        <v>2</v>
      </c>
      <c r="Q7" s="494">
        <v>716</v>
      </c>
      <c r="R7" s="476">
        <v>1.0084507042253521</v>
      </c>
      <c r="S7" s="514">
        <v>358</v>
      </c>
    </row>
    <row r="8" spans="1:19" ht="14.45" customHeight="1" x14ac:dyDescent="0.2">
      <c r="A8" s="470" t="s">
        <v>355</v>
      </c>
      <c r="B8" s="471" t="s">
        <v>356</v>
      </c>
      <c r="C8" s="471" t="s">
        <v>349</v>
      </c>
      <c r="D8" s="471" t="s">
        <v>317</v>
      </c>
      <c r="E8" s="471" t="s">
        <v>357</v>
      </c>
      <c r="F8" s="471" t="s">
        <v>362</v>
      </c>
      <c r="G8" s="471" t="s">
        <v>363</v>
      </c>
      <c r="H8" s="494"/>
      <c r="I8" s="494"/>
      <c r="J8" s="471"/>
      <c r="K8" s="471"/>
      <c r="L8" s="494"/>
      <c r="M8" s="494"/>
      <c r="N8" s="471"/>
      <c r="O8" s="471"/>
      <c r="P8" s="494">
        <v>3</v>
      </c>
      <c r="Q8" s="494">
        <v>1050</v>
      </c>
      <c r="R8" s="476"/>
      <c r="S8" s="514">
        <v>350</v>
      </c>
    </row>
    <row r="9" spans="1:19" ht="14.45" customHeight="1" thickBot="1" x14ac:dyDescent="0.25">
      <c r="A9" s="462" t="s">
        <v>355</v>
      </c>
      <c r="B9" s="463" t="s">
        <v>356</v>
      </c>
      <c r="C9" s="463" t="s">
        <v>349</v>
      </c>
      <c r="D9" s="463" t="s">
        <v>353</v>
      </c>
      <c r="E9" s="463" t="s">
        <v>357</v>
      </c>
      <c r="F9" s="463" t="s">
        <v>362</v>
      </c>
      <c r="G9" s="463" t="s">
        <v>363</v>
      </c>
      <c r="H9" s="497"/>
      <c r="I9" s="497"/>
      <c r="J9" s="463"/>
      <c r="K9" s="463"/>
      <c r="L9" s="497"/>
      <c r="M9" s="497"/>
      <c r="N9" s="463"/>
      <c r="O9" s="463"/>
      <c r="P9" s="497">
        <v>5</v>
      </c>
      <c r="Q9" s="497">
        <v>1750</v>
      </c>
      <c r="R9" s="468"/>
      <c r="S9" s="515">
        <v>350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ADFCFB6-89BC-451D-9459-E5263E315EF5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30157</v>
      </c>
      <c r="C3" s="204">
        <f t="shared" ref="C3:R3" si="0">SUBTOTAL(9,C6:C1048576)</f>
        <v>8.8978703358823417</v>
      </c>
      <c r="D3" s="204">
        <f t="shared" si="0"/>
        <v>47953</v>
      </c>
      <c r="E3" s="204">
        <f t="shared" si="0"/>
        <v>15</v>
      </c>
      <c r="F3" s="204">
        <f t="shared" si="0"/>
        <v>47964</v>
      </c>
      <c r="G3" s="207">
        <f>IF(D3&lt;&gt;0,F3/D3,"")</f>
        <v>1.0002293912789606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78"/>
      <c r="B5" s="479">
        <v>2015</v>
      </c>
      <c r="C5" s="480"/>
      <c r="D5" s="480">
        <v>2018</v>
      </c>
      <c r="E5" s="480"/>
      <c r="F5" s="480">
        <v>2019</v>
      </c>
      <c r="G5" s="517" t="s">
        <v>2</v>
      </c>
      <c r="H5" s="479">
        <v>2015</v>
      </c>
      <c r="I5" s="480"/>
      <c r="J5" s="480">
        <v>2018</v>
      </c>
      <c r="K5" s="480"/>
      <c r="L5" s="480">
        <v>2019</v>
      </c>
      <c r="M5" s="517" t="s">
        <v>2</v>
      </c>
      <c r="N5" s="479">
        <v>2015</v>
      </c>
      <c r="O5" s="480"/>
      <c r="P5" s="480">
        <v>2018</v>
      </c>
      <c r="Q5" s="480"/>
      <c r="R5" s="480">
        <v>2019</v>
      </c>
      <c r="S5" s="517" t="s">
        <v>2</v>
      </c>
    </row>
    <row r="6" spans="1:19" ht="14.45" customHeight="1" x14ac:dyDescent="0.2">
      <c r="A6" s="500" t="s">
        <v>366</v>
      </c>
      <c r="B6" s="492">
        <v>1595</v>
      </c>
      <c r="C6" s="456">
        <v>0.8166922683051715</v>
      </c>
      <c r="D6" s="492">
        <v>1953</v>
      </c>
      <c r="E6" s="456">
        <v>1</v>
      </c>
      <c r="F6" s="492">
        <v>2685</v>
      </c>
      <c r="G6" s="461">
        <v>1.3748079877112136</v>
      </c>
      <c r="H6" s="492"/>
      <c r="I6" s="456"/>
      <c r="J6" s="492"/>
      <c r="K6" s="456"/>
      <c r="L6" s="492"/>
      <c r="M6" s="461"/>
      <c r="N6" s="492"/>
      <c r="O6" s="456"/>
      <c r="P6" s="492"/>
      <c r="Q6" s="456"/>
      <c r="R6" s="492"/>
      <c r="S6" s="108"/>
    </row>
    <row r="7" spans="1:19" ht="14.45" customHeight="1" x14ac:dyDescent="0.2">
      <c r="A7" s="501" t="s">
        <v>367</v>
      </c>
      <c r="B7" s="495">
        <v>2307</v>
      </c>
      <c r="C7" s="471">
        <v>0.23622772885521195</v>
      </c>
      <c r="D7" s="495">
        <v>9766</v>
      </c>
      <c r="E7" s="471">
        <v>1</v>
      </c>
      <c r="F7" s="495">
        <v>2506</v>
      </c>
      <c r="G7" s="476">
        <v>0.2566045463854188</v>
      </c>
      <c r="H7" s="495"/>
      <c r="I7" s="471"/>
      <c r="J7" s="495"/>
      <c r="K7" s="471"/>
      <c r="L7" s="495"/>
      <c r="M7" s="476"/>
      <c r="N7" s="495"/>
      <c r="O7" s="471"/>
      <c r="P7" s="495"/>
      <c r="Q7" s="471"/>
      <c r="R7" s="495"/>
      <c r="S7" s="477"/>
    </row>
    <row r="8" spans="1:19" ht="14.45" customHeight="1" x14ac:dyDescent="0.2">
      <c r="A8" s="501" t="s">
        <v>368</v>
      </c>
      <c r="B8" s="495">
        <v>6387</v>
      </c>
      <c r="C8" s="471">
        <v>1.1236805066854327</v>
      </c>
      <c r="D8" s="495">
        <v>5684</v>
      </c>
      <c r="E8" s="471">
        <v>1</v>
      </c>
      <c r="F8" s="495">
        <v>7160</v>
      </c>
      <c r="G8" s="476">
        <v>1.2596762843068261</v>
      </c>
      <c r="H8" s="495"/>
      <c r="I8" s="471"/>
      <c r="J8" s="495"/>
      <c r="K8" s="471"/>
      <c r="L8" s="495"/>
      <c r="M8" s="476"/>
      <c r="N8" s="495"/>
      <c r="O8" s="471"/>
      <c r="P8" s="495"/>
      <c r="Q8" s="471"/>
      <c r="R8" s="495"/>
      <c r="S8" s="477"/>
    </row>
    <row r="9" spans="1:19" ht="14.45" customHeight="1" x14ac:dyDescent="0.2">
      <c r="A9" s="501" t="s">
        <v>369</v>
      </c>
      <c r="B9" s="495"/>
      <c r="C9" s="471"/>
      <c r="D9" s="495">
        <v>355</v>
      </c>
      <c r="E9" s="471">
        <v>1</v>
      </c>
      <c r="F9" s="495">
        <v>895</v>
      </c>
      <c r="G9" s="476">
        <v>2.5211267605633805</v>
      </c>
      <c r="H9" s="495"/>
      <c r="I9" s="471"/>
      <c r="J9" s="495"/>
      <c r="K9" s="471"/>
      <c r="L9" s="495"/>
      <c r="M9" s="476"/>
      <c r="N9" s="495"/>
      <c r="O9" s="471"/>
      <c r="P9" s="495"/>
      <c r="Q9" s="471"/>
      <c r="R9" s="495"/>
      <c r="S9" s="477"/>
    </row>
    <row r="10" spans="1:19" ht="14.45" customHeight="1" x14ac:dyDescent="0.2">
      <c r="A10" s="501" t="s">
        <v>370</v>
      </c>
      <c r="B10" s="495"/>
      <c r="C10" s="471"/>
      <c r="D10" s="495">
        <v>355</v>
      </c>
      <c r="E10" s="471">
        <v>1</v>
      </c>
      <c r="F10" s="495"/>
      <c r="G10" s="476"/>
      <c r="H10" s="495"/>
      <c r="I10" s="471"/>
      <c r="J10" s="495"/>
      <c r="K10" s="471"/>
      <c r="L10" s="495"/>
      <c r="M10" s="476"/>
      <c r="N10" s="495"/>
      <c r="O10" s="471"/>
      <c r="P10" s="495"/>
      <c r="Q10" s="471"/>
      <c r="R10" s="495"/>
      <c r="S10" s="477"/>
    </row>
    <row r="11" spans="1:19" ht="14.45" customHeight="1" x14ac:dyDescent="0.2">
      <c r="A11" s="501" t="s">
        <v>371</v>
      </c>
      <c r="B11" s="495">
        <v>5854</v>
      </c>
      <c r="C11" s="471">
        <v>0.31996064713598599</v>
      </c>
      <c r="D11" s="495">
        <v>18296</v>
      </c>
      <c r="E11" s="471">
        <v>1</v>
      </c>
      <c r="F11" s="495">
        <v>17005</v>
      </c>
      <c r="G11" s="476">
        <v>0.92943812855268915</v>
      </c>
      <c r="H11" s="495"/>
      <c r="I11" s="471"/>
      <c r="J11" s="495"/>
      <c r="K11" s="471"/>
      <c r="L11" s="495"/>
      <c r="M11" s="476"/>
      <c r="N11" s="495"/>
      <c r="O11" s="471"/>
      <c r="P11" s="495"/>
      <c r="Q11" s="471"/>
      <c r="R11" s="495"/>
      <c r="S11" s="477"/>
    </row>
    <row r="12" spans="1:19" ht="14.45" customHeight="1" x14ac:dyDescent="0.2">
      <c r="A12" s="501" t="s">
        <v>372</v>
      </c>
      <c r="B12" s="495"/>
      <c r="C12" s="471"/>
      <c r="D12" s="495"/>
      <c r="E12" s="471"/>
      <c r="F12" s="495">
        <v>895</v>
      </c>
      <c r="G12" s="476"/>
      <c r="H12" s="495"/>
      <c r="I12" s="471"/>
      <c r="J12" s="495"/>
      <c r="K12" s="471"/>
      <c r="L12" s="495"/>
      <c r="M12" s="476"/>
      <c r="N12" s="495"/>
      <c r="O12" s="471"/>
      <c r="P12" s="495"/>
      <c r="Q12" s="471"/>
      <c r="R12" s="495"/>
      <c r="S12" s="477"/>
    </row>
    <row r="13" spans="1:19" ht="14.45" customHeight="1" x14ac:dyDescent="0.2">
      <c r="A13" s="501" t="s">
        <v>373</v>
      </c>
      <c r="B13" s="495">
        <v>2838</v>
      </c>
      <c r="C13" s="471">
        <v>1.597972972972973</v>
      </c>
      <c r="D13" s="495">
        <v>1776</v>
      </c>
      <c r="E13" s="471">
        <v>1</v>
      </c>
      <c r="F13" s="495">
        <v>3751</v>
      </c>
      <c r="G13" s="476">
        <v>2.1120495495495497</v>
      </c>
      <c r="H13" s="495"/>
      <c r="I13" s="471"/>
      <c r="J13" s="495"/>
      <c r="K13" s="471"/>
      <c r="L13" s="495"/>
      <c r="M13" s="476"/>
      <c r="N13" s="495"/>
      <c r="O13" s="471"/>
      <c r="P13" s="495"/>
      <c r="Q13" s="471"/>
      <c r="R13" s="495"/>
      <c r="S13" s="477"/>
    </row>
    <row r="14" spans="1:19" ht="14.45" customHeight="1" x14ac:dyDescent="0.2">
      <c r="A14" s="501" t="s">
        <v>374</v>
      </c>
      <c r="B14" s="495">
        <v>887</v>
      </c>
      <c r="C14" s="471"/>
      <c r="D14" s="495"/>
      <c r="E14" s="471"/>
      <c r="F14" s="495"/>
      <c r="G14" s="476"/>
      <c r="H14" s="495"/>
      <c r="I14" s="471"/>
      <c r="J14" s="495"/>
      <c r="K14" s="471"/>
      <c r="L14" s="495"/>
      <c r="M14" s="476"/>
      <c r="N14" s="495"/>
      <c r="O14" s="471"/>
      <c r="P14" s="495"/>
      <c r="Q14" s="471"/>
      <c r="R14" s="495"/>
      <c r="S14" s="477"/>
    </row>
    <row r="15" spans="1:19" ht="14.45" customHeight="1" x14ac:dyDescent="0.2">
      <c r="A15" s="501" t="s">
        <v>375</v>
      </c>
      <c r="B15" s="495"/>
      <c r="C15" s="471"/>
      <c r="D15" s="495"/>
      <c r="E15" s="471"/>
      <c r="F15" s="495">
        <v>358</v>
      </c>
      <c r="G15" s="476"/>
      <c r="H15" s="495"/>
      <c r="I15" s="471"/>
      <c r="J15" s="495"/>
      <c r="K15" s="471"/>
      <c r="L15" s="495"/>
      <c r="M15" s="476"/>
      <c r="N15" s="495"/>
      <c r="O15" s="471"/>
      <c r="P15" s="495"/>
      <c r="Q15" s="471"/>
      <c r="R15" s="495"/>
      <c r="S15" s="477"/>
    </row>
    <row r="16" spans="1:19" ht="14.45" customHeight="1" x14ac:dyDescent="0.2">
      <c r="A16" s="501" t="s">
        <v>376</v>
      </c>
      <c r="B16" s="495"/>
      <c r="C16" s="471"/>
      <c r="D16" s="495"/>
      <c r="E16" s="471"/>
      <c r="F16" s="495">
        <v>537</v>
      </c>
      <c r="G16" s="476"/>
      <c r="H16" s="495"/>
      <c r="I16" s="471"/>
      <c r="J16" s="495"/>
      <c r="K16" s="471"/>
      <c r="L16" s="495"/>
      <c r="M16" s="476"/>
      <c r="N16" s="495"/>
      <c r="O16" s="471"/>
      <c r="P16" s="495"/>
      <c r="Q16" s="471"/>
      <c r="R16" s="495"/>
      <c r="S16" s="477"/>
    </row>
    <row r="17" spans="1:19" ht="14.45" customHeight="1" x14ac:dyDescent="0.2">
      <c r="A17" s="501" t="s">
        <v>377</v>
      </c>
      <c r="B17" s="495"/>
      <c r="C17" s="471"/>
      <c r="D17" s="495">
        <v>710</v>
      </c>
      <c r="E17" s="471">
        <v>1</v>
      </c>
      <c r="F17" s="495">
        <v>0</v>
      </c>
      <c r="G17" s="476">
        <v>0</v>
      </c>
      <c r="H17" s="495"/>
      <c r="I17" s="471"/>
      <c r="J17" s="495"/>
      <c r="K17" s="471"/>
      <c r="L17" s="495"/>
      <c r="M17" s="476"/>
      <c r="N17" s="495"/>
      <c r="O17" s="471"/>
      <c r="P17" s="495"/>
      <c r="Q17" s="471"/>
      <c r="R17" s="495"/>
      <c r="S17" s="477"/>
    </row>
    <row r="18" spans="1:19" ht="14.45" customHeight="1" x14ac:dyDescent="0.2">
      <c r="A18" s="501" t="s">
        <v>378</v>
      </c>
      <c r="B18" s="495">
        <v>3193</v>
      </c>
      <c r="C18" s="471">
        <v>1.3834488734835355</v>
      </c>
      <c r="D18" s="495">
        <v>2308</v>
      </c>
      <c r="E18" s="471">
        <v>1</v>
      </c>
      <c r="F18" s="495">
        <v>537</v>
      </c>
      <c r="G18" s="476">
        <v>0.23266897746967072</v>
      </c>
      <c r="H18" s="495"/>
      <c r="I18" s="471"/>
      <c r="J18" s="495"/>
      <c r="K18" s="471"/>
      <c r="L18" s="495"/>
      <c r="M18" s="476"/>
      <c r="N18" s="495"/>
      <c r="O18" s="471"/>
      <c r="P18" s="495"/>
      <c r="Q18" s="471"/>
      <c r="R18" s="495"/>
      <c r="S18" s="477"/>
    </row>
    <row r="19" spans="1:19" ht="14.45" customHeight="1" x14ac:dyDescent="0.2">
      <c r="A19" s="501" t="s">
        <v>379</v>
      </c>
      <c r="B19" s="495">
        <v>710</v>
      </c>
      <c r="C19" s="471">
        <v>0.99859353023909991</v>
      </c>
      <c r="D19" s="495">
        <v>711</v>
      </c>
      <c r="E19" s="471">
        <v>1</v>
      </c>
      <c r="F19" s="495">
        <v>1611</v>
      </c>
      <c r="G19" s="476">
        <v>2.2658227848101267</v>
      </c>
      <c r="H19" s="495"/>
      <c r="I19" s="471"/>
      <c r="J19" s="495"/>
      <c r="K19" s="471"/>
      <c r="L19" s="495"/>
      <c r="M19" s="476"/>
      <c r="N19" s="495"/>
      <c r="O19" s="471"/>
      <c r="P19" s="495"/>
      <c r="Q19" s="471"/>
      <c r="R19" s="495"/>
      <c r="S19" s="477"/>
    </row>
    <row r="20" spans="1:19" ht="14.45" customHeight="1" x14ac:dyDescent="0.2">
      <c r="A20" s="501" t="s">
        <v>380</v>
      </c>
      <c r="B20" s="495"/>
      <c r="C20" s="471"/>
      <c r="D20" s="495">
        <v>888</v>
      </c>
      <c r="E20" s="471">
        <v>1</v>
      </c>
      <c r="F20" s="495">
        <v>1074</v>
      </c>
      <c r="G20" s="476">
        <v>1.2094594594594594</v>
      </c>
      <c r="H20" s="495"/>
      <c r="I20" s="471"/>
      <c r="J20" s="495"/>
      <c r="K20" s="471"/>
      <c r="L20" s="495"/>
      <c r="M20" s="476"/>
      <c r="N20" s="495"/>
      <c r="O20" s="471"/>
      <c r="P20" s="495"/>
      <c r="Q20" s="471"/>
      <c r="R20" s="495"/>
      <c r="S20" s="477"/>
    </row>
    <row r="21" spans="1:19" ht="14.45" customHeight="1" x14ac:dyDescent="0.2">
      <c r="A21" s="501" t="s">
        <v>381</v>
      </c>
      <c r="B21" s="495">
        <v>532</v>
      </c>
      <c r="C21" s="471">
        <v>0.29954954954954954</v>
      </c>
      <c r="D21" s="495">
        <v>1776</v>
      </c>
      <c r="E21" s="471">
        <v>1</v>
      </c>
      <c r="F21" s="495"/>
      <c r="G21" s="476"/>
      <c r="H21" s="495"/>
      <c r="I21" s="471"/>
      <c r="J21" s="495"/>
      <c r="K21" s="471"/>
      <c r="L21" s="495"/>
      <c r="M21" s="476"/>
      <c r="N21" s="495"/>
      <c r="O21" s="471"/>
      <c r="P21" s="495"/>
      <c r="Q21" s="471"/>
      <c r="R21" s="495"/>
      <c r="S21" s="477"/>
    </row>
    <row r="22" spans="1:19" ht="14.45" customHeight="1" x14ac:dyDescent="0.2">
      <c r="A22" s="501" t="s">
        <v>382</v>
      </c>
      <c r="B22" s="495">
        <v>4613</v>
      </c>
      <c r="C22" s="471">
        <v>1.6231527093596059</v>
      </c>
      <c r="D22" s="495">
        <v>2842</v>
      </c>
      <c r="E22" s="471">
        <v>1</v>
      </c>
      <c r="F22" s="495">
        <v>3401</v>
      </c>
      <c r="G22" s="476">
        <v>1.1966924700914849</v>
      </c>
      <c r="H22" s="495"/>
      <c r="I22" s="471"/>
      <c r="J22" s="495"/>
      <c r="K22" s="471"/>
      <c r="L22" s="495"/>
      <c r="M22" s="476"/>
      <c r="N22" s="495"/>
      <c r="O22" s="471"/>
      <c r="P22" s="495"/>
      <c r="Q22" s="471"/>
      <c r="R22" s="495"/>
      <c r="S22" s="477"/>
    </row>
    <row r="23" spans="1:19" ht="14.45" customHeight="1" x14ac:dyDescent="0.2">
      <c r="A23" s="501" t="s">
        <v>383</v>
      </c>
      <c r="B23" s="495">
        <v>177</v>
      </c>
      <c r="C23" s="471">
        <v>0.49859154929577465</v>
      </c>
      <c r="D23" s="495">
        <v>355</v>
      </c>
      <c r="E23" s="471">
        <v>1</v>
      </c>
      <c r="F23" s="495"/>
      <c r="G23" s="476"/>
      <c r="H23" s="495"/>
      <c r="I23" s="471"/>
      <c r="J23" s="495"/>
      <c r="K23" s="471"/>
      <c r="L23" s="495"/>
      <c r="M23" s="476"/>
      <c r="N23" s="495"/>
      <c r="O23" s="471"/>
      <c r="P23" s="495"/>
      <c r="Q23" s="471"/>
      <c r="R23" s="495"/>
      <c r="S23" s="477"/>
    </row>
    <row r="24" spans="1:19" ht="14.45" customHeight="1" x14ac:dyDescent="0.2">
      <c r="A24" s="501" t="s">
        <v>384</v>
      </c>
      <c r="B24" s="495">
        <v>710</v>
      </c>
      <c r="C24" s="471"/>
      <c r="D24" s="495"/>
      <c r="E24" s="471"/>
      <c r="F24" s="495">
        <v>1790</v>
      </c>
      <c r="G24" s="476"/>
      <c r="H24" s="495"/>
      <c r="I24" s="471"/>
      <c r="J24" s="495"/>
      <c r="K24" s="471"/>
      <c r="L24" s="495"/>
      <c r="M24" s="476"/>
      <c r="N24" s="495"/>
      <c r="O24" s="471"/>
      <c r="P24" s="495"/>
      <c r="Q24" s="471"/>
      <c r="R24" s="495"/>
      <c r="S24" s="477"/>
    </row>
    <row r="25" spans="1:19" ht="14.45" customHeight="1" x14ac:dyDescent="0.2">
      <c r="A25" s="501" t="s">
        <v>385</v>
      </c>
      <c r="B25" s="495">
        <v>354</v>
      </c>
      <c r="C25" s="471"/>
      <c r="D25" s="495"/>
      <c r="E25" s="471"/>
      <c r="F25" s="495">
        <v>3401</v>
      </c>
      <c r="G25" s="476"/>
      <c r="H25" s="495"/>
      <c r="I25" s="471"/>
      <c r="J25" s="495"/>
      <c r="K25" s="471"/>
      <c r="L25" s="495"/>
      <c r="M25" s="476"/>
      <c r="N25" s="495"/>
      <c r="O25" s="471"/>
      <c r="P25" s="495"/>
      <c r="Q25" s="471"/>
      <c r="R25" s="495"/>
      <c r="S25" s="477"/>
    </row>
    <row r="26" spans="1:19" ht="14.45" customHeight="1" thickBot="1" x14ac:dyDescent="0.25">
      <c r="A26" s="502" t="s">
        <v>386</v>
      </c>
      <c r="B26" s="498"/>
      <c r="C26" s="463"/>
      <c r="D26" s="498">
        <v>178</v>
      </c>
      <c r="E26" s="463">
        <v>1</v>
      </c>
      <c r="F26" s="498">
        <v>358</v>
      </c>
      <c r="G26" s="468">
        <v>2.0112359550561796</v>
      </c>
      <c r="H26" s="498"/>
      <c r="I26" s="463"/>
      <c r="J26" s="498"/>
      <c r="K26" s="463"/>
      <c r="L26" s="498"/>
      <c r="M26" s="468"/>
      <c r="N26" s="498"/>
      <c r="O26" s="463"/>
      <c r="P26" s="498"/>
      <c r="Q26" s="463"/>
      <c r="R26" s="498"/>
      <c r="S26" s="4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3A2C9BC-077D-41AF-B8FF-9640E45A7EB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103</v>
      </c>
      <c r="G3" s="89">
        <f t="shared" si="0"/>
        <v>30157</v>
      </c>
      <c r="H3" s="89"/>
      <c r="I3" s="89"/>
      <c r="J3" s="89">
        <f t="shared" si="0"/>
        <v>163</v>
      </c>
      <c r="K3" s="89">
        <f t="shared" si="0"/>
        <v>47953</v>
      </c>
      <c r="L3" s="89"/>
      <c r="M3" s="89"/>
      <c r="N3" s="89">
        <f t="shared" si="0"/>
        <v>173</v>
      </c>
      <c r="O3" s="89">
        <f t="shared" si="0"/>
        <v>47964</v>
      </c>
      <c r="P3" s="66">
        <f>IF(K3=0,0,O3/K3)</f>
        <v>1.0002293912789606</v>
      </c>
      <c r="Q3" s="90">
        <f>IF(N3=0,0,O3/N3)</f>
        <v>277.24855491329481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2015</v>
      </c>
      <c r="G4" s="390"/>
      <c r="H4" s="91"/>
      <c r="I4" s="91"/>
      <c r="J4" s="389">
        <v>2018</v>
      </c>
      <c r="K4" s="390"/>
      <c r="L4" s="91"/>
      <c r="M4" s="91"/>
      <c r="N4" s="389">
        <v>2019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505"/>
      <c r="B5" s="503"/>
      <c r="C5" s="505"/>
      <c r="D5" s="518"/>
      <c r="E5" s="507"/>
      <c r="F5" s="519" t="s">
        <v>68</v>
      </c>
      <c r="G5" s="520" t="s">
        <v>11</v>
      </c>
      <c r="H5" s="521"/>
      <c r="I5" s="521"/>
      <c r="J5" s="519" t="s">
        <v>68</v>
      </c>
      <c r="K5" s="520" t="s">
        <v>11</v>
      </c>
      <c r="L5" s="521"/>
      <c r="M5" s="521"/>
      <c r="N5" s="519" t="s">
        <v>68</v>
      </c>
      <c r="O5" s="520" t="s">
        <v>11</v>
      </c>
      <c r="P5" s="522"/>
      <c r="Q5" s="512"/>
    </row>
    <row r="6" spans="1:17" ht="14.45" customHeight="1" x14ac:dyDescent="0.2">
      <c r="A6" s="455" t="s">
        <v>387</v>
      </c>
      <c r="B6" s="456" t="s">
        <v>356</v>
      </c>
      <c r="C6" s="456" t="s">
        <v>357</v>
      </c>
      <c r="D6" s="456" t="s">
        <v>358</v>
      </c>
      <c r="E6" s="456" t="s">
        <v>359</v>
      </c>
      <c r="F6" s="102">
        <v>2</v>
      </c>
      <c r="G6" s="102">
        <v>710</v>
      </c>
      <c r="H6" s="102">
        <v>0.4</v>
      </c>
      <c r="I6" s="102">
        <v>355</v>
      </c>
      <c r="J6" s="102">
        <v>5</v>
      </c>
      <c r="K6" s="102">
        <v>1775</v>
      </c>
      <c r="L6" s="102">
        <v>1</v>
      </c>
      <c r="M6" s="102">
        <v>355</v>
      </c>
      <c r="N6" s="102">
        <v>6</v>
      </c>
      <c r="O6" s="102">
        <v>2148</v>
      </c>
      <c r="P6" s="461">
        <v>1.2101408450704225</v>
      </c>
      <c r="Q6" s="513">
        <v>358</v>
      </c>
    </row>
    <row r="7" spans="1:17" ht="14.45" customHeight="1" x14ac:dyDescent="0.2">
      <c r="A7" s="470" t="s">
        <v>387</v>
      </c>
      <c r="B7" s="471" t="s">
        <v>356</v>
      </c>
      <c r="C7" s="471" t="s">
        <v>357</v>
      </c>
      <c r="D7" s="471" t="s">
        <v>360</v>
      </c>
      <c r="E7" s="471" t="s">
        <v>361</v>
      </c>
      <c r="F7" s="494">
        <v>5</v>
      </c>
      <c r="G7" s="494">
        <v>885</v>
      </c>
      <c r="H7" s="494">
        <v>4.9719101123595504</v>
      </c>
      <c r="I7" s="494">
        <v>177</v>
      </c>
      <c r="J7" s="494">
        <v>1</v>
      </c>
      <c r="K7" s="494">
        <v>178</v>
      </c>
      <c r="L7" s="494">
        <v>1</v>
      </c>
      <c r="M7" s="494">
        <v>178</v>
      </c>
      <c r="N7" s="494">
        <v>3</v>
      </c>
      <c r="O7" s="494">
        <v>537</v>
      </c>
      <c r="P7" s="476">
        <v>3.0168539325842696</v>
      </c>
      <c r="Q7" s="514">
        <v>179</v>
      </c>
    </row>
    <row r="8" spans="1:17" ht="14.45" customHeight="1" x14ac:dyDescent="0.2">
      <c r="A8" s="470" t="s">
        <v>388</v>
      </c>
      <c r="B8" s="471" t="s">
        <v>356</v>
      </c>
      <c r="C8" s="471" t="s">
        <v>357</v>
      </c>
      <c r="D8" s="471" t="s">
        <v>358</v>
      </c>
      <c r="E8" s="471" t="s">
        <v>359</v>
      </c>
      <c r="F8" s="494">
        <v>6</v>
      </c>
      <c r="G8" s="494">
        <v>2130</v>
      </c>
      <c r="H8" s="494">
        <v>0.25</v>
      </c>
      <c r="I8" s="494">
        <v>355</v>
      </c>
      <c r="J8" s="494">
        <v>24</v>
      </c>
      <c r="K8" s="494">
        <v>8520</v>
      </c>
      <c r="L8" s="494">
        <v>1</v>
      </c>
      <c r="M8" s="494">
        <v>355</v>
      </c>
      <c r="N8" s="494">
        <v>6</v>
      </c>
      <c r="O8" s="494">
        <v>2148</v>
      </c>
      <c r="P8" s="476">
        <v>0.25211267605633803</v>
      </c>
      <c r="Q8" s="514">
        <v>358</v>
      </c>
    </row>
    <row r="9" spans="1:17" ht="14.45" customHeight="1" x14ac:dyDescent="0.2">
      <c r="A9" s="470" t="s">
        <v>388</v>
      </c>
      <c r="B9" s="471" t="s">
        <v>356</v>
      </c>
      <c r="C9" s="471" t="s">
        <v>357</v>
      </c>
      <c r="D9" s="471" t="s">
        <v>360</v>
      </c>
      <c r="E9" s="471" t="s">
        <v>361</v>
      </c>
      <c r="F9" s="494">
        <v>1</v>
      </c>
      <c r="G9" s="494">
        <v>177</v>
      </c>
      <c r="H9" s="494">
        <v>0.1420545746388443</v>
      </c>
      <c r="I9" s="494">
        <v>177</v>
      </c>
      <c r="J9" s="494">
        <v>7</v>
      </c>
      <c r="K9" s="494">
        <v>1246</v>
      </c>
      <c r="L9" s="494">
        <v>1</v>
      </c>
      <c r="M9" s="494">
        <v>178</v>
      </c>
      <c r="N9" s="494">
        <v>2</v>
      </c>
      <c r="O9" s="494">
        <v>358</v>
      </c>
      <c r="P9" s="476">
        <v>0.28731942215088285</v>
      </c>
      <c r="Q9" s="514">
        <v>179</v>
      </c>
    </row>
    <row r="10" spans="1:17" ht="14.45" customHeight="1" x14ac:dyDescent="0.2">
      <c r="A10" s="470" t="s">
        <v>389</v>
      </c>
      <c r="B10" s="471" t="s">
        <v>356</v>
      </c>
      <c r="C10" s="471" t="s">
        <v>357</v>
      </c>
      <c r="D10" s="471" t="s">
        <v>358</v>
      </c>
      <c r="E10" s="471" t="s">
        <v>359</v>
      </c>
      <c r="F10" s="494">
        <v>15</v>
      </c>
      <c r="G10" s="494">
        <v>5325</v>
      </c>
      <c r="H10" s="494">
        <v>1.25</v>
      </c>
      <c r="I10" s="494">
        <v>355</v>
      </c>
      <c r="J10" s="494">
        <v>12</v>
      </c>
      <c r="K10" s="494">
        <v>4260</v>
      </c>
      <c r="L10" s="494">
        <v>1</v>
      </c>
      <c r="M10" s="494">
        <v>355</v>
      </c>
      <c r="N10" s="494">
        <v>16</v>
      </c>
      <c r="O10" s="494">
        <v>5728</v>
      </c>
      <c r="P10" s="476">
        <v>1.3446009389671361</v>
      </c>
      <c r="Q10" s="514">
        <v>358</v>
      </c>
    </row>
    <row r="11" spans="1:17" ht="14.45" customHeight="1" x14ac:dyDescent="0.2">
      <c r="A11" s="470" t="s">
        <v>389</v>
      </c>
      <c r="B11" s="471" t="s">
        <v>356</v>
      </c>
      <c r="C11" s="471" t="s">
        <v>357</v>
      </c>
      <c r="D11" s="471" t="s">
        <v>360</v>
      </c>
      <c r="E11" s="471" t="s">
        <v>361</v>
      </c>
      <c r="F11" s="494">
        <v>6</v>
      </c>
      <c r="G11" s="494">
        <v>1062</v>
      </c>
      <c r="H11" s="494">
        <v>0.7457865168539326</v>
      </c>
      <c r="I11" s="494">
        <v>177</v>
      </c>
      <c r="J11" s="494">
        <v>8</v>
      </c>
      <c r="K11" s="494">
        <v>1424</v>
      </c>
      <c r="L11" s="494">
        <v>1</v>
      </c>
      <c r="M11" s="494">
        <v>178</v>
      </c>
      <c r="N11" s="494">
        <v>8</v>
      </c>
      <c r="O11" s="494">
        <v>1432</v>
      </c>
      <c r="P11" s="476">
        <v>1.0056179775280898</v>
      </c>
      <c r="Q11" s="514">
        <v>179</v>
      </c>
    </row>
    <row r="12" spans="1:17" ht="14.45" customHeight="1" x14ac:dyDescent="0.2">
      <c r="A12" s="470" t="s">
        <v>390</v>
      </c>
      <c r="B12" s="471" t="s">
        <v>356</v>
      </c>
      <c r="C12" s="471" t="s">
        <v>357</v>
      </c>
      <c r="D12" s="471" t="s">
        <v>358</v>
      </c>
      <c r="E12" s="471" t="s">
        <v>359</v>
      </c>
      <c r="F12" s="494"/>
      <c r="G12" s="494"/>
      <c r="H12" s="494"/>
      <c r="I12" s="494"/>
      <c r="J12" s="494">
        <v>1</v>
      </c>
      <c r="K12" s="494">
        <v>355</v>
      </c>
      <c r="L12" s="494">
        <v>1</v>
      </c>
      <c r="M12" s="494">
        <v>355</v>
      </c>
      <c r="N12" s="494">
        <v>2</v>
      </c>
      <c r="O12" s="494">
        <v>716</v>
      </c>
      <c r="P12" s="476">
        <v>2.0169014084507042</v>
      </c>
      <c r="Q12" s="514">
        <v>358</v>
      </c>
    </row>
    <row r="13" spans="1:17" ht="14.45" customHeight="1" x14ac:dyDescent="0.2">
      <c r="A13" s="470" t="s">
        <v>390</v>
      </c>
      <c r="B13" s="471" t="s">
        <v>356</v>
      </c>
      <c r="C13" s="471" t="s">
        <v>357</v>
      </c>
      <c r="D13" s="471" t="s">
        <v>360</v>
      </c>
      <c r="E13" s="471" t="s">
        <v>361</v>
      </c>
      <c r="F13" s="494"/>
      <c r="G13" s="494"/>
      <c r="H13" s="494"/>
      <c r="I13" s="494"/>
      <c r="J13" s="494"/>
      <c r="K13" s="494"/>
      <c r="L13" s="494"/>
      <c r="M13" s="494"/>
      <c r="N13" s="494">
        <v>1</v>
      </c>
      <c r="O13" s="494">
        <v>179</v>
      </c>
      <c r="P13" s="476"/>
      <c r="Q13" s="514">
        <v>179</v>
      </c>
    </row>
    <row r="14" spans="1:17" ht="14.45" customHeight="1" x14ac:dyDescent="0.2">
      <c r="A14" s="470" t="s">
        <v>391</v>
      </c>
      <c r="B14" s="471" t="s">
        <v>356</v>
      </c>
      <c r="C14" s="471" t="s">
        <v>357</v>
      </c>
      <c r="D14" s="471" t="s">
        <v>358</v>
      </c>
      <c r="E14" s="471" t="s">
        <v>359</v>
      </c>
      <c r="F14" s="494"/>
      <c r="G14" s="494"/>
      <c r="H14" s="494"/>
      <c r="I14" s="494"/>
      <c r="J14" s="494">
        <v>1</v>
      </c>
      <c r="K14" s="494">
        <v>355</v>
      </c>
      <c r="L14" s="494">
        <v>1</v>
      </c>
      <c r="M14" s="494">
        <v>355</v>
      </c>
      <c r="N14" s="494"/>
      <c r="O14" s="494"/>
      <c r="P14" s="476"/>
      <c r="Q14" s="514"/>
    </row>
    <row r="15" spans="1:17" ht="14.45" customHeight="1" x14ac:dyDescent="0.2">
      <c r="A15" s="470" t="s">
        <v>392</v>
      </c>
      <c r="B15" s="471" t="s">
        <v>356</v>
      </c>
      <c r="C15" s="471" t="s">
        <v>357</v>
      </c>
      <c r="D15" s="471" t="s">
        <v>358</v>
      </c>
      <c r="E15" s="471" t="s">
        <v>359</v>
      </c>
      <c r="F15" s="494">
        <v>13</v>
      </c>
      <c r="G15" s="494">
        <v>4615</v>
      </c>
      <c r="H15" s="494">
        <v>0.34210526315789475</v>
      </c>
      <c r="I15" s="494">
        <v>355</v>
      </c>
      <c r="J15" s="494">
        <v>38</v>
      </c>
      <c r="K15" s="494">
        <v>13490</v>
      </c>
      <c r="L15" s="494">
        <v>1</v>
      </c>
      <c r="M15" s="494">
        <v>355</v>
      </c>
      <c r="N15" s="494">
        <v>34</v>
      </c>
      <c r="O15" s="494">
        <v>12172</v>
      </c>
      <c r="P15" s="476">
        <v>0.90229799851742032</v>
      </c>
      <c r="Q15" s="514">
        <v>358</v>
      </c>
    </row>
    <row r="16" spans="1:17" ht="14.45" customHeight="1" x14ac:dyDescent="0.2">
      <c r="A16" s="470" t="s">
        <v>392</v>
      </c>
      <c r="B16" s="471" t="s">
        <v>356</v>
      </c>
      <c r="C16" s="471" t="s">
        <v>357</v>
      </c>
      <c r="D16" s="471" t="s">
        <v>360</v>
      </c>
      <c r="E16" s="471" t="s">
        <v>361</v>
      </c>
      <c r="F16" s="494">
        <v>7</v>
      </c>
      <c r="G16" s="494">
        <v>1239</v>
      </c>
      <c r="H16" s="494">
        <v>0.25780274656679153</v>
      </c>
      <c r="I16" s="494">
        <v>177</v>
      </c>
      <c r="J16" s="494">
        <v>27</v>
      </c>
      <c r="K16" s="494">
        <v>4806</v>
      </c>
      <c r="L16" s="494">
        <v>1</v>
      </c>
      <c r="M16" s="494">
        <v>178</v>
      </c>
      <c r="N16" s="494">
        <v>27</v>
      </c>
      <c r="O16" s="494">
        <v>4833</v>
      </c>
      <c r="P16" s="476">
        <v>1.0056179775280898</v>
      </c>
      <c r="Q16" s="514">
        <v>179</v>
      </c>
    </row>
    <row r="17" spans="1:17" ht="14.45" customHeight="1" x14ac:dyDescent="0.2">
      <c r="A17" s="470" t="s">
        <v>393</v>
      </c>
      <c r="B17" s="471" t="s">
        <v>356</v>
      </c>
      <c r="C17" s="471" t="s">
        <v>357</v>
      </c>
      <c r="D17" s="471" t="s">
        <v>358</v>
      </c>
      <c r="E17" s="471" t="s">
        <v>359</v>
      </c>
      <c r="F17" s="494"/>
      <c r="G17" s="494"/>
      <c r="H17" s="494"/>
      <c r="I17" s="494"/>
      <c r="J17" s="494"/>
      <c r="K17" s="494"/>
      <c r="L17" s="494"/>
      <c r="M17" s="494"/>
      <c r="N17" s="494">
        <v>2</v>
      </c>
      <c r="O17" s="494">
        <v>716</v>
      </c>
      <c r="P17" s="476"/>
      <c r="Q17" s="514">
        <v>358</v>
      </c>
    </row>
    <row r="18" spans="1:17" ht="14.45" customHeight="1" x14ac:dyDescent="0.2">
      <c r="A18" s="470" t="s">
        <v>393</v>
      </c>
      <c r="B18" s="471" t="s">
        <v>356</v>
      </c>
      <c r="C18" s="471" t="s">
        <v>357</v>
      </c>
      <c r="D18" s="471" t="s">
        <v>360</v>
      </c>
      <c r="E18" s="471" t="s">
        <v>361</v>
      </c>
      <c r="F18" s="494"/>
      <c r="G18" s="494"/>
      <c r="H18" s="494"/>
      <c r="I18" s="494"/>
      <c r="J18" s="494"/>
      <c r="K18" s="494"/>
      <c r="L18" s="494"/>
      <c r="M18" s="494"/>
      <c r="N18" s="494">
        <v>1</v>
      </c>
      <c r="O18" s="494">
        <v>179</v>
      </c>
      <c r="P18" s="476"/>
      <c r="Q18" s="514">
        <v>179</v>
      </c>
    </row>
    <row r="19" spans="1:17" ht="14.45" customHeight="1" x14ac:dyDescent="0.2">
      <c r="A19" s="470" t="s">
        <v>394</v>
      </c>
      <c r="B19" s="471" t="s">
        <v>356</v>
      </c>
      <c r="C19" s="471" t="s">
        <v>357</v>
      </c>
      <c r="D19" s="471" t="s">
        <v>358</v>
      </c>
      <c r="E19" s="471" t="s">
        <v>359</v>
      </c>
      <c r="F19" s="494">
        <v>6</v>
      </c>
      <c r="G19" s="494">
        <v>2130</v>
      </c>
      <c r="H19" s="494">
        <v>1.5</v>
      </c>
      <c r="I19" s="494">
        <v>355</v>
      </c>
      <c r="J19" s="494">
        <v>4</v>
      </c>
      <c r="K19" s="494">
        <v>1420</v>
      </c>
      <c r="L19" s="494">
        <v>1</v>
      </c>
      <c r="M19" s="494">
        <v>355</v>
      </c>
      <c r="N19" s="494">
        <v>6</v>
      </c>
      <c r="O19" s="494">
        <v>2148</v>
      </c>
      <c r="P19" s="476">
        <v>1.5126760563380282</v>
      </c>
      <c r="Q19" s="514">
        <v>358</v>
      </c>
    </row>
    <row r="20" spans="1:17" ht="14.45" customHeight="1" x14ac:dyDescent="0.2">
      <c r="A20" s="470" t="s">
        <v>394</v>
      </c>
      <c r="B20" s="471" t="s">
        <v>356</v>
      </c>
      <c r="C20" s="471" t="s">
        <v>357</v>
      </c>
      <c r="D20" s="471" t="s">
        <v>360</v>
      </c>
      <c r="E20" s="471" t="s">
        <v>361</v>
      </c>
      <c r="F20" s="494">
        <v>4</v>
      </c>
      <c r="G20" s="494">
        <v>708</v>
      </c>
      <c r="H20" s="494">
        <v>1.9887640449438202</v>
      </c>
      <c r="I20" s="494">
        <v>177</v>
      </c>
      <c r="J20" s="494">
        <v>2</v>
      </c>
      <c r="K20" s="494">
        <v>356</v>
      </c>
      <c r="L20" s="494">
        <v>1</v>
      </c>
      <c r="M20" s="494">
        <v>178</v>
      </c>
      <c r="N20" s="494">
        <v>7</v>
      </c>
      <c r="O20" s="494">
        <v>1253</v>
      </c>
      <c r="P20" s="476">
        <v>3.5196629213483148</v>
      </c>
      <c r="Q20" s="514">
        <v>179</v>
      </c>
    </row>
    <row r="21" spans="1:17" ht="14.45" customHeight="1" x14ac:dyDescent="0.2">
      <c r="A21" s="470" t="s">
        <v>394</v>
      </c>
      <c r="B21" s="471" t="s">
        <v>356</v>
      </c>
      <c r="C21" s="471" t="s">
        <v>357</v>
      </c>
      <c r="D21" s="471" t="s">
        <v>362</v>
      </c>
      <c r="E21" s="471" t="s">
        <v>363</v>
      </c>
      <c r="F21" s="494"/>
      <c r="G21" s="494"/>
      <c r="H21" s="494"/>
      <c r="I21" s="494"/>
      <c r="J21" s="494"/>
      <c r="K21" s="494"/>
      <c r="L21" s="494"/>
      <c r="M21" s="494"/>
      <c r="N21" s="494">
        <v>1</v>
      </c>
      <c r="O21" s="494">
        <v>350</v>
      </c>
      <c r="P21" s="476"/>
      <c r="Q21" s="514">
        <v>350</v>
      </c>
    </row>
    <row r="22" spans="1:17" ht="14.45" customHeight="1" x14ac:dyDescent="0.2">
      <c r="A22" s="470" t="s">
        <v>395</v>
      </c>
      <c r="B22" s="471" t="s">
        <v>356</v>
      </c>
      <c r="C22" s="471" t="s">
        <v>357</v>
      </c>
      <c r="D22" s="471" t="s">
        <v>358</v>
      </c>
      <c r="E22" s="471" t="s">
        <v>359</v>
      </c>
      <c r="F22" s="494">
        <v>2</v>
      </c>
      <c r="G22" s="494">
        <v>710</v>
      </c>
      <c r="H22" s="494"/>
      <c r="I22" s="494">
        <v>355</v>
      </c>
      <c r="J22" s="494"/>
      <c r="K22" s="494"/>
      <c r="L22" s="494"/>
      <c r="M22" s="494"/>
      <c r="N22" s="494"/>
      <c r="O22" s="494"/>
      <c r="P22" s="476"/>
      <c r="Q22" s="514"/>
    </row>
    <row r="23" spans="1:17" ht="14.45" customHeight="1" x14ac:dyDescent="0.2">
      <c r="A23" s="470" t="s">
        <v>395</v>
      </c>
      <c r="B23" s="471" t="s">
        <v>356</v>
      </c>
      <c r="C23" s="471" t="s">
        <v>357</v>
      </c>
      <c r="D23" s="471" t="s">
        <v>360</v>
      </c>
      <c r="E23" s="471" t="s">
        <v>361</v>
      </c>
      <c r="F23" s="494">
        <v>1</v>
      </c>
      <c r="G23" s="494">
        <v>177</v>
      </c>
      <c r="H23" s="494"/>
      <c r="I23" s="494">
        <v>177</v>
      </c>
      <c r="J23" s="494"/>
      <c r="K23" s="494"/>
      <c r="L23" s="494"/>
      <c r="M23" s="494"/>
      <c r="N23" s="494"/>
      <c r="O23" s="494"/>
      <c r="P23" s="476"/>
      <c r="Q23" s="514"/>
    </row>
    <row r="24" spans="1:17" ht="14.45" customHeight="1" x14ac:dyDescent="0.2">
      <c r="A24" s="470" t="s">
        <v>396</v>
      </c>
      <c r="B24" s="471" t="s">
        <v>356</v>
      </c>
      <c r="C24" s="471" t="s">
        <v>357</v>
      </c>
      <c r="D24" s="471" t="s">
        <v>358</v>
      </c>
      <c r="E24" s="471" t="s">
        <v>359</v>
      </c>
      <c r="F24" s="494"/>
      <c r="G24" s="494"/>
      <c r="H24" s="494"/>
      <c r="I24" s="494"/>
      <c r="J24" s="494"/>
      <c r="K24" s="494"/>
      <c r="L24" s="494"/>
      <c r="M24" s="494"/>
      <c r="N24" s="494">
        <v>1</v>
      </c>
      <c r="O24" s="494">
        <v>358</v>
      </c>
      <c r="P24" s="476"/>
      <c r="Q24" s="514">
        <v>358</v>
      </c>
    </row>
    <row r="25" spans="1:17" ht="14.45" customHeight="1" x14ac:dyDescent="0.2">
      <c r="A25" s="470" t="s">
        <v>397</v>
      </c>
      <c r="B25" s="471" t="s">
        <v>356</v>
      </c>
      <c r="C25" s="471" t="s">
        <v>357</v>
      </c>
      <c r="D25" s="471" t="s">
        <v>358</v>
      </c>
      <c r="E25" s="471" t="s">
        <v>359</v>
      </c>
      <c r="F25" s="494"/>
      <c r="G25" s="494"/>
      <c r="H25" s="494"/>
      <c r="I25" s="494"/>
      <c r="J25" s="494"/>
      <c r="K25" s="494"/>
      <c r="L25" s="494"/>
      <c r="M25" s="494"/>
      <c r="N25" s="494">
        <v>1</v>
      </c>
      <c r="O25" s="494">
        <v>358</v>
      </c>
      <c r="P25" s="476"/>
      <c r="Q25" s="514">
        <v>358</v>
      </c>
    </row>
    <row r="26" spans="1:17" ht="14.45" customHeight="1" x14ac:dyDescent="0.2">
      <c r="A26" s="470" t="s">
        <v>397</v>
      </c>
      <c r="B26" s="471" t="s">
        <v>356</v>
      </c>
      <c r="C26" s="471" t="s">
        <v>357</v>
      </c>
      <c r="D26" s="471" t="s">
        <v>360</v>
      </c>
      <c r="E26" s="471" t="s">
        <v>361</v>
      </c>
      <c r="F26" s="494"/>
      <c r="G26" s="494"/>
      <c r="H26" s="494"/>
      <c r="I26" s="494"/>
      <c r="J26" s="494"/>
      <c r="K26" s="494"/>
      <c r="L26" s="494"/>
      <c r="M26" s="494"/>
      <c r="N26" s="494">
        <v>1</v>
      </c>
      <c r="O26" s="494">
        <v>179</v>
      </c>
      <c r="P26" s="476"/>
      <c r="Q26" s="514">
        <v>179</v>
      </c>
    </row>
    <row r="27" spans="1:17" ht="14.45" customHeight="1" x14ac:dyDescent="0.2">
      <c r="A27" s="470" t="s">
        <v>398</v>
      </c>
      <c r="B27" s="471" t="s">
        <v>356</v>
      </c>
      <c r="C27" s="471" t="s">
        <v>357</v>
      </c>
      <c r="D27" s="471" t="s">
        <v>358</v>
      </c>
      <c r="E27" s="471" t="s">
        <v>359</v>
      </c>
      <c r="F27" s="494"/>
      <c r="G27" s="494"/>
      <c r="H27" s="494"/>
      <c r="I27" s="494"/>
      <c r="J27" s="494">
        <v>2</v>
      </c>
      <c r="K27" s="494">
        <v>710</v>
      </c>
      <c r="L27" s="494">
        <v>1</v>
      </c>
      <c r="M27" s="494">
        <v>355</v>
      </c>
      <c r="N27" s="494">
        <v>0</v>
      </c>
      <c r="O27" s="494">
        <v>0</v>
      </c>
      <c r="P27" s="476">
        <v>0</v>
      </c>
      <c r="Q27" s="514"/>
    </row>
    <row r="28" spans="1:17" ht="14.45" customHeight="1" x14ac:dyDescent="0.2">
      <c r="A28" s="470" t="s">
        <v>399</v>
      </c>
      <c r="B28" s="471" t="s">
        <v>356</v>
      </c>
      <c r="C28" s="471" t="s">
        <v>357</v>
      </c>
      <c r="D28" s="471" t="s">
        <v>358</v>
      </c>
      <c r="E28" s="471" t="s">
        <v>359</v>
      </c>
      <c r="F28" s="494">
        <v>7</v>
      </c>
      <c r="G28" s="494">
        <v>2485</v>
      </c>
      <c r="H28" s="494">
        <v>1.1666666666666667</v>
      </c>
      <c r="I28" s="494">
        <v>355</v>
      </c>
      <c r="J28" s="494">
        <v>6</v>
      </c>
      <c r="K28" s="494">
        <v>2130</v>
      </c>
      <c r="L28" s="494">
        <v>1</v>
      </c>
      <c r="M28" s="494">
        <v>355</v>
      </c>
      <c r="N28" s="494">
        <v>1</v>
      </c>
      <c r="O28" s="494">
        <v>358</v>
      </c>
      <c r="P28" s="476">
        <v>0.16807511737089201</v>
      </c>
      <c r="Q28" s="514">
        <v>358</v>
      </c>
    </row>
    <row r="29" spans="1:17" ht="14.45" customHeight="1" x14ac:dyDescent="0.2">
      <c r="A29" s="470" t="s">
        <v>399</v>
      </c>
      <c r="B29" s="471" t="s">
        <v>356</v>
      </c>
      <c r="C29" s="471" t="s">
        <v>357</v>
      </c>
      <c r="D29" s="471" t="s">
        <v>360</v>
      </c>
      <c r="E29" s="471" t="s">
        <v>361</v>
      </c>
      <c r="F29" s="494">
        <v>4</v>
      </c>
      <c r="G29" s="494">
        <v>708</v>
      </c>
      <c r="H29" s="494">
        <v>3.9775280898876404</v>
      </c>
      <c r="I29" s="494">
        <v>177</v>
      </c>
      <c r="J29" s="494">
        <v>1</v>
      </c>
      <c r="K29" s="494">
        <v>178</v>
      </c>
      <c r="L29" s="494">
        <v>1</v>
      </c>
      <c r="M29" s="494">
        <v>178</v>
      </c>
      <c r="N29" s="494">
        <v>1</v>
      </c>
      <c r="O29" s="494">
        <v>179</v>
      </c>
      <c r="P29" s="476">
        <v>1.0056179775280898</v>
      </c>
      <c r="Q29" s="514">
        <v>179</v>
      </c>
    </row>
    <row r="30" spans="1:17" ht="14.45" customHeight="1" x14ac:dyDescent="0.2">
      <c r="A30" s="470" t="s">
        <v>400</v>
      </c>
      <c r="B30" s="471" t="s">
        <v>356</v>
      </c>
      <c r="C30" s="471" t="s">
        <v>357</v>
      </c>
      <c r="D30" s="471" t="s">
        <v>358</v>
      </c>
      <c r="E30" s="471" t="s">
        <v>359</v>
      </c>
      <c r="F30" s="494">
        <v>2</v>
      </c>
      <c r="G30" s="494">
        <v>710</v>
      </c>
      <c r="H30" s="494">
        <v>2</v>
      </c>
      <c r="I30" s="494">
        <v>355</v>
      </c>
      <c r="J30" s="494">
        <v>1</v>
      </c>
      <c r="K30" s="494">
        <v>355</v>
      </c>
      <c r="L30" s="494">
        <v>1</v>
      </c>
      <c r="M30" s="494">
        <v>355</v>
      </c>
      <c r="N30" s="494">
        <v>4</v>
      </c>
      <c r="O30" s="494">
        <v>1432</v>
      </c>
      <c r="P30" s="476">
        <v>4.0338028169014084</v>
      </c>
      <c r="Q30" s="514">
        <v>358</v>
      </c>
    </row>
    <row r="31" spans="1:17" ht="14.45" customHeight="1" x14ac:dyDescent="0.2">
      <c r="A31" s="470" t="s">
        <v>400</v>
      </c>
      <c r="B31" s="471" t="s">
        <v>356</v>
      </c>
      <c r="C31" s="471" t="s">
        <v>357</v>
      </c>
      <c r="D31" s="471" t="s">
        <v>360</v>
      </c>
      <c r="E31" s="471" t="s">
        <v>361</v>
      </c>
      <c r="F31" s="494"/>
      <c r="G31" s="494"/>
      <c r="H31" s="494"/>
      <c r="I31" s="494"/>
      <c r="J31" s="494">
        <v>2</v>
      </c>
      <c r="K31" s="494">
        <v>356</v>
      </c>
      <c r="L31" s="494">
        <v>1</v>
      </c>
      <c r="M31" s="494">
        <v>178</v>
      </c>
      <c r="N31" s="494">
        <v>1</v>
      </c>
      <c r="O31" s="494">
        <v>179</v>
      </c>
      <c r="P31" s="476">
        <v>0.5028089887640449</v>
      </c>
      <c r="Q31" s="514">
        <v>179</v>
      </c>
    </row>
    <row r="32" spans="1:17" ht="14.45" customHeight="1" x14ac:dyDescent="0.2">
      <c r="A32" s="470" t="s">
        <v>401</v>
      </c>
      <c r="B32" s="471" t="s">
        <v>356</v>
      </c>
      <c r="C32" s="471" t="s">
        <v>357</v>
      </c>
      <c r="D32" s="471" t="s">
        <v>358</v>
      </c>
      <c r="E32" s="471" t="s">
        <v>359</v>
      </c>
      <c r="F32" s="494"/>
      <c r="G32" s="494"/>
      <c r="H32" s="494"/>
      <c r="I32" s="494"/>
      <c r="J32" s="494">
        <v>2</v>
      </c>
      <c r="K32" s="494">
        <v>710</v>
      </c>
      <c r="L32" s="494">
        <v>1</v>
      </c>
      <c r="M32" s="494">
        <v>355</v>
      </c>
      <c r="N32" s="494">
        <v>1</v>
      </c>
      <c r="O32" s="494">
        <v>358</v>
      </c>
      <c r="P32" s="476">
        <v>0.50422535211267605</v>
      </c>
      <c r="Q32" s="514">
        <v>358</v>
      </c>
    </row>
    <row r="33" spans="1:17" ht="14.45" customHeight="1" x14ac:dyDescent="0.2">
      <c r="A33" s="470" t="s">
        <v>401</v>
      </c>
      <c r="B33" s="471" t="s">
        <v>356</v>
      </c>
      <c r="C33" s="471" t="s">
        <v>357</v>
      </c>
      <c r="D33" s="471" t="s">
        <v>360</v>
      </c>
      <c r="E33" s="471" t="s">
        <v>361</v>
      </c>
      <c r="F33" s="494"/>
      <c r="G33" s="494"/>
      <c r="H33" s="494"/>
      <c r="I33" s="494"/>
      <c r="J33" s="494">
        <v>1</v>
      </c>
      <c r="K33" s="494">
        <v>178</v>
      </c>
      <c r="L33" s="494">
        <v>1</v>
      </c>
      <c r="M33" s="494">
        <v>178</v>
      </c>
      <c r="N33" s="494">
        <v>4</v>
      </c>
      <c r="O33" s="494">
        <v>716</v>
      </c>
      <c r="P33" s="476">
        <v>4.0224719101123592</v>
      </c>
      <c r="Q33" s="514">
        <v>179</v>
      </c>
    </row>
    <row r="34" spans="1:17" ht="14.45" customHeight="1" x14ac:dyDescent="0.2">
      <c r="A34" s="470" t="s">
        <v>402</v>
      </c>
      <c r="B34" s="471" t="s">
        <v>356</v>
      </c>
      <c r="C34" s="471" t="s">
        <v>357</v>
      </c>
      <c r="D34" s="471" t="s">
        <v>358</v>
      </c>
      <c r="E34" s="471" t="s">
        <v>359</v>
      </c>
      <c r="F34" s="494">
        <v>1</v>
      </c>
      <c r="G34" s="494">
        <v>355</v>
      </c>
      <c r="H34" s="494">
        <v>0.25</v>
      </c>
      <c r="I34" s="494">
        <v>355</v>
      </c>
      <c r="J34" s="494">
        <v>4</v>
      </c>
      <c r="K34" s="494">
        <v>1420</v>
      </c>
      <c r="L34" s="494">
        <v>1</v>
      </c>
      <c r="M34" s="494">
        <v>355</v>
      </c>
      <c r="N34" s="494"/>
      <c r="O34" s="494"/>
      <c r="P34" s="476"/>
      <c r="Q34" s="514"/>
    </row>
    <row r="35" spans="1:17" ht="14.45" customHeight="1" x14ac:dyDescent="0.2">
      <c r="A35" s="470" t="s">
        <v>402</v>
      </c>
      <c r="B35" s="471" t="s">
        <v>356</v>
      </c>
      <c r="C35" s="471" t="s">
        <v>357</v>
      </c>
      <c r="D35" s="471" t="s">
        <v>360</v>
      </c>
      <c r="E35" s="471" t="s">
        <v>361</v>
      </c>
      <c r="F35" s="494">
        <v>1</v>
      </c>
      <c r="G35" s="494">
        <v>177</v>
      </c>
      <c r="H35" s="494">
        <v>0.49719101123595505</v>
      </c>
      <c r="I35" s="494">
        <v>177</v>
      </c>
      <c r="J35" s="494">
        <v>2</v>
      </c>
      <c r="K35" s="494">
        <v>356</v>
      </c>
      <c r="L35" s="494">
        <v>1</v>
      </c>
      <c r="M35" s="494">
        <v>178</v>
      </c>
      <c r="N35" s="494"/>
      <c r="O35" s="494"/>
      <c r="P35" s="476"/>
      <c r="Q35" s="514"/>
    </row>
    <row r="36" spans="1:17" ht="14.45" customHeight="1" x14ac:dyDescent="0.2">
      <c r="A36" s="470" t="s">
        <v>403</v>
      </c>
      <c r="B36" s="471" t="s">
        <v>356</v>
      </c>
      <c r="C36" s="471" t="s">
        <v>357</v>
      </c>
      <c r="D36" s="471" t="s">
        <v>358</v>
      </c>
      <c r="E36" s="471" t="s">
        <v>359</v>
      </c>
      <c r="F36" s="494">
        <v>11</v>
      </c>
      <c r="G36" s="494">
        <v>3905</v>
      </c>
      <c r="H36" s="494">
        <v>1.8333333333333333</v>
      </c>
      <c r="I36" s="494">
        <v>355</v>
      </c>
      <c r="J36" s="494">
        <v>6</v>
      </c>
      <c r="K36" s="494">
        <v>2130</v>
      </c>
      <c r="L36" s="494">
        <v>1</v>
      </c>
      <c r="M36" s="494">
        <v>355</v>
      </c>
      <c r="N36" s="494">
        <v>6</v>
      </c>
      <c r="O36" s="494">
        <v>2148</v>
      </c>
      <c r="P36" s="476">
        <v>1.0084507042253521</v>
      </c>
      <c r="Q36" s="514">
        <v>358</v>
      </c>
    </row>
    <row r="37" spans="1:17" ht="14.45" customHeight="1" x14ac:dyDescent="0.2">
      <c r="A37" s="470" t="s">
        <v>403</v>
      </c>
      <c r="B37" s="471" t="s">
        <v>356</v>
      </c>
      <c r="C37" s="471" t="s">
        <v>357</v>
      </c>
      <c r="D37" s="471" t="s">
        <v>360</v>
      </c>
      <c r="E37" s="471" t="s">
        <v>361</v>
      </c>
      <c r="F37" s="494">
        <v>4</v>
      </c>
      <c r="G37" s="494">
        <v>708</v>
      </c>
      <c r="H37" s="494">
        <v>0.9943820224719101</v>
      </c>
      <c r="I37" s="494">
        <v>177</v>
      </c>
      <c r="J37" s="494">
        <v>4</v>
      </c>
      <c r="K37" s="494">
        <v>712</v>
      </c>
      <c r="L37" s="494">
        <v>1</v>
      </c>
      <c r="M37" s="494">
        <v>178</v>
      </c>
      <c r="N37" s="494">
        <v>7</v>
      </c>
      <c r="O37" s="494">
        <v>1253</v>
      </c>
      <c r="P37" s="476">
        <v>1.7598314606741574</v>
      </c>
      <c r="Q37" s="514">
        <v>179</v>
      </c>
    </row>
    <row r="38" spans="1:17" ht="14.45" customHeight="1" x14ac:dyDescent="0.2">
      <c r="A38" s="470" t="s">
        <v>404</v>
      </c>
      <c r="B38" s="471" t="s">
        <v>356</v>
      </c>
      <c r="C38" s="471" t="s">
        <v>357</v>
      </c>
      <c r="D38" s="471" t="s">
        <v>358</v>
      </c>
      <c r="E38" s="471" t="s">
        <v>359</v>
      </c>
      <c r="F38" s="494"/>
      <c r="G38" s="494"/>
      <c r="H38" s="494"/>
      <c r="I38" s="494"/>
      <c r="J38" s="494">
        <v>1</v>
      </c>
      <c r="K38" s="494">
        <v>355</v>
      </c>
      <c r="L38" s="494">
        <v>1</v>
      </c>
      <c r="M38" s="494">
        <v>355</v>
      </c>
      <c r="N38" s="494"/>
      <c r="O38" s="494"/>
      <c r="P38" s="476"/>
      <c r="Q38" s="514"/>
    </row>
    <row r="39" spans="1:17" ht="14.45" customHeight="1" x14ac:dyDescent="0.2">
      <c r="A39" s="470" t="s">
        <v>404</v>
      </c>
      <c r="B39" s="471" t="s">
        <v>356</v>
      </c>
      <c r="C39" s="471" t="s">
        <v>357</v>
      </c>
      <c r="D39" s="471" t="s">
        <v>360</v>
      </c>
      <c r="E39" s="471" t="s">
        <v>361</v>
      </c>
      <c r="F39" s="494">
        <v>1</v>
      </c>
      <c r="G39" s="494">
        <v>177</v>
      </c>
      <c r="H39" s="494"/>
      <c r="I39" s="494">
        <v>177</v>
      </c>
      <c r="J39" s="494"/>
      <c r="K39" s="494"/>
      <c r="L39" s="494"/>
      <c r="M39" s="494"/>
      <c r="N39" s="494"/>
      <c r="O39" s="494"/>
      <c r="P39" s="476"/>
      <c r="Q39" s="514"/>
    </row>
    <row r="40" spans="1:17" ht="14.45" customHeight="1" x14ac:dyDescent="0.2">
      <c r="A40" s="470" t="s">
        <v>405</v>
      </c>
      <c r="B40" s="471" t="s">
        <v>356</v>
      </c>
      <c r="C40" s="471" t="s">
        <v>357</v>
      </c>
      <c r="D40" s="471" t="s">
        <v>358</v>
      </c>
      <c r="E40" s="471" t="s">
        <v>359</v>
      </c>
      <c r="F40" s="494">
        <v>2</v>
      </c>
      <c r="G40" s="494">
        <v>710</v>
      </c>
      <c r="H40" s="494"/>
      <c r="I40" s="494">
        <v>355</v>
      </c>
      <c r="J40" s="494"/>
      <c r="K40" s="494"/>
      <c r="L40" s="494"/>
      <c r="M40" s="494"/>
      <c r="N40" s="494">
        <v>3</v>
      </c>
      <c r="O40" s="494">
        <v>1074</v>
      </c>
      <c r="P40" s="476"/>
      <c r="Q40" s="514">
        <v>358</v>
      </c>
    </row>
    <row r="41" spans="1:17" ht="14.45" customHeight="1" x14ac:dyDescent="0.2">
      <c r="A41" s="470" t="s">
        <v>405</v>
      </c>
      <c r="B41" s="471" t="s">
        <v>356</v>
      </c>
      <c r="C41" s="471" t="s">
        <v>357</v>
      </c>
      <c r="D41" s="471" t="s">
        <v>360</v>
      </c>
      <c r="E41" s="471" t="s">
        <v>361</v>
      </c>
      <c r="F41" s="494"/>
      <c r="G41" s="494"/>
      <c r="H41" s="494"/>
      <c r="I41" s="494"/>
      <c r="J41" s="494"/>
      <c r="K41" s="494"/>
      <c r="L41" s="494"/>
      <c r="M41" s="494"/>
      <c r="N41" s="494">
        <v>4</v>
      </c>
      <c r="O41" s="494">
        <v>716</v>
      </c>
      <c r="P41" s="476"/>
      <c r="Q41" s="514">
        <v>179</v>
      </c>
    </row>
    <row r="42" spans="1:17" ht="14.45" customHeight="1" x14ac:dyDescent="0.2">
      <c r="A42" s="470" t="s">
        <v>406</v>
      </c>
      <c r="B42" s="471" t="s">
        <v>356</v>
      </c>
      <c r="C42" s="471" t="s">
        <v>357</v>
      </c>
      <c r="D42" s="471" t="s">
        <v>358</v>
      </c>
      <c r="E42" s="471" t="s">
        <v>359</v>
      </c>
      <c r="F42" s="494"/>
      <c r="G42" s="494"/>
      <c r="H42" s="494"/>
      <c r="I42" s="494"/>
      <c r="J42" s="494"/>
      <c r="K42" s="494"/>
      <c r="L42" s="494"/>
      <c r="M42" s="494"/>
      <c r="N42" s="494">
        <v>5</v>
      </c>
      <c r="O42" s="494">
        <v>1790</v>
      </c>
      <c r="P42" s="476"/>
      <c r="Q42" s="514">
        <v>358</v>
      </c>
    </row>
    <row r="43" spans="1:17" ht="14.45" customHeight="1" x14ac:dyDescent="0.2">
      <c r="A43" s="470" t="s">
        <v>406</v>
      </c>
      <c r="B43" s="471" t="s">
        <v>356</v>
      </c>
      <c r="C43" s="471" t="s">
        <v>357</v>
      </c>
      <c r="D43" s="471" t="s">
        <v>360</v>
      </c>
      <c r="E43" s="471" t="s">
        <v>361</v>
      </c>
      <c r="F43" s="494">
        <v>2</v>
      </c>
      <c r="G43" s="494">
        <v>354</v>
      </c>
      <c r="H43" s="494"/>
      <c r="I43" s="494">
        <v>177</v>
      </c>
      <c r="J43" s="494"/>
      <c r="K43" s="494"/>
      <c r="L43" s="494"/>
      <c r="M43" s="494"/>
      <c r="N43" s="494">
        <v>9</v>
      </c>
      <c r="O43" s="494">
        <v>1611</v>
      </c>
      <c r="P43" s="476"/>
      <c r="Q43" s="514">
        <v>179</v>
      </c>
    </row>
    <row r="44" spans="1:17" ht="14.45" customHeight="1" thickBot="1" x14ac:dyDescent="0.25">
      <c r="A44" s="462" t="s">
        <v>407</v>
      </c>
      <c r="B44" s="463" t="s">
        <v>356</v>
      </c>
      <c r="C44" s="463" t="s">
        <v>357</v>
      </c>
      <c r="D44" s="463" t="s">
        <v>360</v>
      </c>
      <c r="E44" s="463" t="s">
        <v>361</v>
      </c>
      <c r="F44" s="497"/>
      <c r="G44" s="497"/>
      <c r="H44" s="497"/>
      <c r="I44" s="497"/>
      <c r="J44" s="497">
        <v>1</v>
      </c>
      <c r="K44" s="497">
        <v>178</v>
      </c>
      <c r="L44" s="497">
        <v>1</v>
      </c>
      <c r="M44" s="497">
        <v>178</v>
      </c>
      <c r="N44" s="497">
        <v>2</v>
      </c>
      <c r="O44" s="497">
        <v>358</v>
      </c>
      <c r="P44" s="468">
        <v>2.0112359550561796</v>
      </c>
      <c r="Q44" s="515">
        <v>179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22AE52B-86BF-44D9-8DD6-85D7033A60D6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1127.0576598358155</v>
      </c>
      <c r="D4" s="145">
        <f ca="1">IF(ISERROR(VLOOKUP("Náklady celkem",INDIRECT("HI!$A:$G"),5,0)),0,VLOOKUP("Náklady celkem",INDIRECT("HI!$A:$G"),5,0))</f>
        <v>1255.02367</v>
      </c>
      <c r="E4" s="146">
        <f ca="1">IF(C4=0,0,D4/C4)</f>
        <v>1.113539896603716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1</v>
      </c>
      <c r="E9" s="150">
        <f t="shared" si="0"/>
        <v>1.6666666666666667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1125.68726953125</v>
      </c>
      <c r="D13" s="149">
        <f ca="1">IF(ISERROR(VLOOKUP("Osobní náklady (Kč) *",INDIRECT("HI!$A:$G"),5,0)),0,VLOOKUP("Osobní náklady (Kč) *",INDIRECT("HI!$A:$G"),5,0))</f>
        <v>1254.99767</v>
      </c>
      <c r="E13" s="150">
        <f ca="1">IF(C13=0,0,D13/C13)</f>
        <v>1.1148724019261553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0.71</v>
      </c>
      <c r="D15" s="168">
        <f ca="1">IF(ISERROR(VLOOKUP("Výnosy celkem",INDIRECT("HI!$A:$G"),5,0)),0,VLOOKUP("Výnosy celkem",INDIRECT("HI!$A:$G"),5,0))</f>
        <v>3.6949999999999998</v>
      </c>
      <c r="E15" s="169">
        <f t="shared" ref="E15:E20" ca="1" si="1">IF(C15=0,0,D15/C15)</f>
        <v>5.204225352112676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0.71</v>
      </c>
      <c r="D16" s="149">
        <f ca="1">IF(ISERROR(VLOOKUP("Ambulance *",INDIRECT("HI!$A:$G"),5,0)),0,VLOOKUP("Ambulance *",INDIRECT("HI!$A:$G"),5,0))</f>
        <v>3.6949999999999998</v>
      </c>
      <c r="E16" s="150">
        <f t="shared" ca="1" si="1"/>
        <v>5.204225352112676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5.204225352112676</v>
      </c>
      <c r="E17" s="150">
        <f t="shared" si="1"/>
        <v>5.204225352112676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5.204225352112676</v>
      </c>
      <c r="E18" s="150">
        <f t="shared" si="1"/>
        <v>5.204225352112676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1.0002293912789606</v>
      </c>
      <c r="E20" s="150">
        <f t="shared" si="1"/>
        <v>1.176740460328189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E565E77-64B4-4D6C-B2DB-1DDD1DD4EB85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2015</v>
      </c>
      <c r="C3" s="40">
        <v>2018</v>
      </c>
      <c r="D3" s="7"/>
      <c r="E3" s="294">
        <v>2019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176</v>
      </c>
      <c r="J4" s="232" t="s">
        <v>177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1107.77242</v>
      </c>
      <c r="C7" s="31">
        <v>1112.58754</v>
      </c>
      <c r="D7" s="8"/>
      <c r="E7" s="104">
        <v>1254.99767</v>
      </c>
      <c r="F7" s="30">
        <v>1125.68726953125</v>
      </c>
      <c r="G7" s="105">
        <f>E7-F7</f>
        <v>129.31040046875</v>
      </c>
      <c r="H7" s="109">
        <f>IF(F7&lt;0.00000001,"",E7/F7)</f>
        <v>1.1148724019261553</v>
      </c>
    </row>
    <row r="8" spans="1:10" ht="14.45" customHeight="1" thickBot="1" x14ac:dyDescent="0.25">
      <c r="A8" s="1" t="s">
        <v>72</v>
      </c>
      <c r="B8" s="11">
        <v>0.46987999999987551</v>
      </c>
      <c r="C8" s="33">
        <v>8.8871999999998934</v>
      </c>
      <c r="D8" s="8"/>
      <c r="E8" s="106">
        <v>2.6000000000067303E-2</v>
      </c>
      <c r="F8" s="32">
        <v>1.3703903045654897</v>
      </c>
      <c r="G8" s="107">
        <f>E8-F8</f>
        <v>-1.3443903045654224</v>
      </c>
      <c r="H8" s="110">
        <f>IF(F8&lt;0.00000001,"",E8/F8)</f>
        <v>1.8972696985265911E-2</v>
      </c>
    </row>
    <row r="9" spans="1:10" ht="14.45" customHeight="1" thickBot="1" x14ac:dyDescent="0.25">
      <c r="A9" s="2" t="s">
        <v>73</v>
      </c>
      <c r="B9" s="3">
        <v>1108.2422999999999</v>
      </c>
      <c r="C9" s="35">
        <v>1121.4747399999999</v>
      </c>
      <c r="D9" s="8"/>
      <c r="E9" s="3">
        <v>1255.02367</v>
      </c>
      <c r="F9" s="34">
        <v>1127.0576598358155</v>
      </c>
      <c r="G9" s="34">
        <f>E9-F9</f>
        <v>127.96601016418458</v>
      </c>
      <c r="H9" s="111">
        <f>IF(F9&lt;0.00000001,"",E9/F9)</f>
        <v>1.113539896603716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0.71</v>
      </c>
      <c r="D11" s="8"/>
      <c r="E11" s="103">
        <f>IF(ISERROR(VLOOKUP("Celkem:",'ZV Vykáz.-A'!A:H,8,0)),0,VLOOKUP("Celkem:",'ZV Vykáz.-A'!A:H,8,0)/1000)</f>
        <v>3.6949999999999998</v>
      </c>
      <c r="F11" s="28">
        <f>C11</f>
        <v>0.71</v>
      </c>
      <c r="G11" s="102">
        <f>E11-F11</f>
        <v>2.9849999999999999</v>
      </c>
      <c r="H11" s="108">
        <f>IF(F11&lt;0.00000001,"",E11/F11)</f>
        <v>5.204225352112676</v>
      </c>
      <c r="I11" s="102">
        <f>E11-B11</f>
        <v>3.6949999999999998</v>
      </c>
      <c r="J11" s="108" t="str">
        <f>IF(B11&lt;0.00000001,"",E11/B11)</f>
        <v/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</v>
      </c>
      <c r="C13" s="37">
        <f>SUM(C11:C12)</f>
        <v>0.71</v>
      </c>
      <c r="D13" s="8"/>
      <c r="E13" s="5">
        <f>SUM(E11:E12)</f>
        <v>3.6949999999999998</v>
      </c>
      <c r="F13" s="36">
        <f>SUM(F11:F12)</f>
        <v>0.71</v>
      </c>
      <c r="G13" s="36">
        <f>E13-F13</f>
        <v>2.9849999999999999</v>
      </c>
      <c r="H13" s="112">
        <f>IF(F13&lt;0.00000001,"",E13/F13)</f>
        <v>5.204225352112676</v>
      </c>
      <c r="I13" s="36">
        <f>SUM(I11:I12)</f>
        <v>3.6949999999999998</v>
      </c>
      <c r="J13" s="112" t="str">
        <f>IF(B13&lt;0.00000001,"",E13/B13)</f>
        <v/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6.3309495495190559E-4</v>
      </c>
      <c r="D15" s="8"/>
      <c r="E15" s="6">
        <f>IF(E9=0,"",E13/E9)</f>
        <v>2.9441675789270171E-3</v>
      </c>
      <c r="F15" s="38">
        <f>IF(F9=0,"",F13/F9)</f>
        <v>6.2995889678211267E-4</v>
      </c>
      <c r="G15" s="38">
        <f>IF(ISERROR(F15-E15),"",E15-F15)</f>
        <v>2.3142086821449047E-3</v>
      </c>
      <c r="H15" s="113">
        <f>IF(ISERROR(F15-E15),"",IF(F15&lt;0.00000001,"",E15/F15))</f>
        <v>4.6735867910844551</v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211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 xr:uid="{CDBDF9E3-FB48-4F24-9614-3ED8A1328A0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5.833903185751806E-3</v>
      </c>
      <c r="C4" s="186">
        <f t="shared" ref="C4:M4" si="0">(C10+C8)/C6</f>
        <v>5.2122233765164016E-3</v>
      </c>
      <c r="D4" s="186">
        <f t="shared" si="0"/>
        <v>5.0502516602012257E-3</v>
      </c>
      <c r="E4" s="186">
        <f t="shared" si="0"/>
        <v>4.2972488335055381E-3</v>
      </c>
      <c r="F4" s="186">
        <f t="shared" si="0"/>
        <v>3.8328554732213827E-3</v>
      </c>
      <c r="G4" s="186">
        <f t="shared" si="0"/>
        <v>3.905717233281248E-3</v>
      </c>
      <c r="H4" s="186">
        <f t="shared" si="0"/>
        <v>2.9441675789270223E-3</v>
      </c>
      <c r="I4" s="186">
        <f t="shared" si="0"/>
        <v>2.9441675789270223E-3</v>
      </c>
      <c r="J4" s="186">
        <f t="shared" si="0"/>
        <v>2.9441675789270223E-3</v>
      </c>
      <c r="K4" s="186">
        <f t="shared" si="0"/>
        <v>2.9441675789270223E-3</v>
      </c>
      <c r="L4" s="186">
        <f t="shared" si="0"/>
        <v>2.9441675789270223E-3</v>
      </c>
      <c r="M4" s="186">
        <f t="shared" si="0"/>
        <v>2.9441675789270223E-3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152.04229000000001</v>
      </c>
      <c r="C5" s="186">
        <f>IF(ISERROR(VLOOKUP($A5,'Man Tab'!$A:$Q,COLUMN()+2,0)),0,VLOOKUP($A5,'Man Tab'!$A:$Q,COLUMN()+2,0))</f>
        <v>152.43430000000001</v>
      </c>
      <c r="D5" s="186">
        <f>IF(ISERROR(VLOOKUP($A5,'Man Tab'!$A:$Q,COLUMN()+2,0)),0,VLOOKUP($A5,'Man Tab'!$A:$Q,COLUMN()+2,0))</f>
        <v>148.37213</v>
      </c>
      <c r="E5" s="186">
        <f>IF(ISERROR(VLOOKUP($A5,'Man Tab'!$A:$Q,COLUMN()+2,0)),0,VLOOKUP($A5,'Man Tab'!$A:$Q,COLUMN()+2,0))</f>
        <v>160.79970999999901</v>
      </c>
      <c r="F5" s="186">
        <f>IF(ISERROR(VLOOKUP($A5,'Man Tab'!$A:$Q,COLUMN()+2,0)),0,VLOOKUP($A5,'Man Tab'!$A:$Q,COLUMN()+2,0))</f>
        <v>165.66611</v>
      </c>
      <c r="G5" s="186">
        <f>IF(ISERROR(VLOOKUP($A5,'Man Tab'!$A:$Q,COLUMN()+2,0)),0,VLOOKUP($A5,'Man Tab'!$A:$Q,COLUMN()+2,0))</f>
        <v>166.734489999999</v>
      </c>
      <c r="H5" s="186">
        <f>IF(ISERROR(VLOOKUP($A5,'Man Tab'!$A:$Q,COLUMN()+2,0)),0,VLOOKUP($A5,'Man Tab'!$A:$Q,COLUMN()+2,0))</f>
        <v>308.97464000000002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152.04229000000001</v>
      </c>
      <c r="C6" s="188">
        <f t="shared" ref="C6:M6" si="1">C5+B6</f>
        <v>304.47658999999999</v>
      </c>
      <c r="D6" s="188">
        <f t="shared" si="1"/>
        <v>452.84871999999996</v>
      </c>
      <c r="E6" s="188">
        <f t="shared" si="1"/>
        <v>613.64842999999894</v>
      </c>
      <c r="F6" s="188">
        <f t="shared" si="1"/>
        <v>779.31453999999894</v>
      </c>
      <c r="G6" s="188">
        <f t="shared" si="1"/>
        <v>946.04902999999797</v>
      </c>
      <c r="H6" s="188">
        <f t="shared" si="1"/>
        <v>1255.023669999998</v>
      </c>
      <c r="I6" s="188">
        <f t="shared" si="1"/>
        <v>1255.023669999998</v>
      </c>
      <c r="J6" s="188">
        <f t="shared" si="1"/>
        <v>1255.023669999998</v>
      </c>
      <c r="K6" s="188">
        <f t="shared" si="1"/>
        <v>1255.023669999998</v>
      </c>
      <c r="L6" s="188">
        <f t="shared" si="1"/>
        <v>1255.023669999998</v>
      </c>
      <c r="M6" s="188">
        <f t="shared" si="1"/>
        <v>1255.023669999998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887</v>
      </c>
      <c r="C9" s="187">
        <v>700</v>
      </c>
      <c r="D9" s="187">
        <v>700</v>
      </c>
      <c r="E9" s="187">
        <v>350</v>
      </c>
      <c r="F9" s="187">
        <v>350</v>
      </c>
      <c r="G9" s="187">
        <v>708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0.88700000000000001</v>
      </c>
      <c r="C10" s="188">
        <f t="shared" ref="C10:M10" si="3">C9/1000+B10</f>
        <v>1.587</v>
      </c>
      <c r="D10" s="188">
        <f t="shared" si="3"/>
        <v>2.2869999999999999</v>
      </c>
      <c r="E10" s="188">
        <f t="shared" si="3"/>
        <v>2.637</v>
      </c>
      <c r="F10" s="188">
        <f t="shared" si="3"/>
        <v>2.9870000000000001</v>
      </c>
      <c r="G10" s="188">
        <f t="shared" si="3"/>
        <v>3.6950000000000003</v>
      </c>
      <c r="H10" s="188">
        <f t="shared" si="3"/>
        <v>3.6950000000000003</v>
      </c>
      <c r="I10" s="188">
        <f t="shared" si="3"/>
        <v>3.6950000000000003</v>
      </c>
      <c r="J10" s="188">
        <f t="shared" si="3"/>
        <v>3.6950000000000003</v>
      </c>
      <c r="K10" s="188">
        <f t="shared" si="3"/>
        <v>3.6950000000000003</v>
      </c>
      <c r="L10" s="188">
        <f t="shared" si="3"/>
        <v>3.6950000000000003</v>
      </c>
      <c r="M10" s="188">
        <f t="shared" si="3"/>
        <v>3.6950000000000003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>
        <f>IF(ISERROR(HI!F15),#REF!,HI!F15)</f>
        <v>6.2995889678211267E-4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>
        <f>IF(ISERROR(HI!F15),#REF!,HI!F15)</f>
        <v>6.2995889678211267E-4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F1195CCB-722E-4E5B-B58E-16A10A824A6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235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2019</v>
      </c>
      <c r="C4" s="124" t="s">
        <v>27</v>
      </c>
      <c r="D4" s="225" t="s">
        <v>212</v>
      </c>
      <c r="E4" s="225" t="s">
        <v>213</v>
      </c>
      <c r="F4" s="225" t="s">
        <v>214</v>
      </c>
      <c r="G4" s="225" t="s">
        <v>215</v>
      </c>
      <c r="H4" s="225" t="s">
        <v>216</v>
      </c>
      <c r="I4" s="225" t="s">
        <v>217</v>
      </c>
      <c r="J4" s="225" t="s">
        <v>218</v>
      </c>
      <c r="K4" s="225" t="s">
        <v>219</v>
      </c>
      <c r="L4" s="225" t="s">
        <v>220</v>
      </c>
      <c r="M4" s="225" t="s">
        <v>221</v>
      </c>
      <c r="N4" s="225" t="s">
        <v>222</v>
      </c>
      <c r="O4" s="225" t="s">
        <v>223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2.3492403842980001</v>
      </c>
      <c r="C11" s="47">
        <v>0.19577003202400001</v>
      </c>
      <c r="D11" s="47">
        <v>0</v>
      </c>
      <c r="E11" s="47">
        <v>0</v>
      </c>
      <c r="F11" s="47">
        <v>2.5999999999E-2</v>
      </c>
      <c r="G11" s="47">
        <v>0</v>
      </c>
      <c r="H11" s="47">
        <v>0.19900000000000001</v>
      </c>
      <c r="I11" s="47">
        <v>-0.198999999999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2.5999999999999999E-2</v>
      </c>
      <c r="Q11" s="84">
        <v>1.8972698098E-2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 t="s">
        <v>233</v>
      </c>
    </row>
    <row r="20" spans="1:17" ht="14.45" customHeight="1" x14ac:dyDescent="0.2">
      <c r="A20" s="15" t="s">
        <v>45</v>
      </c>
      <c r="B20" s="46">
        <v>1929.7495220000001</v>
      </c>
      <c r="C20" s="47">
        <v>160.81246016666699</v>
      </c>
      <c r="D20" s="47">
        <v>152.04229000000001</v>
      </c>
      <c r="E20" s="47">
        <v>152.43430000000001</v>
      </c>
      <c r="F20" s="47">
        <v>148.34612999999999</v>
      </c>
      <c r="G20" s="47">
        <v>160.79970999999901</v>
      </c>
      <c r="H20" s="47">
        <v>165.46710999999999</v>
      </c>
      <c r="I20" s="47">
        <v>166.93348999999901</v>
      </c>
      <c r="J20" s="47">
        <v>308.97464000000002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1254.99767</v>
      </c>
      <c r="Q20" s="84">
        <v>1.1148724498260001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-2.2737367544323201E-13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2.8421709430404001E-14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2.8421709430404001E-14</v>
      </c>
      <c r="Q24" s="84"/>
    </row>
    <row r="25" spans="1:17" ht="14.45" customHeight="1" x14ac:dyDescent="0.2">
      <c r="A25" s="17" t="s">
        <v>50</v>
      </c>
      <c r="B25" s="49">
        <v>1932.0987623843</v>
      </c>
      <c r="C25" s="50">
        <v>161.00823019869199</v>
      </c>
      <c r="D25" s="50">
        <v>152.04229000000001</v>
      </c>
      <c r="E25" s="50">
        <v>152.43430000000001</v>
      </c>
      <c r="F25" s="50">
        <v>148.37213</v>
      </c>
      <c r="G25" s="50">
        <v>160.79970999999901</v>
      </c>
      <c r="H25" s="50">
        <v>165.66611</v>
      </c>
      <c r="I25" s="50">
        <v>166.734489999999</v>
      </c>
      <c r="J25" s="50">
        <v>308.97464000000002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1255.02367</v>
      </c>
      <c r="Q25" s="85">
        <v>1.113539944467</v>
      </c>
    </row>
    <row r="26" spans="1:17" ht="14.45" customHeight="1" x14ac:dyDescent="0.2">
      <c r="A26" s="15" t="s">
        <v>51</v>
      </c>
      <c r="B26" s="46">
        <v>324.41362877600699</v>
      </c>
      <c r="C26" s="47">
        <v>27.034469064667</v>
      </c>
      <c r="D26" s="47">
        <v>26.94886</v>
      </c>
      <c r="E26" s="47">
        <v>28.123819999999998</v>
      </c>
      <c r="F26" s="47">
        <v>23.344439999999999</v>
      </c>
      <c r="G26" s="47">
        <v>29.33154</v>
      </c>
      <c r="H26" s="47">
        <v>25.969339999999999</v>
      </c>
      <c r="I26" s="47">
        <v>42.761670000000002</v>
      </c>
      <c r="J26" s="47">
        <v>39.438130000000001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215.9178</v>
      </c>
      <c r="Q26" s="84">
        <v>1.140965628961</v>
      </c>
    </row>
    <row r="27" spans="1:17" ht="14.45" customHeight="1" x14ac:dyDescent="0.2">
      <c r="A27" s="18" t="s">
        <v>52</v>
      </c>
      <c r="B27" s="49">
        <v>2256.51239116031</v>
      </c>
      <c r="C27" s="50">
        <v>188.042699263359</v>
      </c>
      <c r="D27" s="50">
        <v>178.99115</v>
      </c>
      <c r="E27" s="50">
        <v>180.55812</v>
      </c>
      <c r="F27" s="50">
        <v>171.71656999999999</v>
      </c>
      <c r="G27" s="50">
        <v>190.131249999999</v>
      </c>
      <c r="H27" s="50">
        <v>191.63544999999999</v>
      </c>
      <c r="I27" s="50">
        <v>209.49615999999901</v>
      </c>
      <c r="J27" s="50">
        <v>348.41277000000002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1470.94147</v>
      </c>
      <c r="Q27" s="85">
        <v>1.1174828724400001</v>
      </c>
    </row>
    <row r="28" spans="1:17" ht="14.45" customHeight="1" x14ac:dyDescent="0.2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0.43675999999999998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0.43675999999999998</v>
      </c>
      <c r="Q28" s="84" t="s">
        <v>234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10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210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D9D6965-7C91-4272-BB19-A42A5CD97C4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1" ht="14.45" customHeight="1" x14ac:dyDescent="0.2">
      <c r="A4" s="68"/>
      <c r="B4" s="306"/>
      <c r="C4" s="307"/>
      <c r="D4" s="307"/>
      <c r="E4" s="307"/>
      <c r="F4" s="310" t="s">
        <v>228</v>
      </c>
      <c r="G4" s="312" t="s">
        <v>61</v>
      </c>
      <c r="H4" s="126" t="s">
        <v>125</v>
      </c>
      <c r="I4" s="310" t="s">
        <v>62</v>
      </c>
      <c r="J4" s="312" t="s">
        <v>230</v>
      </c>
      <c r="K4" s="313" t="s">
        <v>231</v>
      </c>
    </row>
    <row r="5" spans="1:11" ht="39" thickBot="1" x14ac:dyDescent="0.25">
      <c r="A5" s="69"/>
      <c r="B5" s="24" t="s">
        <v>224</v>
      </c>
      <c r="C5" s="25" t="s">
        <v>225</v>
      </c>
      <c r="D5" s="26" t="s">
        <v>226</v>
      </c>
      <c r="E5" s="26" t="s">
        <v>227</v>
      </c>
      <c r="F5" s="311"/>
      <c r="G5" s="311"/>
      <c r="H5" s="25" t="s">
        <v>229</v>
      </c>
      <c r="I5" s="311"/>
      <c r="J5" s="311"/>
      <c r="K5" s="314"/>
    </row>
    <row r="6" spans="1:11" ht="14.45" customHeight="1" thickBot="1" x14ac:dyDescent="0.25">
      <c r="A6" s="411" t="s">
        <v>236</v>
      </c>
      <c r="B6" s="393">
        <v>1927.24936085426</v>
      </c>
      <c r="C6" s="393">
        <v>1975.1649600000001</v>
      </c>
      <c r="D6" s="394">
        <v>47.915599145740998</v>
      </c>
      <c r="E6" s="395">
        <v>1.0248621689120001</v>
      </c>
      <c r="F6" s="393">
        <v>1932.0987623843</v>
      </c>
      <c r="G6" s="394">
        <v>1127.0576113908401</v>
      </c>
      <c r="H6" s="396">
        <v>308.97464000000002</v>
      </c>
      <c r="I6" s="393">
        <v>1255.02367</v>
      </c>
      <c r="J6" s="394">
        <v>127.966058609157</v>
      </c>
      <c r="K6" s="397">
        <v>0.64956496760600002</v>
      </c>
    </row>
    <row r="7" spans="1:11" ht="14.45" customHeight="1" thickBot="1" x14ac:dyDescent="0.25">
      <c r="A7" s="412" t="s">
        <v>237</v>
      </c>
      <c r="B7" s="393">
        <v>3.9719719435299998</v>
      </c>
      <c r="C7" s="393">
        <v>0.93</v>
      </c>
      <c r="D7" s="394">
        <v>-3.0419719435300001</v>
      </c>
      <c r="E7" s="395">
        <v>0.234140626676</v>
      </c>
      <c r="F7" s="393">
        <v>2.3492403842980001</v>
      </c>
      <c r="G7" s="394">
        <v>1.370390224174</v>
      </c>
      <c r="H7" s="396">
        <v>0</v>
      </c>
      <c r="I7" s="393">
        <v>2.5999999999999999E-2</v>
      </c>
      <c r="J7" s="394">
        <v>-1.344390224174</v>
      </c>
      <c r="K7" s="397">
        <v>1.1067407223E-2</v>
      </c>
    </row>
    <row r="8" spans="1:11" ht="14.45" customHeight="1" thickBot="1" x14ac:dyDescent="0.25">
      <c r="A8" s="413" t="s">
        <v>238</v>
      </c>
      <c r="B8" s="393">
        <v>3.9719719435299998</v>
      </c>
      <c r="C8" s="393">
        <v>0.93</v>
      </c>
      <c r="D8" s="394">
        <v>-3.0419719435300001</v>
      </c>
      <c r="E8" s="395">
        <v>0.234140626676</v>
      </c>
      <c r="F8" s="393">
        <v>2.3492403842980001</v>
      </c>
      <c r="G8" s="394">
        <v>1.370390224174</v>
      </c>
      <c r="H8" s="396">
        <v>0</v>
      </c>
      <c r="I8" s="393">
        <v>2.5999999999999999E-2</v>
      </c>
      <c r="J8" s="394">
        <v>-1.344390224174</v>
      </c>
      <c r="K8" s="397">
        <v>1.1067407223E-2</v>
      </c>
    </row>
    <row r="9" spans="1:11" ht="14.45" customHeight="1" thickBot="1" x14ac:dyDescent="0.25">
      <c r="A9" s="414" t="s">
        <v>239</v>
      </c>
      <c r="B9" s="398">
        <v>2.2017867764860002</v>
      </c>
      <c r="C9" s="398">
        <v>0.93</v>
      </c>
      <c r="D9" s="399">
        <v>-1.271786776486</v>
      </c>
      <c r="E9" s="400">
        <v>0.42238422445399998</v>
      </c>
      <c r="F9" s="398">
        <v>2.3492403842980001</v>
      </c>
      <c r="G9" s="399">
        <v>1.370390224174</v>
      </c>
      <c r="H9" s="401">
        <v>0</v>
      </c>
      <c r="I9" s="398">
        <v>2.5999999999999999E-2</v>
      </c>
      <c r="J9" s="399">
        <v>-1.344390224174</v>
      </c>
      <c r="K9" s="402">
        <v>1.1067407223E-2</v>
      </c>
    </row>
    <row r="10" spans="1:11" ht="14.45" customHeight="1" thickBot="1" x14ac:dyDescent="0.25">
      <c r="A10" s="415" t="s">
        <v>240</v>
      </c>
      <c r="B10" s="393">
        <v>2</v>
      </c>
      <c r="C10" s="393">
        <v>0.54279999999999995</v>
      </c>
      <c r="D10" s="394">
        <v>-1.4572000000000001</v>
      </c>
      <c r="E10" s="395">
        <v>0.27139999999999997</v>
      </c>
      <c r="F10" s="393">
        <v>2</v>
      </c>
      <c r="G10" s="394">
        <v>1.1666666666659999</v>
      </c>
      <c r="H10" s="396">
        <v>0</v>
      </c>
      <c r="I10" s="393">
        <v>0</v>
      </c>
      <c r="J10" s="394">
        <v>-1.1666666666659999</v>
      </c>
      <c r="K10" s="397">
        <v>0</v>
      </c>
    </row>
    <row r="11" spans="1:11" ht="14.45" customHeight="1" thickBot="1" x14ac:dyDescent="0.25">
      <c r="A11" s="415" t="s">
        <v>241</v>
      </c>
      <c r="B11" s="393">
        <v>0</v>
      </c>
      <c r="C11" s="393">
        <v>0</v>
      </c>
      <c r="D11" s="394">
        <v>0</v>
      </c>
      <c r="E11" s="395">
        <v>1</v>
      </c>
      <c r="F11" s="393">
        <v>0</v>
      </c>
      <c r="G11" s="394">
        <v>0</v>
      </c>
      <c r="H11" s="396">
        <v>0</v>
      </c>
      <c r="I11" s="393">
        <v>2.5999999999E-2</v>
      </c>
      <c r="J11" s="394">
        <v>2.5999999999E-2</v>
      </c>
      <c r="K11" s="403" t="s">
        <v>234</v>
      </c>
    </row>
    <row r="12" spans="1:11" ht="14.45" customHeight="1" thickBot="1" x14ac:dyDescent="0.25">
      <c r="A12" s="415" t="s">
        <v>242</v>
      </c>
      <c r="B12" s="393">
        <v>0.20178677648599999</v>
      </c>
      <c r="C12" s="393">
        <v>0.38719999999999999</v>
      </c>
      <c r="D12" s="394">
        <v>0.18541322351299999</v>
      </c>
      <c r="E12" s="395">
        <v>1.918857155765</v>
      </c>
      <c r="F12" s="393">
        <v>0.34924038429799997</v>
      </c>
      <c r="G12" s="394">
        <v>0.203723557507</v>
      </c>
      <c r="H12" s="396">
        <v>0</v>
      </c>
      <c r="I12" s="393">
        <v>7.4940054162198096E-16</v>
      </c>
      <c r="J12" s="394">
        <v>-0.203723557507</v>
      </c>
      <c r="K12" s="397">
        <v>2.1458015032454199E-15</v>
      </c>
    </row>
    <row r="13" spans="1:11" ht="14.45" customHeight="1" thickBot="1" x14ac:dyDescent="0.25">
      <c r="A13" s="414" t="s">
        <v>243</v>
      </c>
      <c r="B13" s="398">
        <v>1.7701851670440001</v>
      </c>
      <c r="C13" s="398">
        <v>0</v>
      </c>
      <c r="D13" s="399">
        <v>-1.7701851670440001</v>
      </c>
      <c r="E13" s="400">
        <v>0</v>
      </c>
      <c r="F13" s="398">
        <v>0</v>
      </c>
      <c r="G13" s="399">
        <v>0</v>
      </c>
      <c r="H13" s="401">
        <v>0</v>
      </c>
      <c r="I13" s="398">
        <v>0</v>
      </c>
      <c r="J13" s="399">
        <v>0</v>
      </c>
      <c r="K13" s="404" t="s">
        <v>233</v>
      </c>
    </row>
    <row r="14" spans="1:11" ht="14.45" customHeight="1" thickBot="1" x14ac:dyDescent="0.25">
      <c r="A14" s="415" t="s">
        <v>244</v>
      </c>
      <c r="B14" s="393">
        <v>1.7701851670440001</v>
      </c>
      <c r="C14" s="393">
        <v>0</v>
      </c>
      <c r="D14" s="394">
        <v>-1.7701851670440001</v>
      </c>
      <c r="E14" s="395">
        <v>0</v>
      </c>
      <c r="F14" s="393">
        <v>0</v>
      </c>
      <c r="G14" s="394">
        <v>0</v>
      </c>
      <c r="H14" s="396">
        <v>0</v>
      </c>
      <c r="I14" s="393">
        <v>0</v>
      </c>
      <c r="J14" s="394">
        <v>0</v>
      </c>
      <c r="K14" s="397">
        <v>7</v>
      </c>
    </row>
    <row r="15" spans="1:11" ht="14.45" customHeight="1" thickBot="1" x14ac:dyDescent="0.25">
      <c r="A15" s="416" t="s">
        <v>245</v>
      </c>
      <c r="B15" s="398">
        <v>3.0975689951000002E-2</v>
      </c>
      <c r="C15" s="398">
        <v>0</v>
      </c>
      <c r="D15" s="399">
        <v>-3.0975689951000002E-2</v>
      </c>
      <c r="E15" s="400">
        <v>0</v>
      </c>
      <c r="F15" s="398">
        <v>0</v>
      </c>
      <c r="G15" s="399">
        <v>0</v>
      </c>
      <c r="H15" s="401">
        <v>0</v>
      </c>
      <c r="I15" s="398">
        <v>0</v>
      </c>
      <c r="J15" s="399">
        <v>0</v>
      </c>
      <c r="K15" s="404" t="s">
        <v>233</v>
      </c>
    </row>
    <row r="16" spans="1:11" ht="14.45" customHeight="1" thickBot="1" x14ac:dyDescent="0.25">
      <c r="A16" s="413" t="s">
        <v>44</v>
      </c>
      <c r="B16" s="393">
        <v>3.0975689951000002E-2</v>
      </c>
      <c r="C16" s="393">
        <v>0</v>
      </c>
      <c r="D16" s="394">
        <v>-3.0975689951000002E-2</v>
      </c>
      <c r="E16" s="395">
        <v>0</v>
      </c>
      <c r="F16" s="393">
        <v>0</v>
      </c>
      <c r="G16" s="394">
        <v>0</v>
      </c>
      <c r="H16" s="396">
        <v>0</v>
      </c>
      <c r="I16" s="393">
        <v>0</v>
      </c>
      <c r="J16" s="394">
        <v>0</v>
      </c>
      <c r="K16" s="403" t="s">
        <v>233</v>
      </c>
    </row>
    <row r="17" spans="1:11" ht="14.45" customHeight="1" thickBot="1" x14ac:dyDescent="0.25">
      <c r="A17" s="414" t="s">
        <v>246</v>
      </c>
      <c r="B17" s="398">
        <v>3.0975689951000002E-2</v>
      </c>
      <c r="C17" s="398">
        <v>0</v>
      </c>
      <c r="D17" s="399">
        <v>-3.0975689951000002E-2</v>
      </c>
      <c r="E17" s="400">
        <v>0</v>
      </c>
      <c r="F17" s="398">
        <v>0</v>
      </c>
      <c r="G17" s="399">
        <v>0</v>
      </c>
      <c r="H17" s="401">
        <v>0</v>
      </c>
      <c r="I17" s="398">
        <v>0</v>
      </c>
      <c r="J17" s="399">
        <v>0</v>
      </c>
      <c r="K17" s="402">
        <v>7</v>
      </c>
    </row>
    <row r="18" spans="1:11" ht="14.45" customHeight="1" thickBot="1" x14ac:dyDescent="0.25">
      <c r="A18" s="415" t="s">
        <v>247</v>
      </c>
      <c r="B18" s="393">
        <v>3.0975689951000002E-2</v>
      </c>
      <c r="C18" s="393">
        <v>0</v>
      </c>
      <c r="D18" s="394">
        <v>-3.0975689951000002E-2</v>
      </c>
      <c r="E18" s="395">
        <v>0</v>
      </c>
      <c r="F18" s="393">
        <v>0</v>
      </c>
      <c r="G18" s="394">
        <v>0</v>
      </c>
      <c r="H18" s="396">
        <v>0</v>
      </c>
      <c r="I18" s="393">
        <v>0</v>
      </c>
      <c r="J18" s="394">
        <v>0</v>
      </c>
      <c r="K18" s="397">
        <v>7</v>
      </c>
    </row>
    <row r="19" spans="1:11" ht="14.45" customHeight="1" thickBot="1" x14ac:dyDescent="0.25">
      <c r="A19" s="412" t="s">
        <v>45</v>
      </c>
      <c r="B19" s="393">
        <v>1915.511</v>
      </c>
      <c r="C19" s="393">
        <v>1965.73496</v>
      </c>
      <c r="D19" s="394">
        <v>50.223960000006997</v>
      </c>
      <c r="E19" s="395">
        <v>1.0262196145039999</v>
      </c>
      <c r="F19" s="393">
        <v>1929.7495220000001</v>
      </c>
      <c r="G19" s="394">
        <v>1125.68722116667</v>
      </c>
      <c r="H19" s="396">
        <v>308.97464000000002</v>
      </c>
      <c r="I19" s="393">
        <v>1254.99767</v>
      </c>
      <c r="J19" s="394">
        <v>129.31044883333101</v>
      </c>
      <c r="K19" s="397">
        <v>0.65034226239799997</v>
      </c>
    </row>
    <row r="20" spans="1:11" ht="14.45" customHeight="1" thickBot="1" x14ac:dyDescent="0.25">
      <c r="A20" s="417" t="s">
        <v>248</v>
      </c>
      <c r="B20" s="398">
        <v>1409.3510000000001</v>
      </c>
      <c r="C20" s="398">
        <v>1446.1659999999999</v>
      </c>
      <c r="D20" s="399">
        <v>36.815000000006002</v>
      </c>
      <c r="E20" s="400">
        <v>1.0261219525859999</v>
      </c>
      <c r="F20" s="398">
        <v>1343.59</v>
      </c>
      <c r="G20" s="399">
        <v>783.76083333333497</v>
      </c>
      <c r="H20" s="401">
        <v>227.523</v>
      </c>
      <c r="I20" s="398">
        <v>923.12199999999905</v>
      </c>
      <c r="J20" s="399">
        <v>139.36116666666399</v>
      </c>
      <c r="K20" s="402">
        <v>0.68705631926400001</v>
      </c>
    </row>
    <row r="21" spans="1:11" ht="14.45" customHeight="1" thickBot="1" x14ac:dyDescent="0.25">
      <c r="A21" s="414" t="s">
        <v>249</v>
      </c>
      <c r="B21" s="398">
        <v>1406</v>
      </c>
      <c r="C21" s="398">
        <v>1421.1659999999999</v>
      </c>
      <c r="D21" s="399">
        <v>15.166000000005999</v>
      </c>
      <c r="E21" s="400">
        <v>1.0107866287339999</v>
      </c>
      <c r="F21" s="398">
        <v>1343.59</v>
      </c>
      <c r="G21" s="399">
        <v>783.76083333333497</v>
      </c>
      <c r="H21" s="401">
        <v>227.523</v>
      </c>
      <c r="I21" s="398">
        <v>923.12199999999905</v>
      </c>
      <c r="J21" s="399">
        <v>139.36116666666399</v>
      </c>
      <c r="K21" s="402">
        <v>0.68705631926400001</v>
      </c>
    </row>
    <row r="22" spans="1:11" ht="14.45" customHeight="1" thickBot="1" x14ac:dyDescent="0.25">
      <c r="A22" s="415" t="s">
        <v>250</v>
      </c>
      <c r="B22" s="393">
        <v>1406</v>
      </c>
      <c r="C22" s="393">
        <v>1421.1659999999999</v>
      </c>
      <c r="D22" s="394">
        <v>15.166000000005999</v>
      </c>
      <c r="E22" s="395">
        <v>1.0107866287339999</v>
      </c>
      <c r="F22" s="393">
        <v>1343.59</v>
      </c>
      <c r="G22" s="394">
        <v>783.76083333333497</v>
      </c>
      <c r="H22" s="396">
        <v>227.523</v>
      </c>
      <c r="I22" s="393">
        <v>923.12199999999905</v>
      </c>
      <c r="J22" s="394">
        <v>139.36116666666399</v>
      </c>
      <c r="K22" s="397">
        <v>0.68705631926400001</v>
      </c>
    </row>
    <row r="23" spans="1:11" ht="14.45" customHeight="1" thickBot="1" x14ac:dyDescent="0.25">
      <c r="A23" s="414" t="s">
        <v>251</v>
      </c>
      <c r="B23" s="398">
        <v>3.351</v>
      </c>
      <c r="C23" s="398">
        <v>0</v>
      </c>
      <c r="D23" s="399">
        <v>-3.351</v>
      </c>
      <c r="E23" s="400">
        <v>0</v>
      </c>
      <c r="F23" s="398">
        <v>0</v>
      </c>
      <c r="G23" s="399">
        <v>0</v>
      </c>
      <c r="H23" s="401">
        <v>0</v>
      </c>
      <c r="I23" s="398">
        <v>0</v>
      </c>
      <c r="J23" s="399">
        <v>0</v>
      </c>
      <c r="K23" s="402">
        <v>7</v>
      </c>
    </row>
    <row r="24" spans="1:11" ht="14.45" customHeight="1" thickBot="1" x14ac:dyDescent="0.25">
      <c r="A24" s="415" t="s">
        <v>252</v>
      </c>
      <c r="B24" s="393">
        <v>3.351</v>
      </c>
      <c r="C24" s="393">
        <v>0</v>
      </c>
      <c r="D24" s="394">
        <v>-3.351</v>
      </c>
      <c r="E24" s="395">
        <v>0</v>
      </c>
      <c r="F24" s="393">
        <v>0</v>
      </c>
      <c r="G24" s="394">
        <v>0</v>
      </c>
      <c r="H24" s="396">
        <v>0</v>
      </c>
      <c r="I24" s="393">
        <v>0</v>
      </c>
      <c r="J24" s="394">
        <v>0</v>
      </c>
      <c r="K24" s="397">
        <v>7</v>
      </c>
    </row>
    <row r="25" spans="1:11" ht="14.45" customHeight="1" thickBot="1" x14ac:dyDescent="0.25">
      <c r="A25" s="418" t="s">
        <v>253</v>
      </c>
      <c r="B25" s="393">
        <v>0</v>
      </c>
      <c r="C25" s="393">
        <v>25</v>
      </c>
      <c r="D25" s="394">
        <v>25</v>
      </c>
      <c r="E25" s="405" t="s">
        <v>233</v>
      </c>
      <c r="F25" s="393">
        <v>0</v>
      </c>
      <c r="G25" s="394">
        <v>0</v>
      </c>
      <c r="H25" s="396">
        <v>0</v>
      </c>
      <c r="I25" s="393">
        <v>0</v>
      </c>
      <c r="J25" s="394">
        <v>0</v>
      </c>
      <c r="K25" s="403" t="s">
        <v>233</v>
      </c>
    </row>
    <row r="26" spans="1:11" ht="14.45" customHeight="1" thickBot="1" x14ac:dyDescent="0.25">
      <c r="A26" s="415" t="s">
        <v>254</v>
      </c>
      <c r="B26" s="393">
        <v>0</v>
      </c>
      <c r="C26" s="393">
        <v>25</v>
      </c>
      <c r="D26" s="394">
        <v>25</v>
      </c>
      <c r="E26" s="405" t="s">
        <v>233</v>
      </c>
      <c r="F26" s="393">
        <v>0</v>
      </c>
      <c r="G26" s="394">
        <v>0</v>
      </c>
      <c r="H26" s="396">
        <v>0</v>
      </c>
      <c r="I26" s="393">
        <v>0</v>
      </c>
      <c r="J26" s="394">
        <v>0</v>
      </c>
      <c r="K26" s="403" t="s">
        <v>233</v>
      </c>
    </row>
    <row r="27" spans="1:11" ht="14.45" customHeight="1" thickBot="1" x14ac:dyDescent="0.25">
      <c r="A27" s="413" t="s">
        <v>255</v>
      </c>
      <c r="B27" s="393">
        <v>478.04</v>
      </c>
      <c r="C27" s="393">
        <v>491.15025000000099</v>
      </c>
      <c r="D27" s="394">
        <v>13.110250000001001</v>
      </c>
      <c r="E27" s="395">
        <v>1.0274250062750001</v>
      </c>
      <c r="F27" s="393">
        <v>547.22</v>
      </c>
      <c r="G27" s="394">
        <v>319.21166666666602</v>
      </c>
      <c r="H27" s="396">
        <v>76.902699999999996</v>
      </c>
      <c r="I27" s="393">
        <v>313.41095000000001</v>
      </c>
      <c r="J27" s="394">
        <v>-5.8007166666660002</v>
      </c>
      <c r="K27" s="397">
        <v>0.57273299587000004</v>
      </c>
    </row>
    <row r="28" spans="1:11" ht="14.45" customHeight="1" thickBot="1" x14ac:dyDescent="0.25">
      <c r="A28" s="414" t="s">
        <v>256</v>
      </c>
      <c r="B28" s="398">
        <v>126.54</v>
      </c>
      <c r="C28" s="398">
        <v>130.1455</v>
      </c>
      <c r="D28" s="399">
        <v>3.6054999999990001</v>
      </c>
      <c r="E28" s="400">
        <v>1.02849296665</v>
      </c>
      <c r="F28" s="398">
        <v>144.87</v>
      </c>
      <c r="G28" s="399">
        <v>84.507499999998998</v>
      </c>
      <c r="H28" s="401">
        <v>20.477</v>
      </c>
      <c r="I28" s="398">
        <v>83.085499999999001</v>
      </c>
      <c r="J28" s="399">
        <v>-1.4219999999990001</v>
      </c>
      <c r="K28" s="402">
        <v>0.57351763650099996</v>
      </c>
    </row>
    <row r="29" spans="1:11" ht="14.45" customHeight="1" thickBot="1" x14ac:dyDescent="0.25">
      <c r="A29" s="415" t="s">
        <v>257</v>
      </c>
      <c r="B29" s="393">
        <v>126.54</v>
      </c>
      <c r="C29" s="393">
        <v>130.1455</v>
      </c>
      <c r="D29" s="394">
        <v>3.6054999999990001</v>
      </c>
      <c r="E29" s="395">
        <v>1.02849296665</v>
      </c>
      <c r="F29" s="393">
        <v>144.87</v>
      </c>
      <c r="G29" s="394">
        <v>84.507499999998998</v>
      </c>
      <c r="H29" s="396">
        <v>20.477</v>
      </c>
      <c r="I29" s="393">
        <v>83.085499999999001</v>
      </c>
      <c r="J29" s="394">
        <v>-1.4219999999990001</v>
      </c>
      <c r="K29" s="397">
        <v>0.57351763650099996</v>
      </c>
    </row>
    <row r="30" spans="1:11" ht="14.45" customHeight="1" thickBot="1" x14ac:dyDescent="0.25">
      <c r="A30" s="414" t="s">
        <v>258</v>
      </c>
      <c r="B30" s="398">
        <v>351.5</v>
      </c>
      <c r="C30" s="398">
        <v>361.00475000000102</v>
      </c>
      <c r="D30" s="399">
        <v>9.5047500000009997</v>
      </c>
      <c r="E30" s="400">
        <v>1.02704054054</v>
      </c>
      <c r="F30" s="398">
        <v>402.35</v>
      </c>
      <c r="G30" s="399">
        <v>234.70416666666699</v>
      </c>
      <c r="H30" s="401">
        <v>56.425699999999999</v>
      </c>
      <c r="I30" s="398">
        <v>230.32544999999999</v>
      </c>
      <c r="J30" s="399">
        <v>-4.3787166666659996</v>
      </c>
      <c r="K30" s="402">
        <v>0.57245047843899999</v>
      </c>
    </row>
    <row r="31" spans="1:11" ht="14.45" customHeight="1" thickBot="1" x14ac:dyDescent="0.25">
      <c r="A31" s="415" t="s">
        <v>259</v>
      </c>
      <c r="B31" s="393">
        <v>351.5</v>
      </c>
      <c r="C31" s="393">
        <v>361.00475000000102</v>
      </c>
      <c r="D31" s="394">
        <v>9.5047500000009997</v>
      </c>
      <c r="E31" s="395">
        <v>1.02704054054</v>
      </c>
      <c r="F31" s="393">
        <v>402.35</v>
      </c>
      <c r="G31" s="394">
        <v>234.70416666666699</v>
      </c>
      <c r="H31" s="396">
        <v>56.425699999999999</v>
      </c>
      <c r="I31" s="393">
        <v>230.32544999999999</v>
      </c>
      <c r="J31" s="394">
        <v>-4.3787166666659996</v>
      </c>
      <c r="K31" s="397">
        <v>0.57245047843899999</v>
      </c>
    </row>
    <row r="32" spans="1:11" ht="14.45" customHeight="1" thickBot="1" x14ac:dyDescent="0.25">
      <c r="A32" s="413" t="s">
        <v>260</v>
      </c>
      <c r="B32" s="393">
        <v>0</v>
      </c>
      <c r="C32" s="393">
        <v>0</v>
      </c>
      <c r="D32" s="394">
        <v>0</v>
      </c>
      <c r="E32" s="395">
        <v>1</v>
      </c>
      <c r="F32" s="393">
        <v>6.7595219999999996</v>
      </c>
      <c r="G32" s="394">
        <v>3.9430545000000001</v>
      </c>
      <c r="H32" s="396">
        <v>0</v>
      </c>
      <c r="I32" s="393">
        <v>0</v>
      </c>
      <c r="J32" s="394">
        <v>-3.9430545000000001</v>
      </c>
      <c r="K32" s="397">
        <v>0</v>
      </c>
    </row>
    <row r="33" spans="1:11" ht="14.45" customHeight="1" thickBot="1" x14ac:dyDescent="0.25">
      <c r="A33" s="414" t="s">
        <v>261</v>
      </c>
      <c r="B33" s="398">
        <v>0</v>
      </c>
      <c r="C33" s="398">
        <v>0</v>
      </c>
      <c r="D33" s="399">
        <v>0</v>
      </c>
      <c r="E33" s="400">
        <v>1</v>
      </c>
      <c r="F33" s="398">
        <v>6.7595219999999996</v>
      </c>
      <c r="G33" s="399">
        <v>3.9430545000000001</v>
      </c>
      <c r="H33" s="401">
        <v>0</v>
      </c>
      <c r="I33" s="398">
        <v>0</v>
      </c>
      <c r="J33" s="399">
        <v>-3.9430545000000001</v>
      </c>
      <c r="K33" s="402">
        <v>0</v>
      </c>
    </row>
    <row r="34" spans="1:11" ht="14.45" customHeight="1" thickBot="1" x14ac:dyDescent="0.25">
      <c r="A34" s="415" t="s">
        <v>262</v>
      </c>
      <c r="B34" s="393">
        <v>0</v>
      </c>
      <c r="C34" s="393">
        <v>0</v>
      </c>
      <c r="D34" s="394">
        <v>0</v>
      </c>
      <c r="E34" s="395">
        <v>1</v>
      </c>
      <c r="F34" s="393">
        <v>6.7595219999999996</v>
      </c>
      <c r="G34" s="394">
        <v>3.9430545000000001</v>
      </c>
      <c r="H34" s="396">
        <v>0</v>
      </c>
      <c r="I34" s="393">
        <v>0</v>
      </c>
      <c r="J34" s="394">
        <v>-3.9430545000000001</v>
      </c>
      <c r="K34" s="397">
        <v>0</v>
      </c>
    </row>
    <row r="35" spans="1:11" ht="14.45" customHeight="1" thickBot="1" x14ac:dyDescent="0.25">
      <c r="A35" s="413" t="s">
        <v>263</v>
      </c>
      <c r="B35" s="393">
        <v>28.12</v>
      </c>
      <c r="C35" s="393">
        <v>28.418710000000001</v>
      </c>
      <c r="D35" s="394">
        <v>0.298709999999</v>
      </c>
      <c r="E35" s="395">
        <v>1.010622688477</v>
      </c>
      <c r="F35" s="393">
        <v>32.18</v>
      </c>
      <c r="G35" s="394">
        <v>18.771666666666</v>
      </c>
      <c r="H35" s="396">
        <v>4.54894</v>
      </c>
      <c r="I35" s="393">
        <v>18.46472</v>
      </c>
      <c r="J35" s="394">
        <v>-0.30694666666600001</v>
      </c>
      <c r="K35" s="397">
        <v>0.57379490366599994</v>
      </c>
    </row>
    <row r="36" spans="1:11" ht="14.45" customHeight="1" thickBot="1" x14ac:dyDescent="0.25">
      <c r="A36" s="414" t="s">
        <v>264</v>
      </c>
      <c r="B36" s="398">
        <v>28.12</v>
      </c>
      <c r="C36" s="398">
        <v>28.418710000000001</v>
      </c>
      <c r="D36" s="399">
        <v>0.298709999999</v>
      </c>
      <c r="E36" s="400">
        <v>1.010622688477</v>
      </c>
      <c r="F36" s="398">
        <v>32.18</v>
      </c>
      <c r="G36" s="399">
        <v>18.771666666666</v>
      </c>
      <c r="H36" s="401">
        <v>4.54894</v>
      </c>
      <c r="I36" s="398">
        <v>18.46472</v>
      </c>
      <c r="J36" s="399">
        <v>-0.30694666666600001</v>
      </c>
      <c r="K36" s="402">
        <v>0.57379490366599994</v>
      </c>
    </row>
    <row r="37" spans="1:11" ht="14.45" customHeight="1" thickBot="1" x14ac:dyDescent="0.25">
      <c r="A37" s="415" t="s">
        <v>265</v>
      </c>
      <c r="B37" s="393">
        <v>28.12</v>
      </c>
      <c r="C37" s="393">
        <v>28.418710000000001</v>
      </c>
      <c r="D37" s="394">
        <v>0.298709999999</v>
      </c>
      <c r="E37" s="395">
        <v>1.010622688477</v>
      </c>
      <c r="F37" s="393">
        <v>32.18</v>
      </c>
      <c r="G37" s="394">
        <v>18.771666666666</v>
      </c>
      <c r="H37" s="396">
        <v>4.54894</v>
      </c>
      <c r="I37" s="393">
        <v>18.46472</v>
      </c>
      <c r="J37" s="394">
        <v>-0.30694666666600001</v>
      </c>
      <c r="K37" s="397">
        <v>0.57379490366599994</v>
      </c>
    </row>
    <row r="38" spans="1:11" ht="14.45" customHeight="1" thickBot="1" x14ac:dyDescent="0.25">
      <c r="A38" s="412" t="s">
        <v>266</v>
      </c>
      <c r="B38" s="393">
        <v>7.7354132207830002</v>
      </c>
      <c r="C38" s="393">
        <v>8.5</v>
      </c>
      <c r="D38" s="394">
        <v>0.76458677921600005</v>
      </c>
      <c r="E38" s="395">
        <v>1.0988423963130001</v>
      </c>
      <c r="F38" s="393">
        <v>0</v>
      </c>
      <c r="G38" s="394">
        <v>0</v>
      </c>
      <c r="H38" s="396">
        <v>0</v>
      </c>
      <c r="I38" s="393">
        <v>0</v>
      </c>
      <c r="J38" s="394">
        <v>0</v>
      </c>
      <c r="K38" s="403" t="s">
        <v>233</v>
      </c>
    </row>
    <row r="39" spans="1:11" ht="14.45" customHeight="1" thickBot="1" x14ac:dyDescent="0.25">
      <c r="A39" s="413" t="s">
        <v>267</v>
      </c>
      <c r="B39" s="393">
        <v>7.7354132207830002</v>
      </c>
      <c r="C39" s="393">
        <v>8.5</v>
      </c>
      <c r="D39" s="394">
        <v>0.76458677921600005</v>
      </c>
      <c r="E39" s="395">
        <v>1.0988423963130001</v>
      </c>
      <c r="F39" s="393">
        <v>0</v>
      </c>
      <c r="G39" s="394">
        <v>0</v>
      </c>
      <c r="H39" s="396">
        <v>0</v>
      </c>
      <c r="I39" s="393">
        <v>0</v>
      </c>
      <c r="J39" s="394">
        <v>0</v>
      </c>
      <c r="K39" s="403" t="s">
        <v>233</v>
      </c>
    </row>
    <row r="40" spans="1:11" ht="14.45" customHeight="1" thickBot="1" x14ac:dyDescent="0.25">
      <c r="A40" s="414" t="s">
        <v>268</v>
      </c>
      <c r="B40" s="398">
        <v>0</v>
      </c>
      <c r="C40" s="398">
        <v>8.5</v>
      </c>
      <c r="D40" s="399">
        <v>8.5</v>
      </c>
      <c r="E40" s="406" t="s">
        <v>234</v>
      </c>
      <c r="F40" s="398">
        <v>0</v>
      </c>
      <c r="G40" s="399">
        <v>0</v>
      </c>
      <c r="H40" s="401">
        <v>0</v>
      </c>
      <c r="I40" s="398">
        <v>0</v>
      </c>
      <c r="J40" s="399">
        <v>0</v>
      </c>
      <c r="K40" s="404" t="s">
        <v>233</v>
      </c>
    </row>
    <row r="41" spans="1:11" ht="14.45" customHeight="1" thickBot="1" x14ac:dyDescent="0.25">
      <c r="A41" s="415" t="s">
        <v>269</v>
      </c>
      <c r="B41" s="393">
        <v>0</v>
      </c>
      <c r="C41" s="393">
        <v>8.5</v>
      </c>
      <c r="D41" s="394">
        <v>8.5</v>
      </c>
      <c r="E41" s="405" t="s">
        <v>234</v>
      </c>
      <c r="F41" s="393">
        <v>0</v>
      </c>
      <c r="G41" s="394">
        <v>0</v>
      </c>
      <c r="H41" s="396">
        <v>0</v>
      </c>
      <c r="I41" s="393">
        <v>0</v>
      </c>
      <c r="J41" s="394">
        <v>0</v>
      </c>
      <c r="K41" s="403" t="s">
        <v>233</v>
      </c>
    </row>
    <row r="42" spans="1:11" ht="14.45" customHeight="1" thickBot="1" x14ac:dyDescent="0.25">
      <c r="A42" s="418" t="s">
        <v>270</v>
      </c>
      <c r="B42" s="393">
        <v>7.7354132207830002</v>
      </c>
      <c r="C42" s="393">
        <v>0</v>
      </c>
      <c r="D42" s="394">
        <v>-7.7354132207830002</v>
      </c>
      <c r="E42" s="395">
        <v>0</v>
      </c>
      <c r="F42" s="393">
        <v>0</v>
      </c>
      <c r="G42" s="394">
        <v>0</v>
      </c>
      <c r="H42" s="396">
        <v>0</v>
      </c>
      <c r="I42" s="393">
        <v>0</v>
      </c>
      <c r="J42" s="394">
        <v>0</v>
      </c>
      <c r="K42" s="397">
        <v>7</v>
      </c>
    </row>
    <row r="43" spans="1:11" ht="14.45" customHeight="1" thickBot="1" x14ac:dyDescent="0.25">
      <c r="A43" s="415" t="s">
        <v>271</v>
      </c>
      <c r="B43" s="393">
        <v>7.7354132207830002</v>
      </c>
      <c r="C43" s="393">
        <v>0</v>
      </c>
      <c r="D43" s="394">
        <v>-7.7354132207830002</v>
      </c>
      <c r="E43" s="395">
        <v>0</v>
      </c>
      <c r="F43" s="393">
        <v>0</v>
      </c>
      <c r="G43" s="394">
        <v>0</v>
      </c>
      <c r="H43" s="396">
        <v>0</v>
      </c>
      <c r="I43" s="393">
        <v>0</v>
      </c>
      <c r="J43" s="394">
        <v>0</v>
      </c>
      <c r="K43" s="397">
        <v>7</v>
      </c>
    </row>
    <row r="44" spans="1:11" ht="14.45" customHeight="1" thickBot="1" x14ac:dyDescent="0.25">
      <c r="A44" s="411" t="s">
        <v>272</v>
      </c>
      <c r="B44" s="393">
        <v>60.976339613748998</v>
      </c>
      <c r="C44" s="393">
        <v>128.91973999999999</v>
      </c>
      <c r="D44" s="394">
        <v>67.943400386250005</v>
      </c>
      <c r="E44" s="395">
        <v>2.1142584290330002</v>
      </c>
      <c r="F44" s="393">
        <v>117.849377845124</v>
      </c>
      <c r="G44" s="394">
        <v>68.745470409654999</v>
      </c>
      <c r="H44" s="396">
        <v>12.63528</v>
      </c>
      <c r="I44" s="393">
        <v>63.08811</v>
      </c>
      <c r="J44" s="394">
        <v>-5.6573604096550003</v>
      </c>
      <c r="K44" s="397">
        <v>0.53532832462500002</v>
      </c>
    </row>
    <row r="45" spans="1:11" ht="14.45" customHeight="1" thickBot="1" x14ac:dyDescent="0.25">
      <c r="A45" s="412" t="s">
        <v>273</v>
      </c>
      <c r="B45" s="393">
        <v>60.976339613748998</v>
      </c>
      <c r="C45" s="393">
        <v>101.02719</v>
      </c>
      <c r="D45" s="394">
        <v>40.050850386249998</v>
      </c>
      <c r="E45" s="395">
        <v>1.6568260843460001</v>
      </c>
      <c r="F45" s="393">
        <v>117.849377845124</v>
      </c>
      <c r="G45" s="394">
        <v>68.745470409654999</v>
      </c>
      <c r="H45" s="396">
        <v>12.63528</v>
      </c>
      <c r="I45" s="393">
        <v>63.08811</v>
      </c>
      <c r="J45" s="394">
        <v>-5.6573604096550003</v>
      </c>
      <c r="K45" s="397">
        <v>0.53532832462500002</v>
      </c>
    </row>
    <row r="46" spans="1:11" ht="14.45" customHeight="1" thickBot="1" x14ac:dyDescent="0.25">
      <c r="A46" s="413" t="s">
        <v>274</v>
      </c>
      <c r="B46" s="393">
        <v>60.976339613748998</v>
      </c>
      <c r="C46" s="393">
        <v>101.02719</v>
      </c>
      <c r="D46" s="394">
        <v>40.050850386249998</v>
      </c>
      <c r="E46" s="395">
        <v>1.6568260843460001</v>
      </c>
      <c r="F46" s="393">
        <v>117.849377845124</v>
      </c>
      <c r="G46" s="394">
        <v>68.745470409654999</v>
      </c>
      <c r="H46" s="396">
        <v>12.63528</v>
      </c>
      <c r="I46" s="393">
        <v>63.08811</v>
      </c>
      <c r="J46" s="394">
        <v>-5.6573604096550003</v>
      </c>
      <c r="K46" s="397">
        <v>0.53532832462500002</v>
      </c>
    </row>
    <row r="47" spans="1:11" ht="14.45" customHeight="1" thickBot="1" x14ac:dyDescent="0.25">
      <c r="A47" s="414" t="s">
        <v>275</v>
      </c>
      <c r="B47" s="398">
        <v>0</v>
      </c>
      <c r="C47" s="398">
        <v>0</v>
      </c>
      <c r="D47" s="399">
        <v>0</v>
      </c>
      <c r="E47" s="400">
        <v>1</v>
      </c>
      <c r="F47" s="398">
        <v>0</v>
      </c>
      <c r="G47" s="399">
        <v>0</v>
      </c>
      <c r="H47" s="401">
        <v>0.43675999999999998</v>
      </c>
      <c r="I47" s="398">
        <v>0.43675999999999998</v>
      </c>
      <c r="J47" s="399">
        <v>0.43675999999999998</v>
      </c>
      <c r="K47" s="404" t="s">
        <v>234</v>
      </c>
    </row>
    <row r="48" spans="1:11" ht="14.45" customHeight="1" thickBot="1" x14ac:dyDescent="0.25">
      <c r="A48" s="415" t="s">
        <v>276</v>
      </c>
      <c r="B48" s="393">
        <v>0</v>
      </c>
      <c r="C48" s="393">
        <v>0</v>
      </c>
      <c r="D48" s="394">
        <v>0</v>
      </c>
      <c r="E48" s="395">
        <v>1</v>
      </c>
      <c r="F48" s="393">
        <v>0</v>
      </c>
      <c r="G48" s="394">
        <v>0</v>
      </c>
      <c r="H48" s="396">
        <v>0.43675999999999998</v>
      </c>
      <c r="I48" s="393">
        <v>0.43675999999999998</v>
      </c>
      <c r="J48" s="394">
        <v>0.43675999999999998</v>
      </c>
      <c r="K48" s="403" t="s">
        <v>234</v>
      </c>
    </row>
    <row r="49" spans="1:11" ht="14.45" customHeight="1" thickBot="1" x14ac:dyDescent="0.25">
      <c r="A49" s="414" t="s">
        <v>277</v>
      </c>
      <c r="B49" s="398">
        <v>1.274917889605</v>
      </c>
      <c r="C49" s="398">
        <v>1.7194799999999999</v>
      </c>
      <c r="D49" s="399">
        <v>0.44456211039400001</v>
      </c>
      <c r="E49" s="400">
        <v>1.348698621314</v>
      </c>
      <c r="F49" s="398">
        <v>0</v>
      </c>
      <c r="G49" s="399">
        <v>0</v>
      </c>
      <c r="H49" s="401">
        <v>0</v>
      </c>
      <c r="I49" s="398">
        <v>0</v>
      </c>
      <c r="J49" s="399">
        <v>0</v>
      </c>
      <c r="K49" s="404" t="s">
        <v>233</v>
      </c>
    </row>
    <row r="50" spans="1:11" ht="14.45" customHeight="1" thickBot="1" x14ac:dyDescent="0.25">
      <c r="A50" s="415" t="s">
        <v>278</v>
      </c>
      <c r="B50" s="393">
        <v>1.274917889605</v>
      </c>
      <c r="C50" s="393">
        <v>1.7194799999999999</v>
      </c>
      <c r="D50" s="394">
        <v>0.44456211039400001</v>
      </c>
      <c r="E50" s="395">
        <v>1.348698621314</v>
      </c>
      <c r="F50" s="393">
        <v>0</v>
      </c>
      <c r="G50" s="394">
        <v>0</v>
      </c>
      <c r="H50" s="396">
        <v>0</v>
      </c>
      <c r="I50" s="393">
        <v>0</v>
      </c>
      <c r="J50" s="394">
        <v>0</v>
      </c>
      <c r="K50" s="403" t="s">
        <v>233</v>
      </c>
    </row>
    <row r="51" spans="1:11" ht="14.45" customHeight="1" thickBot="1" x14ac:dyDescent="0.25">
      <c r="A51" s="418" t="s">
        <v>279</v>
      </c>
      <c r="B51" s="393">
        <v>0.39765726080000002</v>
      </c>
      <c r="C51" s="393">
        <v>1.4679199999999999</v>
      </c>
      <c r="D51" s="394">
        <v>1.0702627391990001</v>
      </c>
      <c r="E51" s="395">
        <v>3.6914200863470001</v>
      </c>
      <c r="F51" s="393">
        <v>0.42444813791399999</v>
      </c>
      <c r="G51" s="394">
        <v>0.24759474711599999</v>
      </c>
      <c r="H51" s="396">
        <v>0</v>
      </c>
      <c r="I51" s="393">
        <v>0.54993000000000003</v>
      </c>
      <c r="J51" s="394">
        <v>0.30233525288300001</v>
      </c>
      <c r="K51" s="397">
        <v>1.2956353223779999</v>
      </c>
    </row>
    <row r="52" spans="1:11" ht="14.45" customHeight="1" thickBot="1" x14ac:dyDescent="0.25">
      <c r="A52" s="415" t="s">
        <v>280</v>
      </c>
      <c r="B52" s="393">
        <v>0</v>
      </c>
      <c r="C52" s="393">
        <v>0</v>
      </c>
      <c r="D52" s="394">
        <v>0</v>
      </c>
      <c r="E52" s="395">
        <v>1</v>
      </c>
      <c r="F52" s="393">
        <v>0.42444813791399999</v>
      </c>
      <c r="G52" s="394">
        <v>0.24759474711599999</v>
      </c>
      <c r="H52" s="396">
        <v>0</v>
      </c>
      <c r="I52" s="393">
        <v>0.54993000000000003</v>
      </c>
      <c r="J52" s="394">
        <v>0.30233525288300001</v>
      </c>
      <c r="K52" s="397">
        <v>1.2956353223779999</v>
      </c>
    </row>
    <row r="53" spans="1:11" ht="14.45" customHeight="1" thickBot="1" x14ac:dyDescent="0.25">
      <c r="A53" s="415" t="s">
        <v>281</v>
      </c>
      <c r="B53" s="393">
        <v>0.39765726080000002</v>
      </c>
      <c r="C53" s="393">
        <v>1.4679199999999999</v>
      </c>
      <c r="D53" s="394">
        <v>1.0702627391990001</v>
      </c>
      <c r="E53" s="395">
        <v>3.6914200863470001</v>
      </c>
      <c r="F53" s="393">
        <v>0</v>
      </c>
      <c r="G53" s="394">
        <v>0</v>
      </c>
      <c r="H53" s="396">
        <v>0</v>
      </c>
      <c r="I53" s="393">
        <v>0</v>
      </c>
      <c r="J53" s="394">
        <v>0</v>
      </c>
      <c r="K53" s="403" t="s">
        <v>233</v>
      </c>
    </row>
    <row r="54" spans="1:11" ht="14.45" customHeight="1" thickBot="1" x14ac:dyDescent="0.25">
      <c r="A54" s="414" t="s">
        <v>282</v>
      </c>
      <c r="B54" s="398">
        <v>59.303764463341999</v>
      </c>
      <c r="C54" s="398">
        <v>95.451859999999996</v>
      </c>
      <c r="D54" s="399">
        <v>36.148095536657003</v>
      </c>
      <c r="E54" s="400">
        <v>1.609541331208</v>
      </c>
      <c r="F54" s="398">
        <v>117.424929707209</v>
      </c>
      <c r="G54" s="399">
        <v>68.497875662537993</v>
      </c>
      <c r="H54" s="401">
        <v>12.423920000000001</v>
      </c>
      <c r="I54" s="398">
        <v>60.537419999999997</v>
      </c>
      <c r="J54" s="399">
        <v>-7.9604556625380001</v>
      </c>
      <c r="K54" s="402">
        <v>0.51554146254</v>
      </c>
    </row>
    <row r="55" spans="1:11" ht="14.45" customHeight="1" thickBot="1" x14ac:dyDescent="0.25">
      <c r="A55" s="415" t="s">
        <v>283</v>
      </c>
      <c r="B55" s="393">
        <v>24.835623740237999</v>
      </c>
      <c r="C55" s="393">
        <v>39.414760000000001</v>
      </c>
      <c r="D55" s="394">
        <v>14.579136259761</v>
      </c>
      <c r="E55" s="395">
        <v>1.5870251704659999</v>
      </c>
      <c r="F55" s="393">
        <v>0</v>
      </c>
      <c r="G55" s="394">
        <v>0</v>
      </c>
      <c r="H55" s="396">
        <v>0</v>
      </c>
      <c r="I55" s="393">
        <v>0</v>
      </c>
      <c r="J55" s="394">
        <v>0</v>
      </c>
      <c r="K55" s="403" t="s">
        <v>233</v>
      </c>
    </row>
    <row r="56" spans="1:11" ht="14.45" customHeight="1" thickBot="1" x14ac:dyDescent="0.25">
      <c r="A56" s="415" t="s">
        <v>284</v>
      </c>
      <c r="B56" s="393">
        <v>34.468140723104</v>
      </c>
      <c r="C56" s="393">
        <v>56.037100000000002</v>
      </c>
      <c r="D56" s="394">
        <v>21.568959276895001</v>
      </c>
      <c r="E56" s="395">
        <v>1.6257650927609999</v>
      </c>
      <c r="F56" s="393">
        <v>117.424929707209</v>
      </c>
      <c r="G56" s="394">
        <v>68.497875662537993</v>
      </c>
      <c r="H56" s="396">
        <v>12.423920000000001</v>
      </c>
      <c r="I56" s="393">
        <v>60.537419999999997</v>
      </c>
      <c r="J56" s="394">
        <v>-7.9604556625380001</v>
      </c>
      <c r="K56" s="397">
        <v>0.51554146254</v>
      </c>
    </row>
    <row r="57" spans="1:11" ht="14.45" customHeight="1" thickBot="1" x14ac:dyDescent="0.25">
      <c r="A57" s="414" t="s">
        <v>285</v>
      </c>
      <c r="B57" s="398">
        <v>0</v>
      </c>
      <c r="C57" s="398">
        <v>2.3879299999999999</v>
      </c>
      <c r="D57" s="399">
        <v>2.3879299999999999</v>
      </c>
      <c r="E57" s="406" t="s">
        <v>233</v>
      </c>
      <c r="F57" s="398">
        <v>0</v>
      </c>
      <c r="G57" s="399">
        <v>0</v>
      </c>
      <c r="H57" s="401">
        <v>-0.22539999999999999</v>
      </c>
      <c r="I57" s="398">
        <v>1.5640000000000001</v>
      </c>
      <c r="J57" s="399">
        <v>1.5640000000000001</v>
      </c>
      <c r="K57" s="404" t="s">
        <v>233</v>
      </c>
    </row>
    <row r="58" spans="1:11" ht="14.45" customHeight="1" thickBot="1" x14ac:dyDescent="0.25">
      <c r="A58" s="415" t="s">
        <v>286</v>
      </c>
      <c r="B58" s="393">
        <v>0</v>
      </c>
      <c r="C58" s="393">
        <v>1.03813</v>
      </c>
      <c r="D58" s="394">
        <v>1.03813</v>
      </c>
      <c r="E58" s="405" t="s">
        <v>233</v>
      </c>
      <c r="F58" s="393">
        <v>0</v>
      </c>
      <c r="G58" s="394">
        <v>0</v>
      </c>
      <c r="H58" s="396">
        <v>0</v>
      </c>
      <c r="I58" s="393">
        <v>0</v>
      </c>
      <c r="J58" s="394">
        <v>0</v>
      </c>
      <c r="K58" s="403" t="s">
        <v>233</v>
      </c>
    </row>
    <row r="59" spans="1:11" ht="14.45" customHeight="1" thickBot="1" x14ac:dyDescent="0.25">
      <c r="A59" s="415" t="s">
        <v>287</v>
      </c>
      <c r="B59" s="393">
        <v>0</v>
      </c>
      <c r="C59" s="393">
        <v>1.3498000000000001</v>
      </c>
      <c r="D59" s="394">
        <v>1.3498000000000001</v>
      </c>
      <c r="E59" s="405" t="s">
        <v>233</v>
      </c>
      <c r="F59" s="393">
        <v>0</v>
      </c>
      <c r="G59" s="394">
        <v>0</v>
      </c>
      <c r="H59" s="396">
        <v>-0.22539999999999999</v>
      </c>
      <c r="I59" s="393">
        <v>1.5640000000000001</v>
      </c>
      <c r="J59" s="394">
        <v>1.5640000000000001</v>
      </c>
      <c r="K59" s="403" t="s">
        <v>233</v>
      </c>
    </row>
    <row r="60" spans="1:11" ht="14.45" customHeight="1" thickBot="1" x14ac:dyDescent="0.25">
      <c r="A60" s="412" t="s">
        <v>288</v>
      </c>
      <c r="B60" s="393">
        <v>0</v>
      </c>
      <c r="C60" s="393">
        <v>27.89255</v>
      </c>
      <c r="D60" s="394">
        <v>27.89255</v>
      </c>
      <c r="E60" s="405" t="s">
        <v>233</v>
      </c>
      <c r="F60" s="393">
        <v>0</v>
      </c>
      <c r="G60" s="394">
        <v>0</v>
      </c>
      <c r="H60" s="396">
        <v>0</v>
      </c>
      <c r="I60" s="393">
        <v>0</v>
      </c>
      <c r="J60" s="394">
        <v>0</v>
      </c>
      <c r="K60" s="403" t="s">
        <v>233</v>
      </c>
    </row>
    <row r="61" spans="1:11" ht="14.45" customHeight="1" thickBot="1" x14ac:dyDescent="0.25">
      <c r="A61" s="413" t="s">
        <v>289</v>
      </c>
      <c r="B61" s="393">
        <v>0</v>
      </c>
      <c r="C61" s="393">
        <v>25</v>
      </c>
      <c r="D61" s="394">
        <v>25</v>
      </c>
      <c r="E61" s="405" t="s">
        <v>233</v>
      </c>
      <c r="F61" s="393">
        <v>0</v>
      </c>
      <c r="G61" s="394">
        <v>0</v>
      </c>
      <c r="H61" s="396">
        <v>0</v>
      </c>
      <c r="I61" s="393">
        <v>0</v>
      </c>
      <c r="J61" s="394">
        <v>0</v>
      </c>
      <c r="K61" s="403" t="s">
        <v>233</v>
      </c>
    </row>
    <row r="62" spans="1:11" ht="14.45" customHeight="1" thickBot="1" x14ac:dyDescent="0.25">
      <c r="A62" s="414" t="s">
        <v>290</v>
      </c>
      <c r="B62" s="398">
        <v>0</v>
      </c>
      <c r="C62" s="398">
        <v>25</v>
      </c>
      <c r="D62" s="399">
        <v>25</v>
      </c>
      <c r="E62" s="406" t="s">
        <v>233</v>
      </c>
      <c r="F62" s="398">
        <v>0</v>
      </c>
      <c r="G62" s="399">
        <v>0</v>
      </c>
      <c r="H62" s="401">
        <v>0</v>
      </c>
      <c r="I62" s="398">
        <v>0</v>
      </c>
      <c r="J62" s="399">
        <v>0</v>
      </c>
      <c r="K62" s="404" t="s">
        <v>233</v>
      </c>
    </row>
    <row r="63" spans="1:11" ht="14.45" customHeight="1" thickBot="1" x14ac:dyDescent="0.25">
      <c r="A63" s="415" t="s">
        <v>291</v>
      </c>
      <c r="B63" s="393">
        <v>0</v>
      </c>
      <c r="C63" s="393">
        <v>25</v>
      </c>
      <c r="D63" s="394">
        <v>25</v>
      </c>
      <c r="E63" s="405" t="s">
        <v>233</v>
      </c>
      <c r="F63" s="393">
        <v>0</v>
      </c>
      <c r="G63" s="394">
        <v>0</v>
      </c>
      <c r="H63" s="396">
        <v>0</v>
      </c>
      <c r="I63" s="393">
        <v>0</v>
      </c>
      <c r="J63" s="394">
        <v>0</v>
      </c>
      <c r="K63" s="403" t="s">
        <v>233</v>
      </c>
    </row>
    <row r="64" spans="1:11" ht="14.45" customHeight="1" thickBot="1" x14ac:dyDescent="0.25">
      <c r="A64" s="417" t="s">
        <v>292</v>
      </c>
      <c r="B64" s="398">
        <v>0</v>
      </c>
      <c r="C64" s="398">
        <v>2.89255</v>
      </c>
      <c r="D64" s="399">
        <v>2.89255</v>
      </c>
      <c r="E64" s="406" t="s">
        <v>233</v>
      </c>
      <c r="F64" s="398">
        <v>0</v>
      </c>
      <c r="G64" s="399">
        <v>0</v>
      </c>
      <c r="H64" s="401">
        <v>0</v>
      </c>
      <c r="I64" s="398">
        <v>0</v>
      </c>
      <c r="J64" s="399">
        <v>0</v>
      </c>
      <c r="K64" s="404" t="s">
        <v>233</v>
      </c>
    </row>
    <row r="65" spans="1:11" ht="14.45" customHeight="1" thickBot="1" x14ac:dyDescent="0.25">
      <c r="A65" s="414" t="s">
        <v>293</v>
      </c>
      <c r="B65" s="398">
        <v>0</v>
      </c>
      <c r="C65" s="398">
        <v>-5.0000000000000002E-5</v>
      </c>
      <c r="D65" s="399">
        <v>-5.0000000000000002E-5</v>
      </c>
      <c r="E65" s="406" t="s">
        <v>233</v>
      </c>
      <c r="F65" s="398">
        <v>0</v>
      </c>
      <c r="G65" s="399">
        <v>0</v>
      </c>
      <c r="H65" s="401">
        <v>0</v>
      </c>
      <c r="I65" s="398">
        <v>0</v>
      </c>
      <c r="J65" s="399">
        <v>0</v>
      </c>
      <c r="K65" s="404" t="s">
        <v>233</v>
      </c>
    </row>
    <row r="66" spans="1:11" ht="14.45" customHeight="1" thickBot="1" x14ac:dyDescent="0.25">
      <c r="A66" s="415" t="s">
        <v>294</v>
      </c>
      <c r="B66" s="393">
        <v>0</v>
      </c>
      <c r="C66" s="393">
        <v>-5.0000000000000002E-5</v>
      </c>
      <c r="D66" s="394">
        <v>-5.0000000000000002E-5</v>
      </c>
      <c r="E66" s="405" t="s">
        <v>234</v>
      </c>
      <c r="F66" s="393">
        <v>0</v>
      </c>
      <c r="G66" s="394">
        <v>0</v>
      </c>
      <c r="H66" s="396">
        <v>0</v>
      </c>
      <c r="I66" s="393">
        <v>0</v>
      </c>
      <c r="J66" s="394">
        <v>0</v>
      </c>
      <c r="K66" s="403" t="s">
        <v>233</v>
      </c>
    </row>
    <row r="67" spans="1:11" ht="14.45" customHeight="1" thickBot="1" x14ac:dyDescent="0.25">
      <c r="A67" s="414" t="s">
        <v>295</v>
      </c>
      <c r="B67" s="398">
        <v>0</v>
      </c>
      <c r="C67" s="398">
        <v>2.8925999999999998</v>
      </c>
      <c r="D67" s="399">
        <v>2.8925999999999998</v>
      </c>
      <c r="E67" s="406" t="s">
        <v>234</v>
      </c>
      <c r="F67" s="398">
        <v>0</v>
      </c>
      <c r="G67" s="399">
        <v>0</v>
      </c>
      <c r="H67" s="401">
        <v>0</v>
      </c>
      <c r="I67" s="398">
        <v>0</v>
      </c>
      <c r="J67" s="399">
        <v>0</v>
      </c>
      <c r="K67" s="404" t="s">
        <v>233</v>
      </c>
    </row>
    <row r="68" spans="1:11" ht="14.45" customHeight="1" thickBot="1" x14ac:dyDescent="0.25">
      <c r="A68" s="415" t="s">
        <v>296</v>
      </c>
      <c r="B68" s="393">
        <v>0</v>
      </c>
      <c r="C68" s="393">
        <v>2.8925999999999998</v>
      </c>
      <c r="D68" s="394">
        <v>2.8925999999999998</v>
      </c>
      <c r="E68" s="405" t="s">
        <v>234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403" t="s">
        <v>233</v>
      </c>
    </row>
    <row r="69" spans="1:11" ht="14.45" customHeight="1" thickBot="1" x14ac:dyDescent="0.25">
      <c r="A69" s="411" t="s">
        <v>297</v>
      </c>
      <c r="B69" s="393">
        <v>305.65539494870097</v>
      </c>
      <c r="C69" s="393">
        <v>316.08514000000002</v>
      </c>
      <c r="D69" s="394">
        <v>10.429745051298999</v>
      </c>
      <c r="E69" s="395">
        <v>1.0341225616280001</v>
      </c>
      <c r="F69" s="393">
        <v>324.41362877600699</v>
      </c>
      <c r="G69" s="394">
        <v>189.24128345267101</v>
      </c>
      <c r="H69" s="396">
        <v>39.438130000000001</v>
      </c>
      <c r="I69" s="393">
        <v>215.9178</v>
      </c>
      <c r="J69" s="394">
        <v>26.676516547329001</v>
      </c>
      <c r="K69" s="397">
        <v>0.66556328356000005</v>
      </c>
    </row>
    <row r="70" spans="1:11" ht="14.45" customHeight="1" thickBot="1" x14ac:dyDescent="0.25">
      <c r="A70" s="416" t="s">
        <v>298</v>
      </c>
      <c r="B70" s="398">
        <v>305.65539494870097</v>
      </c>
      <c r="C70" s="398">
        <v>316.08514000000002</v>
      </c>
      <c r="D70" s="399">
        <v>10.429745051298999</v>
      </c>
      <c r="E70" s="400">
        <v>1.0341225616280001</v>
      </c>
      <c r="F70" s="398">
        <v>324.41362877600699</v>
      </c>
      <c r="G70" s="399">
        <v>189.24128345267101</v>
      </c>
      <c r="H70" s="401">
        <v>39.438130000000001</v>
      </c>
      <c r="I70" s="398">
        <v>215.9178</v>
      </c>
      <c r="J70" s="399">
        <v>26.676516547329001</v>
      </c>
      <c r="K70" s="402">
        <v>0.66556328356000005</v>
      </c>
    </row>
    <row r="71" spans="1:11" ht="14.45" customHeight="1" thickBot="1" x14ac:dyDescent="0.25">
      <c r="A71" s="417" t="s">
        <v>51</v>
      </c>
      <c r="B71" s="398">
        <v>305.65539494870097</v>
      </c>
      <c r="C71" s="398">
        <v>316.08514000000002</v>
      </c>
      <c r="D71" s="399">
        <v>10.429745051298999</v>
      </c>
      <c r="E71" s="400">
        <v>1.0341225616280001</v>
      </c>
      <c r="F71" s="398">
        <v>324.41362877600699</v>
      </c>
      <c r="G71" s="399">
        <v>189.24128345267101</v>
      </c>
      <c r="H71" s="401">
        <v>39.438130000000001</v>
      </c>
      <c r="I71" s="398">
        <v>215.9178</v>
      </c>
      <c r="J71" s="399">
        <v>26.676516547329001</v>
      </c>
      <c r="K71" s="402">
        <v>0.66556328356000005</v>
      </c>
    </row>
    <row r="72" spans="1:11" ht="14.45" customHeight="1" thickBot="1" x14ac:dyDescent="0.25">
      <c r="A72" s="414" t="s">
        <v>299</v>
      </c>
      <c r="B72" s="398">
        <v>133.88959628331199</v>
      </c>
      <c r="C72" s="398">
        <v>112.13939000000001</v>
      </c>
      <c r="D72" s="399">
        <v>-21.750206283312</v>
      </c>
      <c r="E72" s="400">
        <v>0.83755118480299995</v>
      </c>
      <c r="F72" s="398">
        <v>150.56957828616299</v>
      </c>
      <c r="G72" s="399">
        <v>87.832254000261003</v>
      </c>
      <c r="H72" s="401">
        <v>9.0685099999999998</v>
      </c>
      <c r="I72" s="398">
        <v>81.507639999999995</v>
      </c>
      <c r="J72" s="399">
        <v>-6.3246140002609996</v>
      </c>
      <c r="K72" s="402">
        <v>0.54132873936199999</v>
      </c>
    </row>
    <row r="73" spans="1:11" ht="14.45" customHeight="1" thickBot="1" x14ac:dyDescent="0.25">
      <c r="A73" s="415" t="s">
        <v>300</v>
      </c>
      <c r="B73" s="393">
        <v>133.88959628331199</v>
      </c>
      <c r="C73" s="393">
        <v>112.13939000000001</v>
      </c>
      <c r="D73" s="394">
        <v>-21.750206283312</v>
      </c>
      <c r="E73" s="395">
        <v>0.83755118480299995</v>
      </c>
      <c r="F73" s="393">
        <v>150.56957828616299</v>
      </c>
      <c r="G73" s="394">
        <v>87.832254000261003</v>
      </c>
      <c r="H73" s="396">
        <v>9.0685099999999998</v>
      </c>
      <c r="I73" s="393">
        <v>81.507639999999995</v>
      </c>
      <c r="J73" s="394">
        <v>-6.3246140002609996</v>
      </c>
      <c r="K73" s="397">
        <v>0.54132873936199999</v>
      </c>
    </row>
    <row r="74" spans="1:11" ht="14.45" customHeight="1" thickBot="1" x14ac:dyDescent="0.25">
      <c r="A74" s="414" t="s">
        <v>301</v>
      </c>
      <c r="B74" s="398">
        <v>171.76579866538799</v>
      </c>
      <c r="C74" s="398">
        <v>203.94575</v>
      </c>
      <c r="D74" s="399">
        <v>32.179951334610998</v>
      </c>
      <c r="E74" s="400">
        <v>1.187347839818</v>
      </c>
      <c r="F74" s="398">
        <v>173.84405048984399</v>
      </c>
      <c r="G74" s="399">
        <v>101.409029452409</v>
      </c>
      <c r="H74" s="401">
        <v>30.369620000000001</v>
      </c>
      <c r="I74" s="398">
        <v>134.41015999999999</v>
      </c>
      <c r="J74" s="399">
        <v>33.001130547591004</v>
      </c>
      <c r="K74" s="402">
        <v>0.77316514209800002</v>
      </c>
    </row>
    <row r="75" spans="1:11" ht="14.45" customHeight="1" thickBot="1" x14ac:dyDescent="0.25">
      <c r="A75" s="415" t="s">
        <v>302</v>
      </c>
      <c r="B75" s="393">
        <v>171.76579866538799</v>
      </c>
      <c r="C75" s="393">
        <v>203.94575</v>
      </c>
      <c r="D75" s="394">
        <v>32.179951334610998</v>
      </c>
      <c r="E75" s="395">
        <v>1.187347839818</v>
      </c>
      <c r="F75" s="393">
        <v>173.84405048984399</v>
      </c>
      <c r="G75" s="394">
        <v>101.409029452409</v>
      </c>
      <c r="H75" s="396">
        <v>30.369620000000001</v>
      </c>
      <c r="I75" s="393">
        <v>134.41015999999999</v>
      </c>
      <c r="J75" s="394">
        <v>33.001130547591004</v>
      </c>
      <c r="K75" s="397">
        <v>0.77316514209800002</v>
      </c>
    </row>
    <row r="76" spans="1:11" ht="14.45" customHeight="1" thickBot="1" x14ac:dyDescent="0.25">
      <c r="A76" s="419"/>
      <c r="B76" s="393">
        <v>-2171.9284161892101</v>
      </c>
      <c r="C76" s="393">
        <v>-2162.3303599999999</v>
      </c>
      <c r="D76" s="394">
        <v>9.5980561892090002</v>
      </c>
      <c r="E76" s="395">
        <v>0.99558085979300004</v>
      </c>
      <c r="F76" s="393">
        <v>-2138.6630133151798</v>
      </c>
      <c r="G76" s="394">
        <v>-1247.5534244338601</v>
      </c>
      <c r="H76" s="396">
        <v>-335.77749</v>
      </c>
      <c r="I76" s="393">
        <v>-1407.8533600000001</v>
      </c>
      <c r="J76" s="394">
        <v>-160.29993556614201</v>
      </c>
      <c r="K76" s="397">
        <v>0.65828667313800004</v>
      </c>
    </row>
    <row r="77" spans="1:11" ht="14.45" customHeight="1" thickBot="1" x14ac:dyDescent="0.25">
      <c r="A77" s="420" t="s">
        <v>63</v>
      </c>
      <c r="B77" s="407">
        <v>-2171.9284161892101</v>
      </c>
      <c r="C77" s="407">
        <v>-2162.3303599999999</v>
      </c>
      <c r="D77" s="408">
        <v>9.5980561892090002</v>
      </c>
      <c r="E77" s="409">
        <v>5.5273698491999999E-2</v>
      </c>
      <c r="F77" s="407">
        <v>-2138.6630133151798</v>
      </c>
      <c r="G77" s="408">
        <v>-1247.5534244338601</v>
      </c>
      <c r="H77" s="407">
        <v>-335.77749</v>
      </c>
      <c r="I77" s="407">
        <v>-1407.8533600000001</v>
      </c>
      <c r="J77" s="408">
        <v>-160.29993556614201</v>
      </c>
      <c r="K77" s="410">
        <v>0.65828667313800004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47E9A10-4ACB-4543-990C-BA888F1852E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421">
        <v>43</v>
      </c>
      <c r="B5" s="422" t="s">
        <v>303</v>
      </c>
      <c r="C5" s="423">
        <v>103.67</v>
      </c>
      <c r="D5" s="423">
        <v>2</v>
      </c>
      <c r="E5" s="423">
        <v>103.67</v>
      </c>
      <c r="F5" s="424">
        <v>1</v>
      </c>
      <c r="G5" s="423">
        <v>2</v>
      </c>
      <c r="H5" s="424">
        <v>1</v>
      </c>
      <c r="I5" s="423" t="s">
        <v>304</v>
      </c>
      <c r="J5" s="424">
        <v>0</v>
      </c>
      <c r="K5" s="423" t="s">
        <v>304</v>
      </c>
      <c r="L5" s="424">
        <v>0</v>
      </c>
      <c r="M5" s="423" t="s">
        <v>65</v>
      </c>
      <c r="N5" s="135"/>
    </row>
    <row r="6" spans="1:14" ht="14.45" customHeight="1" x14ac:dyDescent="0.2">
      <c r="A6" s="421">
        <v>43</v>
      </c>
      <c r="B6" s="422" t="s">
        <v>305</v>
      </c>
      <c r="C6" s="423">
        <v>103.67</v>
      </c>
      <c r="D6" s="423">
        <v>1</v>
      </c>
      <c r="E6" s="423">
        <v>103.67</v>
      </c>
      <c r="F6" s="424">
        <v>1</v>
      </c>
      <c r="G6" s="423">
        <v>1</v>
      </c>
      <c r="H6" s="424">
        <v>1</v>
      </c>
      <c r="I6" s="423" t="s">
        <v>304</v>
      </c>
      <c r="J6" s="424">
        <v>0</v>
      </c>
      <c r="K6" s="423" t="s">
        <v>304</v>
      </c>
      <c r="L6" s="424">
        <v>0</v>
      </c>
      <c r="M6" s="423" t="s">
        <v>1</v>
      </c>
      <c r="N6" s="135"/>
    </row>
    <row r="7" spans="1:14" ht="14.45" customHeight="1" x14ac:dyDescent="0.2">
      <c r="A7" s="421">
        <v>43</v>
      </c>
      <c r="B7" s="422" t="s">
        <v>306</v>
      </c>
      <c r="C7" s="423">
        <v>0</v>
      </c>
      <c r="D7" s="423">
        <v>1</v>
      </c>
      <c r="E7" s="423">
        <v>0</v>
      </c>
      <c r="F7" s="424" t="s">
        <v>304</v>
      </c>
      <c r="G7" s="423">
        <v>1</v>
      </c>
      <c r="H7" s="424">
        <v>1</v>
      </c>
      <c r="I7" s="423" t="s">
        <v>304</v>
      </c>
      <c r="J7" s="424" t="s">
        <v>304</v>
      </c>
      <c r="K7" s="423" t="s">
        <v>304</v>
      </c>
      <c r="L7" s="424">
        <v>0</v>
      </c>
      <c r="M7" s="423" t="s">
        <v>1</v>
      </c>
      <c r="N7" s="135"/>
    </row>
    <row r="8" spans="1:14" ht="14.45" customHeight="1" x14ac:dyDescent="0.2">
      <c r="A8" s="421" t="s">
        <v>307</v>
      </c>
      <c r="B8" s="422" t="s">
        <v>3</v>
      </c>
      <c r="C8" s="423">
        <v>103.67</v>
      </c>
      <c r="D8" s="423">
        <v>2</v>
      </c>
      <c r="E8" s="423">
        <v>103.67</v>
      </c>
      <c r="F8" s="424">
        <v>1</v>
      </c>
      <c r="G8" s="423">
        <v>2</v>
      </c>
      <c r="H8" s="424">
        <v>1</v>
      </c>
      <c r="I8" s="423" t="s">
        <v>304</v>
      </c>
      <c r="J8" s="424">
        <v>0</v>
      </c>
      <c r="K8" s="423" t="s">
        <v>304</v>
      </c>
      <c r="L8" s="424">
        <v>0</v>
      </c>
      <c r="M8" s="423" t="s">
        <v>308</v>
      </c>
      <c r="N8" s="135"/>
    </row>
    <row r="10" spans="1:14" ht="14.45" customHeight="1" x14ac:dyDescent="0.2">
      <c r="A10" s="421">
        <v>43</v>
      </c>
      <c r="B10" s="422" t="s">
        <v>303</v>
      </c>
      <c r="C10" s="423" t="s">
        <v>304</v>
      </c>
      <c r="D10" s="423" t="s">
        <v>304</v>
      </c>
      <c r="E10" s="423" t="s">
        <v>304</v>
      </c>
      <c r="F10" s="424" t="s">
        <v>304</v>
      </c>
      <c r="G10" s="423" t="s">
        <v>304</v>
      </c>
      <c r="H10" s="424" t="s">
        <v>304</v>
      </c>
      <c r="I10" s="423" t="s">
        <v>304</v>
      </c>
      <c r="J10" s="424" t="s">
        <v>304</v>
      </c>
      <c r="K10" s="423" t="s">
        <v>304</v>
      </c>
      <c r="L10" s="424" t="s">
        <v>304</v>
      </c>
      <c r="M10" s="423" t="s">
        <v>65</v>
      </c>
      <c r="N10" s="135"/>
    </row>
    <row r="11" spans="1:14" ht="14.45" customHeight="1" x14ac:dyDescent="0.2">
      <c r="A11" s="421" t="s">
        <v>309</v>
      </c>
      <c r="B11" s="422" t="s">
        <v>305</v>
      </c>
      <c r="C11" s="423">
        <v>103.67</v>
      </c>
      <c r="D11" s="423">
        <v>1</v>
      </c>
      <c r="E11" s="423">
        <v>103.67</v>
      </c>
      <c r="F11" s="424">
        <v>1</v>
      </c>
      <c r="G11" s="423">
        <v>1</v>
      </c>
      <c r="H11" s="424">
        <v>1</v>
      </c>
      <c r="I11" s="423" t="s">
        <v>304</v>
      </c>
      <c r="J11" s="424">
        <v>0</v>
      </c>
      <c r="K11" s="423" t="s">
        <v>304</v>
      </c>
      <c r="L11" s="424">
        <v>0</v>
      </c>
      <c r="M11" s="423" t="s">
        <v>1</v>
      </c>
      <c r="N11" s="135"/>
    </row>
    <row r="12" spans="1:14" ht="14.45" customHeight="1" x14ac:dyDescent="0.2">
      <c r="A12" s="421" t="s">
        <v>309</v>
      </c>
      <c r="B12" s="422" t="s">
        <v>306</v>
      </c>
      <c r="C12" s="423">
        <v>0</v>
      </c>
      <c r="D12" s="423">
        <v>1</v>
      </c>
      <c r="E12" s="423">
        <v>0</v>
      </c>
      <c r="F12" s="424" t="s">
        <v>304</v>
      </c>
      <c r="G12" s="423">
        <v>1</v>
      </c>
      <c r="H12" s="424">
        <v>1</v>
      </c>
      <c r="I12" s="423" t="s">
        <v>304</v>
      </c>
      <c r="J12" s="424" t="s">
        <v>304</v>
      </c>
      <c r="K12" s="423" t="s">
        <v>304</v>
      </c>
      <c r="L12" s="424">
        <v>0</v>
      </c>
      <c r="M12" s="423" t="s">
        <v>1</v>
      </c>
      <c r="N12" s="135"/>
    </row>
    <row r="13" spans="1:14" ht="14.45" customHeight="1" x14ac:dyDescent="0.2">
      <c r="A13" s="421" t="s">
        <v>309</v>
      </c>
      <c r="B13" s="422" t="s">
        <v>310</v>
      </c>
      <c r="C13" s="423">
        <v>103.67</v>
      </c>
      <c r="D13" s="423">
        <v>2</v>
      </c>
      <c r="E13" s="423">
        <v>103.67</v>
      </c>
      <c r="F13" s="424">
        <v>1</v>
      </c>
      <c r="G13" s="423">
        <v>2</v>
      </c>
      <c r="H13" s="424">
        <v>1</v>
      </c>
      <c r="I13" s="423" t="s">
        <v>304</v>
      </c>
      <c r="J13" s="424">
        <v>0</v>
      </c>
      <c r="K13" s="423" t="s">
        <v>304</v>
      </c>
      <c r="L13" s="424">
        <v>0</v>
      </c>
      <c r="M13" s="423" t="s">
        <v>311</v>
      </c>
      <c r="N13" s="135"/>
    </row>
    <row r="14" spans="1:14" ht="14.45" customHeight="1" x14ac:dyDescent="0.2">
      <c r="A14" s="421" t="s">
        <v>304</v>
      </c>
      <c r="B14" s="422" t="s">
        <v>304</v>
      </c>
      <c r="C14" s="423" t="s">
        <v>304</v>
      </c>
      <c r="D14" s="423" t="s">
        <v>304</v>
      </c>
      <c r="E14" s="423" t="s">
        <v>304</v>
      </c>
      <c r="F14" s="424" t="s">
        <v>304</v>
      </c>
      <c r="G14" s="423" t="s">
        <v>304</v>
      </c>
      <c r="H14" s="424" t="s">
        <v>304</v>
      </c>
      <c r="I14" s="423" t="s">
        <v>304</v>
      </c>
      <c r="J14" s="424" t="s">
        <v>304</v>
      </c>
      <c r="K14" s="423" t="s">
        <v>304</v>
      </c>
      <c r="L14" s="424" t="s">
        <v>304</v>
      </c>
      <c r="M14" s="423" t="s">
        <v>312</v>
      </c>
      <c r="N14" s="135"/>
    </row>
    <row r="15" spans="1:14" ht="14.45" customHeight="1" x14ac:dyDescent="0.2">
      <c r="A15" s="421" t="s">
        <v>307</v>
      </c>
      <c r="B15" s="422" t="s">
        <v>313</v>
      </c>
      <c r="C15" s="423">
        <v>103.67</v>
      </c>
      <c r="D15" s="423">
        <v>2</v>
      </c>
      <c r="E15" s="423">
        <v>103.67</v>
      </c>
      <c r="F15" s="424">
        <v>1</v>
      </c>
      <c r="G15" s="423">
        <v>2</v>
      </c>
      <c r="H15" s="424">
        <v>1</v>
      </c>
      <c r="I15" s="423" t="s">
        <v>304</v>
      </c>
      <c r="J15" s="424">
        <v>0</v>
      </c>
      <c r="K15" s="423" t="s">
        <v>304</v>
      </c>
      <c r="L15" s="424">
        <v>0</v>
      </c>
      <c r="M15" s="423" t="s">
        <v>308</v>
      </c>
      <c r="N15" s="135"/>
    </row>
    <row r="16" spans="1:14" ht="14.45" customHeight="1" x14ac:dyDescent="0.2">
      <c r="A16" s="425" t="s">
        <v>209</v>
      </c>
    </row>
    <row r="17" spans="1:1" ht="14.45" customHeight="1" x14ac:dyDescent="0.2">
      <c r="A17" s="426" t="s">
        <v>314</v>
      </c>
    </row>
    <row r="18" spans="1:1" ht="14.45" customHeight="1" x14ac:dyDescent="0.2">
      <c r="A18" s="425" t="s">
        <v>315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8" priority="15" stopIfTrue="1" operator="lessThan">
      <formula>0.6</formula>
    </cfRule>
  </conditionalFormatting>
  <conditionalFormatting sqref="B5:B8">
    <cfRule type="expression" dxfId="17" priority="10">
      <formula>AND(LEFT(M5,6)&lt;&gt;"mezera",M5&lt;&gt;"")</formula>
    </cfRule>
  </conditionalFormatting>
  <conditionalFormatting sqref="A5:A8">
    <cfRule type="expression" dxfId="16" priority="8">
      <formula>AND(M5&lt;&gt;"",M5&lt;&gt;"mezeraKL")</formula>
    </cfRule>
  </conditionalFormatting>
  <conditionalFormatting sqref="F5:F8">
    <cfRule type="cellIs" dxfId="15" priority="7" operator="lessThan">
      <formula>0.6</formula>
    </cfRule>
  </conditionalFormatting>
  <conditionalFormatting sqref="B5:L8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8">
    <cfRule type="expression" dxfId="12" priority="12">
      <formula>$M5&lt;&gt;""</formula>
    </cfRule>
  </conditionalFormatting>
  <conditionalFormatting sqref="B10:B15">
    <cfRule type="expression" dxfId="11" priority="4">
      <formula>AND(LEFT(M10,6)&lt;&gt;"mezera",M10&lt;&gt;"")</formula>
    </cfRule>
  </conditionalFormatting>
  <conditionalFormatting sqref="A10:A15">
    <cfRule type="expression" dxfId="10" priority="2">
      <formula>AND(M10&lt;&gt;"",M10&lt;&gt;"mezeraKL")</formula>
    </cfRule>
  </conditionalFormatting>
  <conditionalFormatting sqref="F10:F15">
    <cfRule type="cellIs" dxfId="9" priority="1" operator="lessThan">
      <formula>0.6</formula>
    </cfRule>
  </conditionalFormatting>
  <conditionalFormatting sqref="B10:L15">
    <cfRule type="expression" dxfId="8" priority="3">
      <formula>OR($M10="KL",$M10="SumaKL")</formula>
    </cfRule>
    <cfRule type="expression" dxfId="7" priority="5">
      <formula>$M10="SumaNS"</formula>
    </cfRule>
  </conditionalFormatting>
  <conditionalFormatting sqref="A10:L15">
    <cfRule type="expression" dxfId="6" priority="6">
      <formula>$M10&lt;&gt;""</formula>
    </cfRule>
  </conditionalFormatting>
  <hyperlinks>
    <hyperlink ref="A2" location="Obsah!A1" display="Zpět na Obsah  KL 01  1.-4.měsíc" xr:uid="{CF3871A5-CFE8-4DE3-9F54-4B72F4BE8CE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27" t="s">
        <v>121</v>
      </c>
      <c r="B4" s="430" t="s">
        <v>16</v>
      </c>
      <c r="C4" s="431"/>
      <c r="D4" s="430" t="s">
        <v>17</v>
      </c>
      <c r="E4" s="431"/>
      <c r="F4" s="430" t="s">
        <v>16</v>
      </c>
      <c r="G4" s="440" t="s">
        <v>2</v>
      </c>
      <c r="H4" s="430" t="s">
        <v>17</v>
      </c>
      <c r="I4" s="440" t="s">
        <v>2</v>
      </c>
      <c r="J4" s="430" t="s">
        <v>16</v>
      </c>
      <c r="K4" s="440" t="s">
        <v>2</v>
      </c>
      <c r="L4" s="430" t="s">
        <v>17</v>
      </c>
      <c r="M4" s="441" t="s">
        <v>2</v>
      </c>
    </row>
    <row r="5" spans="1:13" ht="14.45" customHeight="1" x14ac:dyDescent="0.2">
      <c r="A5" s="428" t="s">
        <v>316</v>
      </c>
      <c r="B5" s="432">
        <v>103.67</v>
      </c>
      <c r="C5" s="433">
        <v>1</v>
      </c>
      <c r="D5" s="438"/>
      <c r="E5" s="446" t="s">
        <v>316</v>
      </c>
      <c r="F5" s="432">
        <v>103.67</v>
      </c>
      <c r="G5" s="442">
        <v>1</v>
      </c>
      <c r="H5" s="434"/>
      <c r="I5" s="443"/>
      <c r="J5" s="448"/>
      <c r="K5" s="442">
        <v>0</v>
      </c>
      <c r="L5" s="434"/>
      <c r="M5" s="443"/>
    </row>
    <row r="6" spans="1:13" ht="14.45" customHeight="1" thickBot="1" x14ac:dyDescent="0.25">
      <c r="A6" s="429" t="s">
        <v>317</v>
      </c>
      <c r="B6" s="435">
        <v>0</v>
      </c>
      <c r="C6" s="436"/>
      <c r="D6" s="439">
        <v>2</v>
      </c>
      <c r="E6" s="447" t="s">
        <v>317</v>
      </c>
      <c r="F6" s="435">
        <v>0</v>
      </c>
      <c r="G6" s="444"/>
      <c r="H6" s="437">
        <v>2</v>
      </c>
      <c r="I6" s="445">
        <v>1</v>
      </c>
      <c r="J6" s="449"/>
      <c r="K6" s="444"/>
      <c r="L6" s="437"/>
      <c r="M6" s="445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390BC63-8CAE-4C60-A241-96A74B0280C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330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103.67</v>
      </c>
      <c r="N3" s="57">
        <f>SUBTOTAL(9,N7:N1048576)</f>
        <v>3</v>
      </c>
      <c r="O3" s="57">
        <f>SUBTOTAL(9,O7:O1048576)</f>
        <v>2</v>
      </c>
      <c r="P3" s="57">
        <f>SUBTOTAL(9,P7:P1048576)</f>
        <v>103.67</v>
      </c>
      <c r="Q3" s="58">
        <f>IF(M3=0,0,P3/M3)</f>
        <v>1</v>
      </c>
      <c r="R3" s="57">
        <f>SUBTOTAL(9,R7:R1048576)</f>
        <v>3</v>
      </c>
      <c r="S3" s="58">
        <f>IF(N3=0,0,R3/N3)</f>
        <v>1</v>
      </c>
      <c r="T3" s="57">
        <f>SUBTOTAL(9,T7:T1048576)</f>
        <v>2</v>
      </c>
      <c r="U3" s="59">
        <f>IF(O3=0,0,T3/O3)</f>
        <v>1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50" t="s">
        <v>20</v>
      </c>
      <c r="B6" s="451" t="s">
        <v>4</v>
      </c>
      <c r="C6" s="450" t="s">
        <v>21</v>
      </c>
      <c r="D6" s="451" t="s">
        <v>5</v>
      </c>
      <c r="E6" s="451" t="s">
        <v>129</v>
      </c>
      <c r="F6" s="451" t="s">
        <v>22</v>
      </c>
      <c r="G6" s="451" t="s">
        <v>23</v>
      </c>
      <c r="H6" s="451" t="s">
        <v>6</v>
      </c>
      <c r="I6" s="451" t="s">
        <v>7</v>
      </c>
      <c r="J6" s="451" t="s">
        <v>8</v>
      </c>
      <c r="K6" s="451" t="s">
        <v>9</v>
      </c>
      <c r="L6" s="451" t="s">
        <v>24</v>
      </c>
      <c r="M6" s="452" t="s">
        <v>11</v>
      </c>
      <c r="N6" s="453" t="s">
        <v>25</v>
      </c>
      <c r="O6" s="453" t="s">
        <v>25</v>
      </c>
      <c r="P6" s="453" t="s">
        <v>11</v>
      </c>
      <c r="Q6" s="453" t="s">
        <v>2</v>
      </c>
      <c r="R6" s="453" t="s">
        <v>25</v>
      </c>
      <c r="S6" s="453" t="s">
        <v>2</v>
      </c>
      <c r="T6" s="453" t="s">
        <v>25</v>
      </c>
      <c r="U6" s="454" t="s">
        <v>2</v>
      </c>
    </row>
    <row r="7" spans="1:21" ht="14.45" customHeight="1" x14ac:dyDescent="0.2">
      <c r="A7" s="455">
        <v>43</v>
      </c>
      <c r="B7" s="456" t="s">
        <v>303</v>
      </c>
      <c r="C7" s="456" t="s">
        <v>309</v>
      </c>
      <c r="D7" s="457" t="s">
        <v>329</v>
      </c>
      <c r="E7" s="458" t="s">
        <v>317</v>
      </c>
      <c r="F7" s="456" t="s">
        <v>305</v>
      </c>
      <c r="G7" s="456" t="s">
        <v>318</v>
      </c>
      <c r="H7" s="456" t="s">
        <v>304</v>
      </c>
      <c r="I7" s="456" t="s">
        <v>319</v>
      </c>
      <c r="J7" s="456" t="s">
        <v>320</v>
      </c>
      <c r="K7" s="456" t="s">
        <v>321</v>
      </c>
      <c r="L7" s="459">
        <v>0</v>
      </c>
      <c r="M7" s="459">
        <v>0</v>
      </c>
      <c r="N7" s="456">
        <v>1</v>
      </c>
      <c r="O7" s="460">
        <v>1</v>
      </c>
      <c r="P7" s="459">
        <v>0</v>
      </c>
      <c r="Q7" s="461"/>
      <c r="R7" s="456">
        <v>1</v>
      </c>
      <c r="S7" s="461">
        <v>1</v>
      </c>
      <c r="T7" s="460">
        <v>1</v>
      </c>
      <c r="U7" s="108">
        <v>1</v>
      </c>
    </row>
    <row r="8" spans="1:21" ht="14.45" customHeight="1" x14ac:dyDescent="0.2">
      <c r="A8" s="470">
        <v>43</v>
      </c>
      <c r="B8" s="471" t="s">
        <v>303</v>
      </c>
      <c r="C8" s="471" t="s">
        <v>309</v>
      </c>
      <c r="D8" s="472" t="s">
        <v>329</v>
      </c>
      <c r="E8" s="473" t="s">
        <v>317</v>
      </c>
      <c r="F8" s="471" t="s">
        <v>306</v>
      </c>
      <c r="G8" s="471" t="s">
        <v>322</v>
      </c>
      <c r="H8" s="471" t="s">
        <v>304</v>
      </c>
      <c r="I8" s="471" t="s">
        <v>323</v>
      </c>
      <c r="J8" s="471" t="s">
        <v>324</v>
      </c>
      <c r="K8" s="471"/>
      <c r="L8" s="474">
        <v>0</v>
      </c>
      <c r="M8" s="474">
        <v>0</v>
      </c>
      <c r="N8" s="471">
        <v>1</v>
      </c>
      <c r="O8" s="475">
        <v>1</v>
      </c>
      <c r="P8" s="474">
        <v>0</v>
      </c>
      <c r="Q8" s="476"/>
      <c r="R8" s="471">
        <v>1</v>
      </c>
      <c r="S8" s="476">
        <v>1</v>
      </c>
      <c r="T8" s="475">
        <v>1</v>
      </c>
      <c r="U8" s="477">
        <v>1</v>
      </c>
    </row>
    <row r="9" spans="1:21" ht="14.45" customHeight="1" thickBot="1" x14ac:dyDescent="0.25">
      <c r="A9" s="462">
        <v>43</v>
      </c>
      <c r="B9" s="463" t="s">
        <v>303</v>
      </c>
      <c r="C9" s="463" t="s">
        <v>309</v>
      </c>
      <c r="D9" s="464" t="s">
        <v>329</v>
      </c>
      <c r="E9" s="465" t="s">
        <v>316</v>
      </c>
      <c r="F9" s="463" t="s">
        <v>305</v>
      </c>
      <c r="G9" s="463" t="s">
        <v>325</v>
      </c>
      <c r="H9" s="463" t="s">
        <v>304</v>
      </c>
      <c r="I9" s="463" t="s">
        <v>326</v>
      </c>
      <c r="J9" s="463" t="s">
        <v>327</v>
      </c>
      <c r="K9" s="463" t="s">
        <v>328</v>
      </c>
      <c r="L9" s="466">
        <v>103.67</v>
      </c>
      <c r="M9" s="466">
        <v>103.67</v>
      </c>
      <c r="N9" s="463">
        <v>1</v>
      </c>
      <c r="O9" s="467"/>
      <c r="P9" s="466">
        <v>103.67</v>
      </c>
      <c r="Q9" s="468">
        <v>1</v>
      </c>
      <c r="R9" s="463">
        <v>1</v>
      </c>
      <c r="S9" s="468">
        <v>1</v>
      </c>
      <c r="T9" s="467"/>
      <c r="U9" s="469"/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D5865BB-D981-4348-9123-017A12A8C8E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2019-08-27T14:58:55Z</dcterms:modified>
</cp:coreProperties>
</file>