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6E08AE0-2EA6-461E-9B64-FD7874117423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I15" i="431"/>
  <c r="K9" i="431"/>
  <c r="L10" i="431"/>
  <c r="N12" i="431"/>
  <c r="P14" i="431"/>
  <c r="N13" i="431"/>
  <c r="O15" i="431"/>
  <c r="C10" i="431"/>
  <c r="D11" i="431"/>
  <c r="E12" i="431"/>
  <c r="F13" i="431"/>
  <c r="G14" i="431"/>
  <c r="J9" i="431"/>
  <c r="K10" i="431"/>
  <c r="L11" i="431"/>
  <c r="O14" i="431"/>
  <c r="C11" i="431"/>
  <c r="D12" i="431"/>
  <c r="E13" i="431"/>
  <c r="F14" i="431"/>
  <c r="G15" i="431"/>
  <c r="I9" i="431"/>
  <c r="J10" i="431"/>
  <c r="K11" i="431"/>
  <c r="L12" i="431"/>
  <c r="M13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H10" i="431"/>
  <c r="M15" i="431"/>
  <c r="P10" i="431"/>
  <c r="H11" i="431"/>
  <c r="L15" i="431"/>
  <c r="P11" i="431"/>
  <c r="P12" i="431"/>
  <c r="C13" i="431"/>
  <c r="D14" i="431"/>
  <c r="E15" i="431"/>
  <c r="G9" i="431"/>
  <c r="I11" i="431"/>
  <c r="J12" i="431"/>
  <c r="K13" i="431"/>
  <c r="L14" i="431"/>
  <c r="O9" i="431"/>
  <c r="Q11" i="431"/>
  <c r="N9" i="431"/>
  <c r="O11" i="431"/>
  <c r="C14" i="431"/>
  <c r="D15" i="431"/>
  <c r="F9" i="431"/>
  <c r="G10" i="431"/>
  <c r="I12" i="431"/>
  <c r="J13" i="431"/>
  <c r="K14" i="431"/>
  <c r="O10" i="431"/>
  <c r="Q12" i="431"/>
  <c r="Q13" i="431"/>
  <c r="C15" i="431"/>
  <c r="E9" i="431"/>
  <c r="F10" i="431"/>
  <c r="G11" i="431"/>
  <c r="H12" i="431"/>
  <c r="I13" i="431"/>
  <c r="J14" i="431"/>
  <c r="K15" i="431"/>
  <c r="M9" i="431"/>
  <c r="N10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H14" i="431"/>
  <c r="M11" i="431"/>
  <c r="O13" i="431"/>
  <c r="Q15" i="431"/>
  <c r="H15" i="431"/>
  <c r="M12" i="431"/>
  <c r="P15" i="431"/>
  <c r="N14" i="431"/>
  <c r="S15" i="431" l="1"/>
  <c r="R15" i="431"/>
  <c r="S14" i="431"/>
  <c r="R14" i="431"/>
  <c r="S13" i="431"/>
  <c r="R13" i="431"/>
  <c r="S12" i="431"/>
  <c r="R12" i="431"/>
  <c r="S11" i="431"/>
  <c r="R11" i="431"/>
  <c r="R10" i="431"/>
  <c r="S10" i="431"/>
  <c r="S9" i="431"/>
  <c r="R9" i="431"/>
  <c r="N8" i="431"/>
  <c r="I8" i="431"/>
  <c r="P8" i="431"/>
  <c r="K8" i="431"/>
  <c r="H8" i="431"/>
  <c r="Q8" i="431"/>
  <c r="F8" i="431"/>
  <c r="D8" i="431"/>
  <c r="J8" i="431"/>
  <c r="M8" i="431"/>
  <c r="C8" i="431"/>
  <c r="O8" i="431"/>
  <c r="E8" i="431"/>
  <c r="L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4" i="414"/>
  <c r="C16" i="414"/>
  <c r="D16" i="414"/>
  <c r="C13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M3" i="347"/>
  <c r="Q3" i="347" s="1"/>
  <c r="D21" i="414"/>
  <c r="C21" i="414"/>
  <c r="Q3" i="345" l="1"/>
  <c r="S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G15" i="339"/>
  <c r="H15" i="339"/>
  <c r="J13" i="339"/>
  <c r="B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<sst xmlns="http://schemas.openxmlformats.org/spreadsheetml/2006/main" count="1115" uniqueCount="448">
  <si>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</si>
  <si>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</si>
  <si>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</si>
  <si>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</si>
  <si>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</si>
  <si>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</si>
  <si>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</si>
  <si>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</si>
  <si>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</si>
  <si>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</si>
  <si>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</si>
  <si>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</si>
  <si>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</si>
  <si>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</si>
  <si>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</si>
  <si>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</si>
  <si>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</si>
  <si>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</si>
  <si>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</si>
  <si>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</si>
  <si>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</si>
  <si>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</si>
  <si>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</si>
  <si>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</si>
  <si>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</si>
  <si>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</si>
  <si>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</si>
  <si>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</si>
  <si>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</si>
  <si>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</si>
  <si>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</si>
  <si>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</si>
  <si>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</si>
  <si>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</si>
  <si>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</si>
  <si>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</si>
  <si>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</si>
  <si>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</si>
  <si>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</si>
  <si>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</si>
  <si>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</si>
  <si>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</si>
  <si>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</si>
  <si>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</si>
  <si>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</si>
  <si>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</si>
  <si>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</si>
  <si>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</si>
  <si>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</si>
  <si>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</si>
  <si>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</si>
  <si>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</si>
  <si>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</si>
  <si>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</si>
  <si>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</si>
  <si>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</si>
  <si>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</si>
  <si>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</si>
  <si>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</si>
  <si>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</si>
  <si>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</si>
  <si>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</si>
  <si>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</si>
  <si>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</si>
  <si>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</si>
  <si>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</si>
  <si>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</si>
  <si>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</si>
  <si>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</si>
  <si>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</si>
  <si>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</si>
  <si>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</si>
  <si>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</si>
  <si>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</si>
  <si>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</si>
  <si>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</si>
  <si>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</si>
  <si>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</si>
  <si>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</si>
  <si>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</si>
  <si>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</si>
  <si>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</si>
  <si>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</si>
  <si>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</si>
  <si>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</si>
  <si>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</si>
  <si>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</si>
  <si>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</si>
  <si>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</si>
  <si>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</si>
  <si>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</si>
  <si>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</si>
  <si>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</si>
  <si>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</si>
  <si>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</si>
  <si>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</si>
  <si>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</si>
  <si>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</si>
  <si>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</si>
  <si>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</si>
  <si>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</si>
  <si>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</si>
  <si>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</si>
  <si>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</si>
  <si>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</si>
  <si>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</si>
  <si>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</si>
  <si>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</si>
  <si>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</si>
  <si>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</si>
  <si>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</si>
  <si>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</si>
  <si>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</si>
  <si>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</si>
  <si>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</si>
  <si>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</si>
  <si>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</si>
  <si>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</si>
  <si>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</si>
  <si>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</si>
  <si>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</si>
  <si>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</si>
  <si>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</si>
  <si>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</si>
  <si>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</si>
  <si>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</si>
  <si>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</si>
  <si>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</si>
  <si>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</si>
  <si>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</si>
  <si>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</si>
  <si>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</si>
  <si>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</si>
  <si>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</si>
  <si>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</si>
  <si>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</si>
  <si>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</si>
  <si>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</si>
  <si>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</si>
  <si>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</si>
  <si>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</si>
  <si>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</si>
  <si>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</si>
  <si>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</si>
  <si>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</si>
  <si>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</si>
  <si>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</si>
  <si>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</si>
  <si>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</si>
  <si>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</si>
  <si>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</si>
  <si>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</si>
  <si>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</si>
  <si>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</si>
  <si>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</si>
  <si>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</si>
  <si>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</si>
  <si>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</si>
  <si>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</si>
  <si>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</si>
  <si>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</si>
  <si>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</si>
  <si>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</si>
  <si>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</si>
  <si>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</si>
  <si>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</si>
  <si>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</si>
  <si>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</si>
  <si>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</si>
  <si>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</si>
  <si>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</si>
  <si>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</si>
  <si>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</si>
  <si>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</si>
  <si>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</si>
  <si>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</si>
  <si>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</si>
  <si>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</si>
  <si>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</si>
  <si>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</si>
  <si>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</si>
  <si>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</si>
  <si>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</si>
  <si>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</si>
  <si>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</si>
  <si>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</si>
  <si>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</si>
  <si>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</si>
  <si>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</si>
  <si>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</si>
  <si>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</si>
  <si>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</si>
  <si>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</si>
  <si>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</si>
  <si>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</si>
  <si>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</si>
  <si>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</si>
  <si>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</si>
  <si>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</si>
  <si>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</si>
  <si>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</si>
  <si>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</si>
  <si>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</si>
  <si>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</si>
  <si>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</si>
  <si>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</si>
  <si>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</si>
  <si>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</si>
  <si>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</si>
  <si>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</si>
  <si>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</si>
  <si>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</si>
  <si>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</si>
  <si>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</si>
  <si>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</si>
  <si>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</si>
  <si>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</si>
  <si>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</si>
  <si>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</si>
  <si>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</si>
  <si>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</si>
  <si>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</si>
  <si>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</si>
  <si>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</si>
  <si>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</si>
  <si>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</si>
  <si>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</si>
  <si>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</si>
  <si>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</si>
  <si>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</si>
  <si>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</si>
  <si>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</si>
  <si>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</si>
  <si>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</si>
  <si>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</si>
  <si>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</si>
  <si>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</si>
  <si>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</si>
  <si>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</si>
  <si>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</si>
  <si>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</si>
  <si>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</si>
  <si>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</si>
  <si>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</si>
  <si>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</si>
  <si>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</si>
  <si>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</si>
  <si>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</si>
  <si>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</si>
  <si>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</si>
  <si>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</si>
  <si>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</si>
  <si>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</si>
  <si>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</si>
  <si>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</si>
  <si>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</si>
  <si>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</si>
  <si>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</si>
  <si>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</si>
  <si>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</si>
  <si>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</si>
  <si>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</si>
  <si>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</si>
  <si>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</si>
  <si>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</si>
  <si>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</si>
  <si>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</si>
  <si>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</si>
  <si>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</si>
  <si>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</si>
  <si>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</si>
  <si>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</si>
  <si>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</si>
  <si>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</si>
  <si>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</si>
  <si>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</si>
  <si>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</si>
  <si>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</si>
  <si>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</si>
  <si>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</si>
  <si>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</si>
  <si>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</si>
  <si>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</si>
  <si>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</si>
  <si>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</si>
  <si>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</si>
  <si>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</si>
  <si>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</si>
  <si>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</si>
  <si>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</si>
  <si>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</si>
  <si>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</si>
  <si>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</si>
  <si>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</si>
  <si>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</si>
  <si>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</si>
  <si>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</si>
  <si>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</si>
  <si>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</si>
  <si>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</si>
  <si>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</si>
  <si>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</si>
  <si>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</si>
  <si>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</si>
  <si>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</si>
  <si>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</si>
  <si>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</si>
  <si>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</si>
  <si>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</si>
  <si>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</si>
  <si>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</si>
  <si>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</si>
  <si>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</si>
  <si>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</si>
  <si>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</si>
  <si>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CIPROFLOXACIN</t>
  </si>
  <si>
    <t>225143</t>
  </si>
  <si>
    <t>CILOXAN</t>
  </si>
  <si>
    <t>3MG/ML AUR/OPH GTT SOL 1X5ML</t>
  </si>
  <si>
    <t>DIKLOFENAK</t>
  </si>
  <si>
    <t>119672</t>
  </si>
  <si>
    <t>DICLOFENAC DUO PHARMASWISS</t>
  </si>
  <si>
    <t>75MG CPS RDR 30 I</t>
  </si>
  <si>
    <t>FENOXYMETHYLPENICILIN</t>
  </si>
  <si>
    <t>45997</t>
  </si>
  <si>
    <t>OSPEN</t>
  </si>
  <si>
    <t>1MIU TBL FLM 30</t>
  </si>
  <si>
    <t>45998</t>
  </si>
  <si>
    <t>1,5MIU TBL FLM 30</t>
  </si>
  <si>
    <t>JINÁ ANTIHISTAMINIKA PRO SYSTÉMOVOU APLIKACI</t>
  </si>
  <si>
    <t>2479</t>
  </si>
  <si>
    <t>DITHIADEN</t>
  </si>
  <si>
    <t>2MG TBL NOB 20</t>
  </si>
  <si>
    <t>LEVOCETIRIZIN</t>
  </si>
  <si>
    <t>124346</t>
  </si>
  <si>
    <t>CEZERA</t>
  </si>
  <si>
    <t>5MG TBL FLM 90 I</t>
  </si>
  <si>
    <t>OMEPRAZOL</t>
  </si>
  <si>
    <t>215606</t>
  </si>
  <si>
    <t>HELICID</t>
  </si>
  <si>
    <t>20MG CPS ETD 90 I</t>
  </si>
  <si>
    <t>PERINDOPRIL A DIURETIKA</t>
  </si>
  <si>
    <t>229957</t>
  </si>
  <si>
    <t>PRENEWEL</t>
  </si>
  <si>
    <t>8MG/2,5MG TBL NOB 90</t>
  </si>
  <si>
    <t>ZOLPIDEM</t>
  </si>
  <si>
    <t>198058</t>
  </si>
  <si>
    <t>SANVAL</t>
  </si>
  <si>
    <t>10MG TBL FLM 100</t>
  </si>
  <si>
    <t>25366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</si>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</sst>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  <c:pt idx="6">
                  <c:v>1.6288904318032991E-3</c:v>
                </c:pt>
                <c:pt idx="7">
                  <c:v>1.8859613972742643E-3</c:v>
                </c:pt>
                <c:pt idx="8">
                  <c:v>2.1014452007483268E-3</c:v>
                </c:pt>
                <c:pt idx="9">
                  <c:v>1.7327395068641252E-3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6" totalsRowShown="0">
  <autoFilter ref="C3:S9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355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377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383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393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394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447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020F4B07-43A6-4D1E-AE40-672B14A3221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2347.7273899999996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0.16289527512376964</v>
      </c>
      <c r="E9" s="150">
        <f t="shared" si="0"/>
        <v>0.27149212520628274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2347.2375999999999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4.0449999999999999</v>
      </c>
      <c r="D15" s="168">
        <f ca="1">IF(ISERROR(VLOOKUP("Výnosy celkem",INDIRECT("HI!$A:$G"),5,0)),0,VLOOKUP("Výnosy celkem",INDIRECT("HI!$A:$G"),5,0))</f>
        <v>4.0679999999999996</v>
      </c>
      <c r="E15" s="169">
        <f t="shared" ref="E15:E20" ca="1" si="1">IF(C15=0,0,D15/C15)</f>
        <v>1.0056860321384424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4.0449999999999999</v>
      </c>
      <c r="D16" s="149">
        <f ca="1">IF(ISERROR(VLOOKUP("Ambulance *",INDIRECT("HI!$A:$G"),5,0)),0,VLOOKUP("Ambulance *",INDIRECT("HI!$A:$G"),5,0))</f>
        <v>4.0679999999999996</v>
      </c>
      <c r="E16" s="150">
        <f t="shared" ca="1" si="1"/>
        <v>1.0056860321384424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1.0056860321384424</v>
      </c>
      <c r="E17" s="150">
        <f t="shared" si="1"/>
        <v>1.0056860321384424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1.0056860321384424</v>
      </c>
      <c r="E18" s="150">
        <f t="shared" si="1"/>
        <v>1.0056860321384424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1.4099501981908731</v>
      </c>
      <c r="E20" s="150">
        <f t="shared" si="1"/>
        <v>1.6587649390480861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28DBAD2-48DE-41A8-8F10-BE418B2BC127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1709.9018600000002</v>
      </c>
      <c r="C7" s="31">
        <v>1960.96497</v>
      </c>
      <c r="D7" s="8"/>
      <c r="E7" s="104">
        <v>2347.2375999999999</v>
      </c>
      <c r="F7" s="30">
        <v>0</v>
      </c>
      <c r="G7" s="105">
        <f>E7-F7</f>
        <v>2347.2375999999999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8.8871999999998934</v>
      </c>
      <c r="C8" s="33">
        <v>2.6000000000067303E-2</v>
      </c>
      <c r="D8" s="8"/>
      <c r="E8" s="106">
        <v>0.4897899999996298</v>
      </c>
      <c r="F8" s="32">
        <v>0</v>
      </c>
      <c r="G8" s="107">
        <f>E8-F8</f>
        <v>0.4897899999996298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1718.7890600000001</v>
      </c>
      <c r="C9" s="35">
        <v>1960.9909700000001</v>
      </c>
      <c r="D9" s="8"/>
      <c r="E9" s="3">
        <v>2347.7273899999996</v>
      </c>
      <c r="F9" s="34">
        <v>0</v>
      </c>
      <c r="G9" s="34">
        <f>E9-F9</f>
        <v>2347.7273899999996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1.0649999999999999</v>
      </c>
      <c r="C11" s="29">
        <f>IF(ISERROR(VLOOKUP("Celkem:",'ZV Vykáz.-A'!A:H,5,0)),0,VLOOKUP("Celkem:",'ZV Vykáz.-A'!A:H,5,0)/1000)</f>
        <v>4.0449999999999999</v>
      </c>
      <c r="D11" s="8"/>
      <c r="E11" s="103">
        <f>IF(ISERROR(VLOOKUP("Celkem:",'ZV Vykáz.-A'!A:H,8,0)),0,VLOOKUP("Celkem:",'ZV Vykáz.-A'!A:H,8,0)/1000)</f>
        <v>4.0679999999999996</v>
      </c>
      <c r="F11" s="28">
        <f>C11</f>
        <v>4.0449999999999999</v>
      </c>
      <c r="G11" s="102">
        <f>E11-F11</f>
        <v>2.2999999999999687E-2</v>
      </c>
      <c r="H11" s="108">
        <f>IF(F11&lt;0.00000001,"",E11/F11)</f>
        <v>1.0056860321384424</v>
      </c>
      <c r="I11" s="102">
        <f>E11-B11</f>
        <v>3.0029999999999997</v>
      </c>
      <c r="J11" s="108">
        <f>IF(B11&lt;0.00000001,"",E11/B11)</f>
        <v>3.8197183098591547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1.0649999999999999</v>
      </c>
      <c r="C13" s="37">
        <f>SUM(C11:C12)</f>
        <v>4.0449999999999999</v>
      </c>
      <c r="D13" s="8"/>
      <c r="E13" s="5">
        <f>SUM(E11:E12)</f>
        <v>4.0679999999999996</v>
      </c>
      <c r="F13" s="36">
        <f>SUM(F11:F12)</f>
        <v>4.0449999999999999</v>
      </c>
      <c r="G13" s="36">
        <f>E13-F13</f>
        <v>2.2999999999999687E-2</v>
      </c>
      <c r="H13" s="112">
        <f>IF(F13&lt;0.00000001,"",E13/F13)</f>
        <v>1.0056860321384424</v>
      </c>
      <c r="I13" s="36">
        <f>SUM(I11:I12)</f>
        <v>3.0029999999999997</v>
      </c>
      <c r="J13" s="112">
        <f>IF(B13&lt;0.00000001,"",E13/B13)</f>
        <v>3.8197183098591547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6.1962228221303659E-4</v>
      </c>
      <c r="C15" s="39">
        <f>IF(C9=0,"",C13/C9)</f>
        <v>2.0627325989165568E-3</v>
      </c>
      <c r="D15" s="8"/>
      <c r="E15" s="6">
        <f>IF(E9=0,"",E13/E9)</f>
        <v>1.7327395068641254E-3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D029DD5A-38F3-42DD-8EAF-59A0759D38F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1.6288904318032991E-3</v>
      </c>
      <c r="I4" s="186">
        <f t="shared" si="0"/>
        <v>1.8859613972742643E-3</v>
      </c>
      <c r="J4" s="186">
        <f t="shared" si="0"/>
        <v>2.1014452007483268E-3</v>
      </c>
      <c r="K4" s="186">
        <f t="shared" si="0"/>
        <v>1.7327395068641252E-3</v>
      </c>
      <c r="L4" s="186">
        <f t="shared" si="0"/>
        <v>1.7327395068641252E-3</v>
      </c>
      <c r="M4" s="186">
        <f t="shared" si="0"/>
        <v>1.7327395068641252E-3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351.55608000000001</v>
      </c>
      <c r="I5" s="186">
        <f>IF(ISERROR(VLOOKUP($A5,'Man Tab'!$A:$Q,COLUMN()+2,0)),0,VLOOKUP($A5,'Man Tab'!$A:$Q,COLUMN()+2,0))</f>
        <v>150.69219000000001</v>
      </c>
      <c r="J5" s="186">
        <f>IF(ISERROR(VLOOKUP($A5,'Man Tab'!$A:$Q,COLUMN()+2,0)),0,VLOOKUP($A5,'Man Tab'!$A:$Q,COLUMN()+2,0))</f>
        <v>152.10499999999999</v>
      </c>
      <c r="K5" s="186">
        <f>IF(ISERROR(VLOOKUP($A5,'Man Tab'!$A:$Q,COLUMN()+2,0)),0,VLOOKUP($A5,'Man Tab'!$A:$Q,COLUMN()+2,0))</f>
        <v>411.91674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1633.0134600000001</v>
      </c>
      <c r="I6" s="188">
        <f t="shared" si="1"/>
        <v>1783.7056500000001</v>
      </c>
      <c r="J6" s="188">
        <f t="shared" si="1"/>
        <v>1935.8106500000001</v>
      </c>
      <c r="K6" s="188">
        <f t="shared" si="1"/>
        <v>2347.72739</v>
      </c>
      <c r="L6" s="188">
        <f t="shared" si="1"/>
        <v>2347.72739</v>
      </c>
      <c r="M6" s="188">
        <f t="shared" si="1"/>
        <v>2347.72739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352</v>
      </c>
      <c r="I9" s="187">
        <v>704</v>
      </c>
      <c r="J9" s="187">
        <v>704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2.6599999999999997</v>
      </c>
      <c r="I10" s="188">
        <f t="shared" si="3"/>
        <v>3.3639999999999999</v>
      </c>
      <c r="J10" s="188">
        <f t="shared" si="3"/>
        <v>4.0679999999999996</v>
      </c>
      <c r="K10" s="188">
        <f t="shared" si="3"/>
        <v>4.0679999999999996</v>
      </c>
      <c r="L10" s="188">
        <f t="shared" si="3"/>
        <v>4.0679999999999996</v>
      </c>
      <c r="M10" s="188">
        <f t="shared" si="3"/>
        <v>4.0679999999999996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11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DE23E0A9-15CA-4D12-8935-448B1719393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351.55608000000001</v>
      </c>
      <c r="K20" s="47">
        <v>150.69219000000001</v>
      </c>
      <c r="L20" s="47">
        <v>152.10499999999999</v>
      </c>
      <c r="M20" s="47">
        <v>411.91674</v>
      </c>
      <c r="N20" s="47">
        <v>0</v>
      </c>
      <c r="O20" s="47">
        <v>0</v>
      </c>
      <c r="P20" s="48">
        <v>2347.2375999999999</v>
      </c>
      <c r="Q20" s="84">
        <v>0.85281876267938539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351.55608000000001</v>
      </c>
      <c r="K25" s="50">
        <v>150.69219000000001</v>
      </c>
      <c r="L25" s="50">
        <v>152.10499999999999</v>
      </c>
      <c r="M25" s="50">
        <v>411.91674</v>
      </c>
      <c r="N25" s="50">
        <v>0</v>
      </c>
      <c r="O25" s="50">
        <v>0</v>
      </c>
      <c r="P25" s="51">
        <v>2347.72739</v>
      </c>
      <c r="Q25" s="85">
        <v>0.85299671743853411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36.910620000000002</v>
      </c>
      <c r="K26" s="47">
        <v>27.852580000000003</v>
      </c>
      <c r="L26" s="47">
        <v>31.0809</v>
      </c>
      <c r="M26" s="47">
        <v>49.802480000000003</v>
      </c>
      <c r="N26" s="47">
        <v>0</v>
      </c>
      <c r="O26" s="47">
        <v>0</v>
      </c>
      <c r="P26" s="48">
        <v>360.28985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388.4667</v>
      </c>
      <c r="K27" s="50">
        <v>178.54477000000003</v>
      </c>
      <c r="L27" s="50">
        <v>183.1859</v>
      </c>
      <c r="M27" s="50">
        <v>461.71922000000001</v>
      </c>
      <c r="N27" s="50">
        <v>0</v>
      </c>
      <c r="O27" s="50">
        <v>0</v>
      </c>
      <c r="P27" s="51">
        <v>2708.0172400000001</v>
      </c>
      <c r="Q27" s="85">
        <v>0.98390035671345943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38BFE0B-4A73-498A-832D-AAB3417E699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-2293.2557662499999</v>
      </c>
      <c r="H6" s="395">
        <v>-171.92776999999998</v>
      </c>
      <c r="I6" s="395">
        <v>-2293.88807</v>
      </c>
      <c r="J6" s="395">
        <v>-0.63230375000011918</v>
      </c>
      <c r="K6" s="397">
        <v>0.83356310264185163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2293.6072925833332</v>
      </c>
      <c r="H7" s="395">
        <v>411.91674</v>
      </c>
      <c r="I7" s="395">
        <v>2347.72739</v>
      </c>
      <c r="J7" s="395">
        <v>54.120097416666795</v>
      </c>
      <c r="K7" s="397">
        <v>0.85299671743853411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2293.6072925833332</v>
      </c>
      <c r="H19" s="395">
        <v>411.91674</v>
      </c>
      <c r="I19" s="395">
        <v>2347.2375999999999</v>
      </c>
      <c r="J19" s="395">
        <v>53.63030741666671</v>
      </c>
      <c r="K19" s="397">
        <v>0.85281876267938539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1688.2902058333334</v>
      </c>
      <c r="H20" s="395">
        <v>306.30099999999999</v>
      </c>
      <c r="I20" s="395">
        <v>1731.431</v>
      </c>
      <c r="J20" s="395">
        <v>43.140794166666637</v>
      </c>
      <c r="K20" s="397">
        <v>0.85462745781580673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1688.2902058333334</v>
      </c>
      <c r="H21" s="395">
        <v>104.19499999999999</v>
      </c>
      <c r="I21" s="395">
        <v>1529.325</v>
      </c>
      <c r="J21" s="395">
        <v>-158.96520583333336</v>
      </c>
      <c r="K21" s="397">
        <v>0.75486873974426849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1688.2902058333334</v>
      </c>
      <c r="H22" s="395">
        <v>104.19499999999999</v>
      </c>
      <c r="I22" s="395">
        <v>1529.325</v>
      </c>
      <c r="J22" s="395">
        <v>-158.96520583333336</v>
      </c>
      <c r="K22" s="397">
        <v>0.75486873974426849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0</v>
      </c>
      <c r="C25" s="395">
        <v>0</v>
      </c>
      <c r="D25" s="395">
        <v>0</v>
      </c>
      <c r="E25" s="396">
        <v>0</v>
      </c>
      <c r="F25" s="394">
        <v>0</v>
      </c>
      <c r="G25" s="395">
        <v>0</v>
      </c>
      <c r="H25" s="395">
        <v>202.10599999999999</v>
      </c>
      <c r="I25" s="395">
        <v>202.10599999999999</v>
      </c>
      <c r="J25" s="395">
        <v>202.10599999999999</v>
      </c>
      <c r="K25" s="397">
        <v>0</v>
      </c>
      <c r="L25" s="135"/>
      <c r="M25" s="393" t="str">
        <f t="shared" si="0"/>
        <v>X</v>
      </c>
    </row>
    <row r="26" spans="1:13" ht="14.45" customHeight="1" x14ac:dyDescent="0.2">
      <c r="A26" s="398" t="s">
        <v>254</v>
      </c>
      <c r="B26" s="394">
        <v>0</v>
      </c>
      <c r="C26" s="395">
        <v>0</v>
      </c>
      <c r="D26" s="395">
        <v>0</v>
      </c>
      <c r="E26" s="396">
        <v>0</v>
      </c>
      <c r="F26" s="394">
        <v>0</v>
      </c>
      <c r="G26" s="395">
        <v>0</v>
      </c>
      <c r="H26" s="395">
        <v>202.10599999999999</v>
      </c>
      <c r="I26" s="395">
        <v>202.10599999999999</v>
      </c>
      <c r="J26" s="395">
        <v>202.10599999999999</v>
      </c>
      <c r="K26" s="397">
        <v>0</v>
      </c>
      <c r="L26" s="135"/>
      <c r="M26" s="393" t="str">
        <f t="shared" si="0"/>
        <v/>
      </c>
    </row>
    <row r="27" spans="1:13" ht="14.45" customHeight="1" x14ac:dyDescent="0.2">
      <c r="A27" s="398" t="s">
        <v>255</v>
      </c>
      <c r="B27" s="394">
        <v>547.22</v>
      </c>
      <c r="C27" s="395">
        <v>574.84872999999993</v>
      </c>
      <c r="D27" s="395">
        <v>27.628729999999905</v>
      </c>
      <c r="E27" s="396">
        <v>1.0504892547786995</v>
      </c>
      <c r="F27" s="394">
        <v>677.53168600000004</v>
      </c>
      <c r="G27" s="395">
        <v>564.60973833333333</v>
      </c>
      <c r="H27" s="395">
        <v>103.53004</v>
      </c>
      <c r="I27" s="395">
        <v>585.21960000000001</v>
      </c>
      <c r="J27" s="395">
        <v>20.609861666666689</v>
      </c>
      <c r="K27" s="397">
        <v>0.86375237068986321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144.87</v>
      </c>
      <c r="C28" s="395">
        <v>152.70050000000001</v>
      </c>
      <c r="D28" s="395">
        <v>7.8305000000000007</v>
      </c>
      <c r="E28" s="396">
        <v>1.0540519086077174</v>
      </c>
      <c r="F28" s="394">
        <v>180.40784489999999</v>
      </c>
      <c r="G28" s="395">
        <v>150.33987074999999</v>
      </c>
      <c r="H28" s="395">
        <v>9.3777699999999999</v>
      </c>
      <c r="I28" s="395">
        <v>137.63509999999999</v>
      </c>
      <c r="J28" s="395">
        <v>-12.704770749999994</v>
      </c>
      <c r="K28" s="397">
        <v>0.76291083725483833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144.87</v>
      </c>
      <c r="C29" s="395">
        <v>152.70050000000001</v>
      </c>
      <c r="D29" s="395">
        <v>7.8305000000000007</v>
      </c>
      <c r="E29" s="396">
        <v>1.0540519086077174</v>
      </c>
      <c r="F29" s="394">
        <v>180.40784489999999</v>
      </c>
      <c r="G29" s="395">
        <v>150.33987074999999</v>
      </c>
      <c r="H29" s="395">
        <v>9.3777699999999999</v>
      </c>
      <c r="I29" s="395">
        <v>137.63509999999999</v>
      </c>
      <c r="J29" s="395">
        <v>-12.704770749999994</v>
      </c>
      <c r="K29" s="397">
        <v>0.76291083725483833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402.35</v>
      </c>
      <c r="C30" s="395">
        <v>422.14822999999996</v>
      </c>
      <c r="D30" s="395">
        <v>19.798229999999933</v>
      </c>
      <c r="E30" s="396">
        <v>1.0492064868895239</v>
      </c>
      <c r="F30" s="394">
        <v>497.12384109999999</v>
      </c>
      <c r="G30" s="395">
        <v>414.26986758333334</v>
      </c>
      <c r="H30" s="395">
        <v>25.840349999999997</v>
      </c>
      <c r="I30" s="395">
        <v>379.27258</v>
      </c>
      <c r="J30" s="395">
        <v>-34.997287583333332</v>
      </c>
      <c r="K30" s="397">
        <v>0.76293379766452729</v>
      </c>
      <c r="L30" s="135"/>
      <c r="M30" s="393" t="str">
        <f t="shared" si="0"/>
        <v>X</v>
      </c>
    </row>
    <row r="31" spans="1:13" ht="14.45" customHeight="1" x14ac:dyDescent="0.2">
      <c r="A31" s="398" t="s">
        <v>259</v>
      </c>
      <c r="B31" s="394">
        <v>402.35</v>
      </c>
      <c r="C31" s="395">
        <v>422.14822999999996</v>
      </c>
      <c r="D31" s="395">
        <v>19.798229999999933</v>
      </c>
      <c r="E31" s="396">
        <v>1.0492064868895239</v>
      </c>
      <c r="F31" s="394">
        <v>497.12384109999999</v>
      </c>
      <c r="G31" s="395">
        <v>414.26986758333334</v>
      </c>
      <c r="H31" s="395">
        <v>25.840349999999997</v>
      </c>
      <c r="I31" s="395">
        <v>379.27258</v>
      </c>
      <c r="J31" s="395">
        <v>-34.997287583333332</v>
      </c>
      <c r="K31" s="397">
        <v>0.76293379766452729</v>
      </c>
      <c r="L31" s="135"/>
      <c r="M31" s="393" t="str">
        <f t="shared" si="0"/>
        <v/>
      </c>
    </row>
    <row r="32" spans="1:13" ht="14.45" customHeight="1" x14ac:dyDescent="0.2">
      <c r="A32" s="398" t="s">
        <v>260</v>
      </c>
      <c r="B32" s="394">
        <v>0</v>
      </c>
      <c r="C32" s="395">
        <v>0</v>
      </c>
      <c r="D32" s="395">
        <v>0</v>
      </c>
      <c r="E32" s="396">
        <v>0</v>
      </c>
      <c r="F32" s="394">
        <v>0</v>
      </c>
      <c r="G32" s="395">
        <v>0</v>
      </c>
      <c r="H32" s="395">
        <v>18.189630000000001</v>
      </c>
      <c r="I32" s="395">
        <v>18.189630000000001</v>
      </c>
      <c r="J32" s="395">
        <v>18.189630000000001</v>
      </c>
      <c r="K32" s="397">
        <v>0</v>
      </c>
      <c r="L32" s="135"/>
      <c r="M32" s="393" t="str">
        <f t="shared" si="0"/>
        <v>X</v>
      </c>
    </row>
    <row r="33" spans="1:13" ht="14.45" customHeight="1" x14ac:dyDescent="0.2">
      <c r="A33" s="398" t="s">
        <v>261</v>
      </c>
      <c r="B33" s="394">
        <v>0</v>
      </c>
      <c r="C33" s="395">
        <v>0</v>
      </c>
      <c r="D33" s="395">
        <v>0</v>
      </c>
      <c r="E33" s="396">
        <v>0</v>
      </c>
      <c r="F33" s="394">
        <v>0</v>
      </c>
      <c r="G33" s="395">
        <v>0</v>
      </c>
      <c r="H33" s="395">
        <v>18.189630000000001</v>
      </c>
      <c r="I33" s="395">
        <v>18.189630000000001</v>
      </c>
      <c r="J33" s="395">
        <v>18.189630000000001</v>
      </c>
      <c r="K33" s="397">
        <v>0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0</v>
      </c>
      <c r="C34" s="395">
        <v>0</v>
      </c>
      <c r="D34" s="395">
        <v>0</v>
      </c>
      <c r="E34" s="396">
        <v>0</v>
      </c>
      <c r="F34" s="394">
        <v>0</v>
      </c>
      <c r="G34" s="395">
        <v>0</v>
      </c>
      <c r="H34" s="395">
        <v>50.12229</v>
      </c>
      <c r="I34" s="395">
        <v>50.12229</v>
      </c>
      <c r="J34" s="395">
        <v>50.12229</v>
      </c>
      <c r="K34" s="397">
        <v>0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0</v>
      </c>
      <c r="C35" s="395">
        <v>0</v>
      </c>
      <c r="D35" s="395">
        <v>0</v>
      </c>
      <c r="E35" s="396">
        <v>0</v>
      </c>
      <c r="F35" s="394">
        <v>0</v>
      </c>
      <c r="G35" s="395">
        <v>0</v>
      </c>
      <c r="H35" s="395">
        <v>50.12229</v>
      </c>
      <c r="I35" s="395">
        <v>50.12229</v>
      </c>
      <c r="J35" s="395">
        <v>50.12229</v>
      </c>
      <c r="K35" s="397">
        <v>0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6.7595219999999996</v>
      </c>
      <c r="C36" s="395">
        <v>0</v>
      </c>
      <c r="D36" s="395">
        <v>-6.7595219999999996</v>
      </c>
      <c r="E36" s="396">
        <v>0</v>
      </c>
      <c r="F36" s="394">
        <v>8.3298529000000006</v>
      </c>
      <c r="G36" s="395">
        <v>6.9415440833333344</v>
      </c>
      <c r="H36" s="395">
        <v>0</v>
      </c>
      <c r="I36" s="395">
        <v>0</v>
      </c>
      <c r="J36" s="395">
        <v>-6.9415440833333344</v>
      </c>
      <c r="K36" s="397">
        <v>0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6.7595219999999996</v>
      </c>
      <c r="C37" s="395">
        <v>0</v>
      </c>
      <c r="D37" s="395">
        <v>-6.7595219999999996</v>
      </c>
      <c r="E37" s="396">
        <v>0</v>
      </c>
      <c r="F37" s="394">
        <v>8.3298529000000006</v>
      </c>
      <c r="G37" s="395">
        <v>6.9415440833333344</v>
      </c>
      <c r="H37" s="395">
        <v>0</v>
      </c>
      <c r="I37" s="395">
        <v>0</v>
      </c>
      <c r="J37" s="395">
        <v>-6.9415440833333344</v>
      </c>
      <c r="K37" s="397">
        <v>0</v>
      </c>
      <c r="L37" s="135"/>
      <c r="M37" s="393" t="str">
        <f t="shared" si="0"/>
        <v>X</v>
      </c>
    </row>
    <row r="38" spans="1:13" ht="14.45" customHeight="1" x14ac:dyDescent="0.2">
      <c r="A38" s="398" t="s">
        <v>266</v>
      </c>
      <c r="B38" s="394">
        <v>6.7595219999999996</v>
      </c>
      <c r="C38" s="395">
        <v>0</v>
      </c>
      <c r="D38" s="395">
        <v>-6.7595219999999996</v>
      </c>
      <c r="E38" s="396">
        <v>0</v>
      </c>
      <c r="F38" s="394">
        <v>8.3298529000000006</v>
      </c>
      <c r="G38" s="395">
        <v>6.9415440833333344</v>
      </c>
      <c r="H38" s="395">
        <v>0</v>
      </c>
      <c r="I38" s="395">
        <v>0</v>
      </c>
      <c r="J38" s="395">
        <v>-6.9415440833333344</v>
      </c>
      <c r="K38" s="397">
        <v>0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32.18</v>
      </c>
      <c r="C39" s="395">
        <v>33.783739999999995</v>
      </c>
      <c r="D39" s="395">
        <v>1.6037399999999948</v>
      </c>
      <c r="E39" s="396">
        <v>1.0498365444375386</v>
      </c>
      <c r="F39" s="394">
        <v>40.518965199999997</v>
      </c>
      <c r="G39" s="395">
        <v>33.765804333333328</v>
      </c>
      <c r="H39" s="395">
        <v>2.0856999999999997</v>
      </c>
      <c r="I39" s="395">
        <v>30.587</v>
      </c>
      <c r="J39" s="395">
        <v>-3.1788043333333285</v>
      </c>
      <c r="K39" s="397">
        <v>0.75488107480099231</v>
      </c>
      <c r="L39" s="135"/>
      <c r="M39" s="393" t="str">
        <f t="shared" si="0"/>
        <v/>
      </c>
    </row>
    <row r="40" spans="1:13" ht="14.45" customHeight="1" x14ac:dyDescent="0.2">
      <c r="A40" s="398" t="s">
        <v>268</v>
      </c>
      <c r="B40" s="394">
        <v>32.18</v>
      </c>
      <c r="C40" s="395">
        <v>33.783739999999995</v>
      </c>
      <c r="D40" s="395">
        <v>1.6037399999999948</v>
      </c>
      <c r="E40" s="396">
        <v>1.0498365444375386</v>
      </c>
      <c r="F40" s="394">
        <v>40.518965199999997</v>
      </c>
      <c r="G40" s="395">
        <v>33.765804333333328</v>
      </c>
      <c r="H40" s="395">
        <v>2.0856999999999997</v>
      </c>
      <c r="I40" s="395">
        <v>30.587</v>
      </c>
      <c r="J40" s="395">
        <v>-3.1788043333333285</v>
      </c>
      <c r="K40" s="397">
        <v>0.75488107480099231</v>
      </c>
      <c r="L40" s="135"/>
      <c r="M40" s="393" t="str">
        <f t="shared" si="0"/>
        <v>X</v>
      </c>
    </row>
    <row r="41" spans="1:13" ht="14.45" customHeight="1" x14ac:dyDescent="0.2">
      <c r="A41" s="398" t="s">
        <v>269</v>
      </c>
      <c r="B41" s="394">
        <v>32.18</v>
      </c>
      <c r="C41" s="395">
        <v>33.783739999999995</v>
      </c>
      <c r="D41" s="395">
        <v>1.6037399999999948</v>
      </c>
      <c r="E41" s="396">
        <v>1.0498365444375386</v>
      </c>
      <c r="F41" s="394">
        <v>40.518965199999997</v>
      </c>
      <c r="G41" s="395">
        <v>33.765804333333328</v>
      </c>
      <c r="H41" s="395">
        <v>2.0856999999999997</v>
      </c>
      <c r="I41" s="395">
        <v>30.587</v>
      </c>
      <c r="J41" s="395">
        <v>-3.1788043333333285</v>
      </c>
      <c r="K41" s="397">
        <v>0.75488107480099231</v>
      </c>
      <c r="L41" s="135"/>
      <c r="M41" s="393" t="str">
        <f t="shared" si="0"/>
        <v/>
      </c>
    </row>
    <row r="42" spans="1:13" ht="14.45" customHeight="1" x14ac:dyDescent="0.2">
      <c r="A42" s="398" t="s">
        <v>270</v>
      </c>
      <c r="B42" s="394">
        <v>117.849378</v>
      </c>
      <c r="C42" s="395">
        <v>128.59568999999999</v>
      </c>
      <c r="D42" s="395">
        <v>10.746311999999989</v>
      </c>
      <c r="E42" s="396">
        <v>1.0911868368113067</v>
      </c>
      <c r="F42" s="394">
        <v>0.42183159999999997</v>
      </c>
      <c r="G42" s="395">
        <v>0.35152633333333327</v>
      </c>
      <c r="H42" s="395">
        <v>289.79145</v>
      </c>
      <c r="I42" s="395">
        <v>414.12916999999999</v>
      </c>
      <c r="J42" s="395">
        <v>413.77764366666668</v>
      </c>
      <c r="K42" s="397">
        <v>981.74050971999259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117.849378</v>
      </c>
      <c r="C43" s="395">
        <v>121.09569</v>
      </c>
      <c r="D43" s="395">
        <v>3.2463120000000032</v>
      </c>
      <c r="E43" s="396">
        <v>1.0275462803036601</v>
      </c>
      <c r="F43" s="394">
        <v>0.42183159999999997</v>
      </c>
      <c r="G43" s="395">
        <v>0.35152633333333327</v>
      </c>
      <c r="H43" s="395">
        <v>44.398000000000003</v>
      </c>
      <c r="I43" s="395">
        <v>167.00019</v>
      </c>
      <c r="J43" s="395">
        <v>166.64866366666666</v>
      </c>
      <c r="K43" s="397">
        <v>395.89302935104911</v>
      </c>
      <c r="L43" s="135"/>
      <c r="M43" s="393" t="str">
        <f t="shared" si="0"/>
        <v/>
      </c>
    </row>
    <row r="44" spans="1:13" ht="14.45" customHeight="1" x14ac:dyDescent="0.2">
      <c r="A44" s="398" t="s">
        <v>272</v>
      </c>
      <c r="B44" s="394">
        <v>117.849378</v>
      </c>
      <c r="C44" s="395">
        <v>121.09569</v>
      </c>
      <c r="D44" s="395">
        <v>3.2463120000000032</v>
      </c>
      <c r="E44" s="396">
        <v>1.0275462803036601</v>
      </c>
      <c r="F44" s="394">
        <v>0.42183159999999997</v>
      </c>
      <c r="G44" s="395">
        <v>0.35152633333333327</v>
      </c>
      <c r="H44" s="395">
        <v>44.398000000000003</v>
      </c>
      <c r="I44" s="395">
        <v>167.00019</v>
      </c>
      <c r="J44" s="395">
        <v>166.64866366666666</v>
      </c>
      <c r="K44" s="397">
        <v>395.89302935104911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0.43675999999999998</v>
      </c>
      <c r="D45" s="395">
        <v>0.43675999999999998</v>
      </c>
      <c r="E45" s="396">
        <v>0</v>
      </c>
      <c r="F45" s="394">
        <v>0.42183159999999997</v>
      </c>
      <c r="G45" s="395">
        <v>0.35152633333333327</v>
      </c>
      <c r="H45" s="395">
        <v>0</v>
      </c>
      <c r="I45" s="395">
        <v>0</v>
      </c>
      <c r="J45" s="395">
        <v>-0.35152633333333327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0.43675999999999998</v>
      </c>
      <c r="D46" s="395">
        <v>0.43675999999999998</v>
      </c>
      <c r="E46" s="396">
        <v>0</v>
      </c>
      <c r="F46" s="394">
        <v>0.42183159999999997</v>
      </c>
      <c r="G46" s="395">
        <v>0.35152633333333327</v>
      </c>
      <c r="H46" s="395">
        <v>0</v>
      </c>
      <c r="I46" s="395">
        <v>0</v>
      </c>
      <c r="J46" s="395">
        <v>-0.35152633333333327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0.42444799999999999</v>
      </c>
      <c r="C47" s="395">
        <v>0.68064000000000002</v>
      </c>
      <c r="D47" s="395">
        <v>0.25619200000000003</v>
      </c>
      <c r="E47" s="396">
        <v>1.6035886610373946</v>
      </c>
      <c r="F47" s="394">
        <v>0</v>
      </c>
      <c r="G47" s="395">
        <v>0</v>
      </c>
      <c r="H47" s="395">
        <v>0.24972</v>
      </c>
      <c r="I47" s="395">
        <v>1.2286600000000001</v>
      </c>
      <c r="J47" s="395">
        <v>1.2286600000000001</v>
      </c>
      <c r="K47" s="397">
        <v>0</v>
      </c>
      <c r="L47" s="135"/>
      <c r="M47" s="393" t="str">
        <f t="shared" si="0"/>
        <v>X</v>
      </c>
    </row>
    <row r="48" spans="1:13" ht="14.45" customHeight="1" x14ac:dyDescent="0.2">
      <c r="A48" s="398" t="s">
        <v>276</v>
      </c>
      <c r="B48" s="394">
        <v>0.42444799999999999</v>
      </c>
      <c r="C48" s="395">
        <v>0.68064000000000002</v>
      </c>
      <c r="D48" s="395">
        <v>0.25619200000000003</v>
      </c>
      <c r="E48" s="396">
        <v>1.6035886610373946</v>
      </c>
      <c r="F48" s="394">
        <v>0</v>
      </c>
      <c r="G48" s="395">
        <v>0</v>
      </c>
      <c r="H48" s="395">
        <v>0.24972</v>
      </c>
      <c r="I48" s="395">
        <v>1.2286600000000001</v>
      </c>
      <c r="J48" s="395">
        <v>1.2286600000000001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117.42492999999999</v>
      </c>
      <c r="C49" s="395">
        <v>115.03567</v>
      </c>
      <c r="D49" s="395">
        <v>-2.3892599999999931</v>
      </c>
      <c r="E49" s="396">
        <v>0.97965287269066292</v>
      </c>
      <c r="F49" s="394">
        <v>0</v>
      </c>
      <c r="G49" s="395">
        <v>0</v>
      </c>
      <c r="H49" s="395">
        <v>43.324129999999997</v>
      </c>
      <c r="I49" s="395">
        <v>162.18576000000002</v>
      </c>
      <c r="J49" s="395">
        <v>162.18576000000002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117.42492999999999</v>
      </c>
      <c r="C50" s="395">
        <v>115.03567</v>
      </c>
      <c r="D50" s="395">
        <v>-2.3892599999999931</v>
      </c>
      <c r="E50" s="396">
        <v>0.97965287269066292</v>
      </c>
      <c r="F50" s="394">
        <v>0</v>
      </c>
      <c r="G50" s="395">
        <v>0</v>
      </c>
      <c r="H50" s="395">
        <v>43.324129999999997</v>
      </c>
      <c r="I50" s="395">
        <v>162.18576000000002</v>
      </c>
      <c r="J50" s="395">
        <v>162.18576000000002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4.9426199999999998</v>
      </c>
      <c r="D51" s="395">
        <v>4.9426199999999998</v>
      </c>
      <c r="E51" s="396">
        <v>0</v>
      </c>
      <c r="F51" s="394">
        <v>0</v>
      </c>
      <c r="G51" s="395">
        <v>0</v>
      </c>
      <c r="H51" s="395">
        <v>0.82414999999999994</v>
      </c>
      <c r="I51" s="395">
        <v>3.5857700000000001</v>
      </c>
      <c r="J51" s="395">
        <v>3.5857700000000001</v>
      </c>
      <c r="K51" s="397">
        <v>0</v>
      </c>
      <c r="L51" s="135"/>
      <c r="M51" s="393" t="str">
        <f t="shared" si="0"/>
        <v>X</v>
      </c>
    </row>
    <row r="52" spans="1:13" ht="14.45" customHeight="1" x14ac:dyDescent="0.2">
      <c r="A52" s="398" t="s">
        <v>280</v>
      </c>
      <c r="B52" s="394">
        <v>0</v>
      </c>
      <c r="C52" s="395">
        <v>4.9426199999999998</v>
      </c>
      <c r="D52" s="395">
        <v>4.9426199999999998</v>
      </c>
      <c r="E52" s="396">
        <v>0</v>
      </c>
      <c r="F52" s="394">
        <v>0</v>
      </c>
      <c r="G52" s="395">
        <v>0</v>
      </c>
      <c r="H52" s="395">
        <v>0.82414999999999994</v>
      </c>
      <c r="I52" s="395">
        <v>3.5857700000000001</v>
      </c>
      <c r="J52" s="395">
        <v>3.5857700000000001</v>
      </c>
      <c r="K52" s="397">
        <v>0</v>
      </c>
      <c r="L52" s="135"/>
      <c r="M52" s="393" t="str">
        <f t="shared" si="0"/>
        <v/>
      </c>
    </row>
    <row r="53" spans="1:13" ht="14.45" customHeight="1" x14ac:dyDescent="0.2">
      <c r="A53" s="398" t="s">
        <v>281</v>
      </c>
      <c r="B53" s="394">
        <v>0</v>
      </c>
      <c r="C53" s="395">
        <v>7.5</v>
      </c>
      <c r="D53" s="395">
        <v>7.5</v>
      </c>
      <c r="E53" s="396">
        <v>0</v>
      </c>
      <c r="F53" s="394">
        <v>0</v>
      </c>
      <c r="G53" s="395">
        <v>0</v>
      </c>
      <c r="H53" s="395">
        <v>0</v>
      </c>
      <c r="I53" s="395">
        <v>1.73553</v>
      </c>
      <c r="J53" s="395">
        <v>1.73553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7.5</v>
      </c>
      <c r="D54" s="395">
        <v>7.5</v>
      </c>
      <c r="E54" s="396">
        <v>0</v>
      </c>
      <c r="F54" s="394">
        <v>0</v>
      </c>
      <c r="G54" s="395">
        <v>0</v>
      </c>
      <c r="H54" s="395">
        <v>0</v>
      </c>
      <c r="I54" s="395">
        <v>0</v>
      </c>
      <c r="J54" s="395">
        <v>0</v>
      </c>
      <c r="K54" s="397">
        <v>0</v>
      </c>
      <c r="L54" s="135"/>
      <c r="M54" s="393" t="str">
        <f t="shared" si="0"/>
        <v/>
      </c>
    </row>
    <row r="55" spans="1:13" ht="14.45" customHeight="1" x14ac:dyDescent="0.2">
      <c r="A55" s="398" t="s">
        <v>283</v>
      </c>
      <c r="B55" s="394">
        <v>0</v>
      </c>
      <c r="C55" s="395">
        <v>7.5</v>
      </c>
      <c r="D55" s="395">
        <v>7.5</v>
      </c>
      <c r="E55" s="396">
        <v>0</v>
      </c>
      <c r="F55" s="394">
        <v>0</v>
      </c>
      <c r="G55" s="395">
        <v>0</v>
      </c>
      <c r="H55" s="395">
        <v>0</v>
      </c>
      <c r="I55" s="395">
        <v>0</v>
      </c>
      <c r="J55" s="395">
        <v>0</v>
      </c>
      <c r="K55" s="397">
        <v>0</v>
      </c>
      <c r="L55" s="135"/>
      <c r="M55" s="393" t="str">
        <f t="shared" si="0"/>
        <v>X</v>
      </c>
    </row>
    <row r="56" spans="1:13" ht="14.45" customHeight="1" x14ac:dyDescent="0.2">
      <c r="A56" s="398" t="s">
        <v>284</v>
      </c>
      <c r="B56" s="394">
        <v>0</v>
      </c>
      <c r="C56" s="395">
        <v>7.5</v>
      </c>
      <c r="D56" s="395">
        <v>7.5</v>
      </c>
      <c r="E56" s="396">
        <v>0</v>
      </c>
      <c r="F56" s="394">
        <v>0</v>
      </c>
      <c r="G56" s="395">
        <v>0</v>
      </c>
      <c r="H56" s="395">
        <v>0</v>
      </c>
      <c r="I56" s="395">
        <v>0</v>
      </c>
      <c r="J56" s="395">
        <v>0</v>
      </c>
      <c r="K56" s="397">
        <v>0</v>
      </c>
      <c r="L56" s="135"/>
      <c r="M56" s="393" t="str">
        <f t="shared" si="0"/>
        <v/>
      </c>
    </row>
    <row r="57" spans="1:13" ht="14.45" customHeight="1" x14ac:dyDescent="0.2">
      <c r="A57" s="398" t="s">
        <v>285</v>
      </c>
      <c r="B57" s="394">
        <v>0</v>
      </c>
      <c r="C57" s="395">
        <v>0</v>
      </c>
      <c r="D57" s="395">
        <v>0</v>
      </c>
      <c r="E57" s="396">
        <v>0</v>
      </c>
      <c r="F57" s="394">
        <v>0</v>
      </c>
      <c r="G57" s="395">
        <v>0</v>
      </c>
      <c r="H57" s="395">
        <v>0</v>
      </c>
      <c r="I57" s="395">
        <v>1.73553</v>
      </c>
      <c r="J57" s="395">
        <v>1.73553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 t="s">
        <v>286</v>
      </c>
      <c r="B58" s="394">
        <v>0</v>
      </c>
      <c r="C58" s="395">
        <v>0</v>
      </c>
      <c r="D58" s="395">
        <v>0</v>
      </c>
      <c r="E58" s="396">
        <v>0</v>
      </c>
      <c r="F58" s="394">
        <v>0</v>
      </c>
      <c r="G58" s="395">
        <v>0</v>
      </c>
      <c r="H58" s="395">
        <v>0</v>
      </c>
      <c r="I58" s="395">
        <v>-2.9999999999999997E-5</v>
      </c>
      <c r="J58" s="395">
        <v>-2.9999999999999997E-5</v>
      </c>
      <c r="K58" s="397">
        <v>0</v>
      </c>
      <c r="L58" s="135"/>
      <c r="M58" s="393" t="str">
        <f t="shared" si="0"/>
        <v>X</v>
      </c>
    </row>
    <row r="59" spans="1:13" ht="14.45" customHeight="1" x14ac:dyDescent="0.2">
      <c r="A59" s="398" t="s">
        <v>287</v>
      </c>
      <c r="B59" s="394">
        <v>0</v>
      </c>
      <c r="C59" s="395">
        <v>0</v>
      </c>
      <c r="D59" s="395">
        <v>0</v>
      </c>
      <c r="E59" s="396">
        <v>0</v>
      </c>
      <c r="F59" s="394">
        <v>0</v>
      </c>
      <c r="G59" s="395">
        <v>0</v>
      </c>
      <c r="H59" s="395">
        <v>0</v>
      </c>
      <c r="I59" s="395">
        <v>-2.9999999999999997E-5</v>
      </c>
      <c r="J59" s="395">
        <v>-2.9999999999999997E-5</v>
      </c>
      <c r="K59" s="397">
        <v>0</v>
      </c>
      <c r="L59" s="135"/>
      <c r="M59" s="393" t="str">
        <f t="shared" si="0"/>
        <v/>
      </c>
    </row>
    <row r="60" spans="1:13" ht="14.45" customHeight="1" x14ac:dyDescent="0.2">
      <c r="A60" s="398" t="s">
        <v>288</v>
      </c>
      <c r="B60" s="394">
        <v>0</v>
      </c>
      <c r="C60" s="395">
        <v>0</v>
      </c>
      <c r="D60" s="395">
        <v>0</v>
      </c>
      <c r="E60" s="396">
        <v>0</v>
      </c>
      <c r="F60" s="394">
        <v>0</v>
      </c>
      <c r="G60" s="395">
        <v>0</v>
      </c>
      <c r="H60" s="395">
        <v>0</v>
      </c>
      <c r="I60" s="395">
        <v>1.73556</v>
      </c>
      <c r="J60" s="395">
        <v>1.73556</v>
      </c>
      <c r="K60" s="397">
        <v>0</v>
      </c>
      <c r="L60" s="135"/>
      <c r="M60" s="393" t="str">
        <f t="shared" si="0"/>
        <v>X</v>
      </c>
    </row>
    <row r="61" spans="1:13" ht="14.45" customHeight="1" x14ac:dyDescent="0.2">
      <c r="A61" s="398" t="s">
        <v>289</v>
      </c>
      <c r="B61" s="394">
        <v>0</v>
      </c>
      <c r="C61" s="395">
        <v>0</v>
      </c>
      <c r="D61" s="395">
        <v>0</v>
      </c>
      <c r="E61" s="396">
        <v>0</v>
      </c>
      <c r="F61" s="394">
        <v>0</v>
      </c>
      <c r="G61" s="395">
        <v>0</v>
      </c>
      <c r="H61" s="395">
        <v>0</v>
      </c>
      <c r="I61" s="395">
        <v>1.73556</v>
      </c>
      <c r="J61" s="395">
        <v>1.73556</v>
      </c>
      <c r="K61" s="397">
        <v>0</v>
      </c>
      <c r="L61" s="135"/>
      <c r="M61" s="393" t="str">
        <f t="shared" si="0"/>
        <v/>
      </c>
    </row>
    <row r="62" spans="1:13" ht="14.45" customHeight="1" x14ac:dyDescent="0.2">
      <c r="A62" s="398" t="s">
        <v>290</v>
      </c>
      <c r="B62" s="394">
        <v>0</v>
      </c>
      <c r="C62" s="395">
        <v>0</v>
      </c>
      <c r="D62" s="395">
        <v>0</v>
      </c>
      <c r="E62" s="396">
        <v>0</v>
      </c>
      <c r="F62" s="394">
        <v>0</v>
      </c>
      <c r="G62" s="395">
        <v>0</v>
      </c>
      <c r="H62" s="395">
        <v>245.39345</v>
      </c>
      <c r="I62" s="395">
        <v>245.39345</v>
      </c>
      <c r="J62" s="395">
        <v>245.39345</v>
      </c>
      <c r="K62" s="397">
        <v>0</v>
      </c>
      <c r="L62" s="135"/>
      <c r="M62" s="393" t="str">
        <f t="shared" si="0"/>
        <v/>
      </c>
    </row>
    <row r="63" spans="1:13" ht="14.45" customHeight="1" x14ac:dyDescent="0.2">
      <c r="A63" s="398" t="s">
        <v>291</v>
      </c>
      <c r="B63" s="394">
        <v>0</v>
      </c>
      <c r="C63" s="395">
        <v>0</v>
      </c>
      <c r="D63" s="395">
        <v>0</v>
      </c>
      <c r="E63" s="396">
        <v>0</v>
      </c>
      <c r="F63" s="394">
        <v>0</v>
      </c>
      <c r="G63" s="395">
        <v>0</v>
      </c>
      <c r="H63" s="395">
        <v>245.39345</v>
      </c>
      <c r="I63" s="395">
        <v>245.39345</v>
      </c>
      <c r="J63" s="395">
        <v>245.39345</v>
      </c>
      <c r="K63" s="397">
        <v>0</v>
      </c>
      <c r="L63" s="135"/>
      <c r="M63" s="393" t="str">
        <f t="shared" si="0"/>
        <v/>
      </c>
    </row>
    <row r="64" spans="1:13" ht="14.45" customHeight="1" x14ac:dyDescent="0.2">
      <c r="A64" s="398" t="s">
        <v>292</v>
      </c>
      <c r="B64" s="394">
        <v>0</v>
      </c>
      <c r="C64" s="395">
        <v>0</v>
      </c>
      <c r="D64" s="395">
        <v>0</v>
      </c>
      <c r="E64" s="396">
        <v>0</v>
      </c>
      <c r="F64" s="394">
        <v>0</v>
      </c>
      <c r="G64" s="395">
        <v>0</v>
      </c>
      <c r="H64" s="395">
        <v>245.39345</v>
      </c>
      <c r="I64" s="395">
        <v>245.39345</v>
      </c>
      <c r="J64" s="395">
        <v>245.39345</v>
      </c>
      <c r="K64" s="397">
        <v>0</v>
      </c>
      <c r="L64" s="135"/>
      <c r="M64" s="393" t="str">
        <f t="shared" si="0"/>
        <v>X</v>
      </c>
    </row>
    <row r="65" spans="1:13" ht="14.45" customHeight="1" x14ac:dyDescent="0.2">
      <c r="A65" s="398" t="s">
        <v>293</v>
      </c>
      <c r="B65" s="394">
        <v>0</v>
      </c>
      <c r="C65" s="395">
        <v>0</v>
      </c>
      <c r="D65" s="395">
        <v>0</v>
      </c>
      <c r="E65" s="396">
        <v>0</v>
      </c>
      <c r="F65" s="394">
        <v>0</v>
      </c>
      <c r="G65" s="395">
        <v>0</v>
      </c>
      <c r="H65" s="395">
        <v>245.39345</v>
      </c>
      <c r="I65" s="395">
        <v>245.39345</v>
      </c>
      <c r="J65" s="395">
        <v>245.39345</v>
      </c>
      <c r="K65" s="397">
        <v>0</v>
      </c>
      <c r="L65" s="135"/>
      <c r="M65" s="393" t="str">
        <f t="shared" si="0"/>
        <v/>
      </c>
    </row>
    <row r="66" spans="1:13" ht="14.45" customHeight="1" x14ac:dyDescent="0.2">
      <c r="A66" s="398" t="s">
        <v>294</v>
      </c>
      <c r="B66" s="394">
        <v>0</v>
      </c>
      <c r="C66" s="395">
        <v>350.95597999999995</v>
      </c>
      <c r="D66" s="395">
        <v>350.95597999999995</v>
      </c>
      <c r="E66" s="396">
        <v>0</v>
      </c>
      <c r="F66" s="394">
        <v>0</v>
      </c>
      <c r="G66" s="395">
        <v>0</v>
      </c>
      <c r="H66" s="395">
        <v>49.802480000000003</v>
      </c>
      <c r="I66" s="395">
        <v>360.28985</v>
      </c>
      <c r="J66" s="395">
        <v>360.28985</v>
      </c>
      <c r="K66" s="397">
        <v>0</v>
      </c>
      <c r="L66" s="135"/>
      <c r="M66" s="393" t="str">
        <f t="shared" si="0"/>
        <v/>
      </c>
    </row>
    <row r="67" spans="1:13" ht="14.45" customHeight="1" x14ac:dyDescent="0.2">
      <c r="A67" s="398" t="s">
        <v>295</v>
      </c>
      <c r="B67" s="394">
        <v>0</v>
      </c>
      <c r="C67" s="395">
        <v>350.95597999999995</v>
      </c>
      <c r="D67" s="395">
        <v>350.95597999999995</v>
      </c>
      <c r="E67" s="396">
        <v>0</v>
      </c>
      <c r="F67" s="394">
        <v>0</v>
      </c>
      <c r="G67" s="395">
        <v>0</v>
      </c>
      <c r="H67" s="395">
        <v>49.802480000000003</v>
      </c>
      <c r="I67" s="395">
        <v>360.28985</v>
      </c>
      <c r="J67" s="395">
        <v>360.28985</v>
      </c>
      <c r="K67" s="397">
        <v>0</v>
      </c>
      <c r="L67" s="135"/>
      <c r="M67" s="393" t="str">
        <f t="shared" si="0"/>
        <v/>
      </c>
    </row>
    <row r="68" spans="1:13" ht="14.45" customHeight="1" x14ac:dyDescent="0.2">
      <c r="A68" s="398" t="s">
        <v>296</v>
      </c>
      <c r="B68" s="394">
        <v>0</v>
      </c>
      <c r="C68" s="395">
        <v>350.95597999999995</v>
      </c>
      <c r="D68" s="395">
        <v>350.95597999999995</v>
      </c>
      <c r="E68" s="396">
        <v>0</v>
      </c>
      <c r="F68" s="394">
        <v>0</v>
      </c>
      <c r="G68" s="395">
        <v>0</v>
      </c>
      <c r="H68" s="395">
        <v>49.802480000000003</v>
      </c>
      <c r="I68" s="395">
        <v>360.28985</v>
      </c>
      <c r="J68" s="395">
        <v>360.28985</v>
      </c>
      <c r="K68" s="397">
        <v>0</v>
      </c>
      <c r="L68" s="135"/>
      <c r="M68" s="393" t="str">
        <f t="shared" si="0"/>
        <v/>
      </c>
    </row>
    <row r="69" spans="1:13" ht="14.45" customHeight="1" x14ac:dyDescent="0.2">
      <c r="A69" s="398" t="s">
        <v>297</v>
      </c>
      <c r="B69" s="394">
        <v>0</v>
      </c>
      <c r="C69" s="395">
        <v>118.84518</v>
      </c>
      <c r="D69" s="395">
        <v>118.84518</v>
      </c>
      <c r="E69" s="396">
        <v>0</v>
      </c>
      <c r="F69" s="394">
        <v>0</v>
      </c>
      <c r="G69" s="395">
        <v>0</v>
      </c>
      <c r="H69" s="395">
        <v>24.706599999999998</v>
      </c>
      <c r="I69" s="395">
        <v>138.34632999999999</v>
      </c>
      <c r="J69" s="395">
        <v>138.34632999999999</v>
      </c>
      <c r="K69" s="397">
        <v>0</v>
      </c>
      <c r="L69" s="135"/>
      <c r="M69" s="393" t="str">
        <f t="shared" si="0"/>
        <v>X</v>
      </c>
    </row>
    <row r="70" spans="1:13" ht="14.45" customHeight="1" x14ac:dyDescent="0.2">
      <c r="A70" s="398" t="s">
        <v>298</v>
      </c>
      <c r="B70" s="394">
        <v>0</v>
      </c>
      <c r="C70" s="395">
        <v>118.84518</v>
      </c>
      <c r="D70" s="395">
        <v>118.84518</v>
      </c>
      <c r="E70" s="396">
        <v>0</v>
      </c>
      <c r="F70" s="394">
        <v>0</v>
      </c>
      <c r="G70" s="395">
        <v>0</v>
      </c>
      <c r="H70" s="395">
        <v>24.706599999999998</v>
      </c>
      <c r="I70" s="395">
        <v>138.34632999999999</v>
      </c>
      <c r="J70" s="395">
        <v>138.34632999999999</v>
      </c>
      <c r="K70" s="397">
        <v>0</v>
      </c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 t="s">
        <v>299</v>
      </c>
      <c r="B71" s="394">
        <v>0</v>
      </c>
      <c r="C71" s="395">
        <v>232.11079999999998</v>
      </c>
      <c r="D71" s="395">
        <v>232.11079999999998</v>
      </c>
      <c r="E71" s="396">
        <v>0</v>
      </c>
      <c r="F71" s="394">
        <v>0</v>
      </c>
      <c r="G71" s="395">
        <v>0</v>
      </c>
      <c r="H71" s="395">
        <v>25.095880000000001</v>
      </c>
      <c r="I71" s="395">
        <v>221.94351999999998</v>
      </c>
      <c r="J71" s="395">
        <v>221.94351999999998</v>
      </c>
      <c r="K71" s="397">
        <v>0</v>
      </c>
      <c r="L71" s="135"/>
      <c r="M71" s="393" t="str">
        <f t="shared" si="1"/>
        <v>X</v>
      </c>
    </row>
    <row r="72" spans="1:13" ht="14.45" customHeight="1" x14ac:dyDescent="0.2">
      <c r="A72" s="398" t="s">
        <v>300</v>
      </c>
      <c r="B72" s="394">
        <v>0</v>
      </c>
      <c r="C72" s="395">
        <v>232.11079999999998</v>
      </c>
      <c r="D72" s="395">
        <v>232.11079999999998</v>
      </c>
      <c r="E72" s="396">
        <v>0</v>
      </c>
      <c r="F72" s="394">
        <v>0</v>
      </c>
      <c r="G72" s="395">
        <v>0</v>
      </c>
      <c r="H72" s="395">
        <v>25.095880000000001</v>
      </c>
      <c r="I72" s="395">
        <v>221.94351999999998</v>
      </c>
      <c r="J72" s="395">
        <v>221.94351999999998</v>
      </c>
      <c r="K72" s="397">
        <v>0</v>
      </c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79A7966D-396C-497D-9C29-74C8B0CA719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301</v>
      </c>
      <c r="C5" s="401">
        <v>1872.43</v>
      </c>
      <c r="D5" s="401">
        <v>11</v>
      </c>
      <c r="E5" s="401">
        <v>305.01</v>
      </c>
      <c r="F5" s="402">
        <v>0.16289527512376964</v>
      </c>
      <c r="G5" s="401">
        <v>2</v>
      </c>
      <c r="H5" s="402">
        <v>0.18181818181818182</v>
      </c>
      <c r="I5" s="401">
        <v>1567.42</v>
      </c>
      <c r="J5" s="402">
        <v>0.83710472487623033</v>
      </c>
      <c r="K5" s="401">
        <v>9</v>
      </c>
      <c r="L5" s="402">
        <v>0.81818181818181823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302</v>
      </c>
      <c r="C6" s="401">
        <v>1872.43</v>
      </c>
      <c r="D6" s="401">
        <v>11</v>
      </c>
      <c r="E6" s="401">
        <v>305.01</v>
      </c>
      <c r="F6" s="402">
        <v>0.16289527512376964</v>
      </c>
      <c r="G6" s="401">
        <v>2</v>
      </c>
      <c r="H6" s="402">
        <v>0.18181818181818182</v>
      </c>
      <c r="I6" s="401">
        <v>1567.42</v>
      </c>
      <c r="J6" s="402">
        <v>0.83710472487623033</v>
      </c>
      <c r="K6" s="401">
        <v>9</v>
      </c>
      <c r="L6" s="402">
        <v>0.81818181818181823</v>
      </c>
      <c r="M6" s="401" t="s">
        <v>1</v>
      </c>
      <c r="N6" s="135"/>
    </row>
    <row r="7" spans="1:14" ht="14.45" customHeight="1" x14ac:dyDescent="0.2">
      <c r="A7" s="399" t="s">
        <v>303</v>
      </c>
      <c r="B7" s="400" t="s">
        <v>3</v>
      </c>
      <c r="C7" s="401">
        <v>1872.43</v>
      </c>
      <c r="D7" s="401">
        <v>11</v>
      </c>
      <c r="E7" s="401">
        <v>305.01</v>
      </c>
      <c r="F7" s="402">
        <v>0.16289527512376964</v>
      </c>
      <c r="G7" s="401">
        <v>2</v>
      </c>
      <c r="H7" s="402">
        <v>0.18181818181818182</v>
      </c>
      <c r="I7" s="401">
        <v>1567.42</v>
      </c>
      <c r="J7" s="402">
        <v>0.83710472487623033</v>
      </c>
      <c r="K7" s="401">
        <v>9</v>
      </c>
      <c r="L7" s="402">
        <v>0.81818181818181823</v>
      </c>
      <c r="M7" s="401" t="s">
        <v>304</v>
      </c>
      <c r="N7" s="135"/>
    </row>
    <row r="9" spans="1:14" ht="14.45" customHeight="1" x14ac:dyDescent="0.2">
      <c r="A9" s="399">
        <v>43</v>
      </c>
      <c r="B9" s="400" t="s">
        <v>301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305</v>
      </c>
      <c r="B10" s="400" t="s">
        <v>302</v>
      </c>
      <c r="C10" s="401">
        <v>1872.43</v>
      </c>
      <c r="D10" s="401">
        <v>11</v>
      </c>
      <c r="E10" s="401">
        <v>305.01</v>
      </c>
      <c r="F10" s="402">
        <v>0.16289527512376964</v>
      </c>
      <c r="G10" s="401">
        <v>2</v>
      </c>
      <c r="H10" s="402">
        <v>0.18181818181818182</v>
      </c>
      <c r="I10" s="401">
        <v>1567.42</v>
      </c>
      <c r="J10" s="402">
        <v>0.83710472487623033</v>
      </c>
      <c r="K10" s="401">
        <v>9</v>
      </c>
      <c r="L10" s="402">
        <v>0.81818181818181823</v>
      </c>
      <c r="M10" s="401" t="s">
        <v>1</v>
      </c>
      <c r="N10" s="135"/>
    </row>
    <row r="11" spans="1:14" ht="14.45" customHeight="1" x14ac:dyDescent="0.2">
      <c r="A11" s="399" t="s">
        <v>305</v>
      </c>
      <c r="B11" s="400" t="s">
        <v>306</v>
      </c>
      <c r="C11" s="401">
        <v>1872.43</v>
      </c>
      <c r="D11" s="401">
        <v>11</v>
      </c>
      <c r="E11" s="401">
        <v>305.01</v>
      </c>
      <c r="F11" s="402">
        <v>0.16289527512376964</v>
      </c>
      <c r="G11" s="401">
        <v>2</v>
      </c>
      <c r="H11" s="402">
        <v>0.18181818181818182</v>
      </c>
      <c r="I11" s="401">
        <v>1567.42</v>
      </c>
      <c r="J11" s="402">
        <v>0.83710472487623033</v>
      </c>
      <c r="K11" s="401">
        <v>9</v>
      </c>
      <c r="L11" s="402">
        <v>0.81818181818181823</v>
      </c>
      <c r="M11" s="401" t="s">
        <v>307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308</v>
      </c>
      <c r="N12" s="135"/>
    </row>
    <row r="13" spans="1:14" ht="14.45" customHeight="1" x14ac:dyDescent="0.2">
      <c r="A13" s="399" t="s">
        <v>303</v>
      </c>
      <c r="B13" s="400" t="s">
        <v>309</v>
      </c>
      <c r="C13" s="401">
        <v>1872.43</v>
      </c>
      <c r="D13" s="401">
        <v>11</v>
      </c>
      <c r="E13" s="401">
        <v>305.01</v>
      </c>
      <c r="F13" s="402">
        <v>0.16289527512376964</v>
      </c>
      <c r="G13" s="401">
        <v>2</v>
      </c>
      <c r="H13" s="402">
        <v>0.18181818181818182</v>
      </c>
      <c r="I13" s="401">
        <v>1567.42</v>
      </c>
      <c r="J13" s="402">
        <v>0.83710472487623033</v>
      </c>
      <c r="K13" s="401">
        <v>9</v>
      </c>
      <c r="L13" s="402">
        <v>0.81818181818181823</v>
      </c>
      <c r="M13" s="401" t="s">
        <v>304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310</v>
      </c>
    </row>
    <row r="16" spans="1:14" ht="14.45" customHeight="1" x14ac:dyDescent="0.2">
      <c r="A16" s="403" t="s">
        <v>311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CC5C8C71-E2FD-44B4-87FF-959F41C8FF5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312</v>
      </c>
      <c r="B5" s="411">
        <v>243.84</v>
      </c>
      <c r="C5" s="412">
        <v>1</v>
      </c>
      <c r="D5" s="420">
        <v>1</v>
      </c>
      <c r="E5" s="433" t="s">
        <v>312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313</v>
      </c>
      <c r="B6" s="414">
        <v>361.58</v>
      </c>
      <c r="C6" s="415">
        <v>1</v>
      </c>
      <c r="D6" s="421">
        <v>2</v>
      </c>
      <c r="E6" s="434" t="s">
        <v>313</v>
      </c>
      <c r="F6" s="414">
        <v>176.32</v>
      </c>
      <c r="G6" s="429">
        <v>0.48763759057469991</v>
      </c>
      <c r="H6" s="416">
        <v>1</v>
      </c>
      <c r="I6" s="430">
        <v>0.5</v>
      </c>
      <c r="J6" s="437">
        <v>185.26</v>
      </c>
      <c r="K6" s="429">
        <v>0.51236240942530009</v>
      </c>
      <c r="L6" s="416">
        <v>1</v>
      </c>
      <c r="M6" s="430">
        <v>0.5</v>
      </c>
    </row>
    <row r="7" spans="1:13" ht="14.45" customHeight="1" thickBot="1" x14ac:dyDescent="0.25">
      <c r="A7" s="408" t="s">
        <v>314</v>
      </c>
      <c r="B7" s="417">
        <v>1267.01</v>
      </c>
      <c r="C7" s="418">
        <v>1</v>
      </c>
      <c r="D7" s="422">
        <v>8</v>
      </c>
      <c r="E7" s="435" t="s">
        <v>314</v>
      </c>
      <c r="F7" s="417">
        <v>128.69</v>
      </c>
      <c r="G7" s="431">
        <v>0.10156983764926875</v>
      </c>
      <c r="H7" s="419">
        <v>1</v>
      </c>
      <c r="I7" s="432">
        <v>0.125</v>
      </c>
      <c r="J7" s="438">
        <v>1138.32</v>
      </c>
      <c r="K7" s="431">
        <v>0.89843016235073125</v>
      </c>
      <c r="L7" s="419">
        <v>7</v>
      </c>
      <c r="M7" s="432">
        <v>0.875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5D63668-9DD9-4ED8-A17A-CFF620210F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355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1872.4299999999998</v>
      </c>
      <c r="N3" s="57">
        <f>SUBTOTAL(9,N7:N1048576)</f>
        <v>14</v>
      </c>
      <c r="O3" s="57">
        <f>SUBTOTAL(9,O7:O1048576)</f>
        <v>11</v>
      </c>
      <c r="P3" s="57">
        <f>SUBTOTAL(9,P7:P1048576)</f>
        <v>305.01</v>
      </c>
      <c r="Q3" s="58">
        <f>IF(M3=0,0,P3/M3)</f>
        <v>0.16289527512376967</v>
      </c>
      <c r="R3" s="57">
        <f>SUBTOTAL(9,R7:R1048576)</f>
        <v>3</v>
      </c>
      <c r="S3" s="58">
        <f>IF(N3=0,0,R3/N3)</f>
        <v>0.21428571428571427</v>
      </c>
      <c r="T3" s="57">
        <f>SUBTOTAL(9,T7:T1048576)</f>
        <v>2</v>
      </c>
      <c r="U3" s="59">
        <f>IF(O3=0,0,T3/O3)</f>
        <v>0.18181818181818182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301</v>
      </c>
      <c r="C7" s="445" t="s">
        <v>305</v>
      </c>
      <c r="D7" s="446" t="s">
        <v>354</v>
      </c>
      <c r="E7" s="447" t="s">
        <v>314</v>
      </c>
      <c r="F7" s="445" t="s">
        <v>302</v>
      </c>
      <c r="G7" s="445" t="s">
        <v>315</v>
      </c>
      <c r="H7" s="445" t="s">
        <v>233</v>
      </c>
      <c r="I7" s="445" t="s">
        <v>316</v>
      </c>
      <c r="J7" s="445" t="s">
        <v>317</v>
      </c>
      <c r="K7" s="445" t="s">
        <v>318</v>
      </c>
      <c r="L7" s="448">
        <v>75.819999999999993</v>
      </c>
      <c r="M7" s="448">
        <v>75.819999999999993</v>
      </c>
      <c r="N7" s="445">
        <v>1</v>
      </c>
      <c r="O7" s="449">
        <v>0.5</v>
      </c>
      <c r="P7" s="448">
        <v>75.819999999999993</v>
      </c>
      <c r="Q7" s="450">
        <v>1</v>
      </c>
      <c r="R7" s="445">
        <v>1</v>
      </c>
      <c r="S7" s="450">
        <v>1</v>
      </c>
      <c r="T7" s="449">
        <v>0.5</v>
      </c>
      <c r="U7" s="108">
        <v>1</v>
      </c>
    </row>
    <row r="8" spans="1:21" ht="14.45" customHeight="1" x14ac:dyDescent="0.2">
      <c r="A8" s="425">
        <v>43</v>
      </c>
      <c r="B8" s="415" t="s">
        <v>301</v>
      </c>
      <c r="C8" s="415" t="s">
        <v>305</v>
      </c>
      <c r="D8" s="451" t="s">
        <v>354</v>
      </c>
      <c r="E8" s="452" t="s">
        <v>314</v>
      </c>
      <c r="F8" s="415" t="s">
        <v>302</v>
      </c>
      <c r="G8" s="415" t="s">
        <v>319</v>
      </c>
      <c r="H8" s="415" t="s">
        <v>233</v>
      </c>
      <c r="I8" s="415" t="s">
        <v>320</v>
      </c>
      <c r="J8" s="415" t="s">
        <v>321</v>
      </c>
      <c r="K8" s="415" t="s">
        <v>322</v>
      </c>
      <c r="L8" s="453">
        <v>52.87</v>
      </c>
      <c r="M8" s="453">
        <v>52.87</v>
      </c>
      <c r="N8" s="415">
        <v>1</v>
      </c>
      <c r="O8" s="454">
        <v>0.5</v>
      </c>
      <c r="P8" s="453">
        <v>52.87</v>
      </c>
      <c r="Q8" s="429">
        <v>1</v>
      </c>
      <c r="R8" s="415">
        <v>1</v>
      </c>
      <c r="S8" s="429">
        <v>1</v>
      </c>
      <c r="T8" s="454">
        <v>0.5</v>
      </c>
      <c r="U8" s="430">
        <v>1</v>
      </c>
    </row>
    <row r="9" spans="1:21" ht="14.45" customHeight="1" x14ac:dyDescent="0.2">
      <c r="A9" s="425">
        <v>43</v>
      </c>
      <c r="B9" s="415" t="s">
        <v>301</v>
      </c>
      <c r="C9" s="415" t="s">
        <v>305</v>
      </c>
      <c r="D9" s="451" t="s">
        <v>354</v>
      </c>
      <c r="E9" s="452" t="s">
        <v>314</v>
      </c>
      <c r="F9" s="415" t="s">
        <v>302</v>
      </c>
      <c r="G9" s="415" t="s">
        <v>323</v>
      </c>
      <c r="H9" s="415" t="s">
        <v>233</v>
      </c>
      <c r="I9" s="415" t="s">
        <v>324</v>
      </c>
      <c r="J9" s="415" t="s">
        <v>325</v>
      </c>
      <c r="K9" s="415" t="s">
        <v>326</v>
      </c>
      <c r="L9" s="453">
        <v>93.98</v>
      </c>
      <c r="M9" s="453">
        <v>93.98</v>
      </c>
      <c r="N9" s="415">
        <v>1</v>
      </c>
      <c r="O9" s="454">
        <v>1</v>
      </c>
      <c r="P9" s="453"/>
      <c r="Q9" s="429">
        <v>0</v>
      </c>
      <c r="R9" s="415"/>
      <c r="S9" s="429">
        <v>0</v>
      </c>
      <c r="T9" s="454"/>
      <c r="U9" s="430">
        <v>0</v>
      </c>
    </row>
    <row r="10" spans="1:21" ht="14.45" customHeight="1" x14ac:dyDescent="0.2">
      <c r="A10" s="425">
        <v>43</v>
      </c>
      <c r="B10" s="415" t="s">
        <v>301</v>
      </c>
      <c r="C10" s="415" t="s">
        <v>305</v>
      </c>
      <c r="D10" s="451" t="s">
        <v>354</v>
      </c>
      <c r="E10" s="452" t="s">
        <v>314</v>
      </c>
      <c r="F10" s="415" t="s">
        <v>302</v>
      </c>
      <c r="G10" s="415" t="s">
        <v>323</v>
      </c>
      <c r="H10" s="415" t="s">
        <v>233</v>
      </c>
      <c r="I10" s="415" t="s">
        <v>327</v>
      </c>
      <c r="J10" s="415" t="s">
        <v>325</v>
      </c>
      <c r="K10" s="415" t="s">
        <v>328</v>
      </c>
      <c r="L10" s="453">
        <v>140.96</v>
      </c>
      <c r="M10" s="453">
        <v>140.96</v>
      </c>
      <c r="N10" s="415">
        <v>1</v>
      </c>
      <c r="O10" s="454">
        <v>1</v>
      </c>
      <c r="P10" s="453"/>
      <c r="Q10" s="429">
        <v>0</v>
      </c>
      <c r="R10" s="415"/>
      <c r="S10" s="429">
        <v>0</v>
      </c>
      <c r="T10" s="454"/>
      <c r="U10" s="430">
        <v>0</v>
      </c>
    </row>
    <row r="11" spans="1:21" ht="14.45" customHeight="1" x14ac:dyDescent="0.2">
      <c r="A11" s="425">
        <v>43</v>
      </c>
      <c r="B11" s="415" t="s">
        <v>301</v>
      </c>
      <c r="C11" s="415" t="s">
        <v>305</v>
      </c>
      <c r="D11" s="451" t="s">
        <v>354</v>
      </c>
      <c r="E11" s="452" t="s">
        <v>314</v>
      </c>
      <c r="F11" s="415" t="s">
        <v>302</v>
      </c>
      <c r="G11" s="415" t="s">
        <v>329</v>
      </c>
      <c r="H11" s="415" t="s">
        <v>233</v>
      </c>
      <c r="I11" s="415" t="s">
        <v>330</v>
      </c>
      <c r="J11" s="415" t="s">
        <v>331</v>
      </c>
      <c r="K11" s="415" t="s">
        <v>332</v>
      </c>
      <c r="L11" s="453">
        <v>25.53</v>
      </c>
      <c r="M11" s="453">
        <v>25.53</v>
      </c>
      <c r="N11" s="415">
        <v>1</v>
      </c>
      <c r="O11" s="454">
        <v>1</v>
      </c>
      <c r="P11" s="453"/>
      <c r="Q11" s="429">
        <v>0</v>
      </c>
      <c r="R11" s="415"/>
      <c r="S11" s="429">
        <v>0</v>
      </c>
      <c r="T11" s="454"/>
      <c r="U11" s="430">
        <v>0</v>
      </c>
    </row>
    <row r="12" spans="1:21" ht="14.45" customHeight="1" x14ac:dyDescent="0.2">
      <c r="A12" s="425">
        <v>43</v>
      </c>
      <c r="B12" s="415" t="s">
        <v>301</v>
      </c>
      <c r="C12" s="415" t="s">
        <v>305</v>
      </c>
      <c r="D12" s="451" t="s">
        <v>354</v>
      </c>
      <c r="E12" s="452" t="s">
        <v>314</v>
      </c>
      <c r="F12" s="415" t="s">
        <v>302</v>
      </c>
      <c r="G12" s="415" t="s">
        <v>333</v>
      </c>
      <c r="H12" s="415" t="s">
        <v>233</v>
      </c>
      <c r="I12" s="415" t="s">
        <v>334</v>
      </c>
      <c r="J12" s="415" t="s">
        <v>335</v>
      </c>
      <c r="K12" s="415" t="s">
        <v>336</v>
      </c>
      <c r="L12" s="453">
        <v>176.32</v>
      </c>
      <c r="M12" s="453">
        <v>352.64</v>
      </c>
      <c r="N12" s="415">
        <v>2</v>
      </c>
      <c r="O12" s="454">
        <v>1.5</v>
      </c>
      <c r="P12" s="453"/>
      <c r="Q12" s="429">
        <v>0</v>
      </c>
      <c r="R12" s="415"/>
      <c r="S12" s="429">
        <v>0</v>
      </c>
      <c r="T12" s="454"/>
      <c r="U12" s="430">
        <v>0</v>
      </c>
    </row>
    <row r="13" spans="1:21" ht="14.45" customHeight="1" x14ac:dyDescent="0.2">
      <c r="A13" s="425">
        <v>43</v>
      </c>
      <c r="B13" s="415" t="s">
        <v>301</v>
      </c>
      <c r="C13" s="415" t="s">
        <v>305</v>
      </c>
      <c r="D13" s="451" t="s">
        <v>354</v>
      </c>
      <c r="E13" s="452" t="s">
        <v>314</v>
      </c>
      <c r="F13" s="415" t="s">
        <v>302</v>
      </c>
      <c r="G13" s="415" t="s">
        <v>337</v>
      </c>
      <c r="H13" s="415" t="s">
        <v>233</v>
      </c>
      <c r="I13" s="415" t="s">
        <v>338</v>
      </c>
      <c r="J13" s="415" t="s">
        <v>339</v>
      </c>
      <c r="K13" s="415" t="s">
        <v>340</v>
      </c>
      <c r="L13" s="453">
        <v>87.98</v>
      </c>
      <c r="M13" s="453">
        <v>87.98</v>
      </c>
      <c r="N13" s="415">
        <v>1</v>
      </c>
      <c r="O13" s="454">
        <v>0.5</v>
      </c>
      <c r="P13" s="453"/>
      <c r="Q13" s="429">
        <v>0</v>
      </c>
      <c r="R13" s="415"/>
      <c r="S13" s="429">
        <v>0</v>
      </c>
      <c r="T13" s="454"/>
      <c r="U13" s="430">
        <v>0</v>
      </c>
    </row>
    <row r="14" spans="1:21" ht="14.45" customHeight="1" x14ac:dyDescent="0.2">
      <c r="A14" s="425">
        <v>43</v>
      </c>
      <c r="B14" s="415" t="s">
        <v>301</v>
      </c>
      <c r="C14" s="415" t="s">
        <v>305</v>
      </c>
      <c r="D14" s="451" t="s">
        <v>354</v>
      </c>
      <c r="E14" s="452" t="s">
        <v>314</v>
      </c>
      <c r="F14" s="415" t="s">
        <v>302</v>
      </c>
      <c r="G14" s="415" t="s">
        <v>341</v>
      </c>
      <c r="H14" s="415" t="s">
        <v>233</v>
      </c>
      <c r="I14" s="415" t="s">
        <v>342</v>
      </c>
      <c r="J14" s="415" t="s">
        <v>343</v>
      </c>
      <c r="K14" s="415" t="s">
        <v>344</v>
      </c>
      <c r="L14" s="453">
        <v>437.23</v>
      </c>
      <c r="M14" s="453">
        <v>437.23</v>
      </c>
      <c r="N14" s="415">
        <v>1</v>
      </c>
      <c r="O14" s="454">
        <v>1</v>
      </c>
      <c r="P14" s="453"/>
      <c r="Q14" s="429">
        <v>0</v>
      </c>
      <c r="R14" s="415"/>
      <c r="S14" s="429">
        <v>0</v>
      </c>
      <c r="T14" s="454"/>
      <c r="U14" s="430">
        <v>0</v>
      </c>
    </row>
    <row r="15" spans="1:21" ht="14.45" customHeight="1" x14ac:dyDescent="0.2">
      <c r="A15" s="425">
        <v>43</v>
      </c>
      <c r="B15" s="415" t="s">
        <v>301</v>
      </c>
      <c r="C15" s="415" t="s">
        <v>305</v>
      </c>
      <c r="D15" s="451" t="s">
        <v>354</v>
      </c>
      <c r="E15" s="452" t="s">
        <v>314</v>
      </c>
      <c r="F15" s="415" t="s">
        <v>302</v>
      </c>
      <c r="G15" s="415" t="s">
        <v>345</v>
      </c>
      <c r="H15" s="415" t="s">
        <v>233</v>
      </c>
      <c r="I15" s="415" t="s">
        <v>346</v>
      </c>
      <c r="J15" s="415" t="s">
        <v>347</v>
      </c>
      <c r="K15" s="415" t="s">
        <v>348</v>
      </c>
      <c r="L15" s="453">
        <v>0</v>
      </c>
      <c r="M15" s="453">
        <v>0</v>
      </c>
      <c r="N15" s="415">
        <v>1</v>
      </c>
      <c r="O15" s="454">
        <v>1</v>
      </c>
      <c r="P15" s="453"/>
      <c r="Q15" s="429"/>
      <c r="R15" s="415"/>
      <c r="S15" s="429">
        <v>0</v>
      </c>
      <c r="T15" s="454"/>
      <c r="U15" s="430">
        <v>0</v>
      </c>
    </row>
    <row r="16" spans="1:21" ht="14.45" customHeight="1" x14ac:dyDescent="0.2">
      <c r="A16" s="425">
        <v>43</v>
      </c>
      <c r="B16" s="415" t="s">
        <v>301</v>
      </c>
      <c r="C16" s="415" t="s">
        <v>305</v>
      </c>
      <c r="D16" s="451" t="s">
        <v>354</v>
      </c>
      <c r="E16" s="452" t="s">
        <v>313</v>
      </c>
      <c r="F16" s="415" t="s">
        <v>302</v>
      </c>
      <c r="G16" s="415" t="s">
        <v>333</v>
      </c>
      <c r="H16" s="415" t="s">
        <v>233</v>
      </c>
      <c r="I16" s="415" t="s">
        <v>334</v>
      </c>
      <c r="J16" s="415" t="s">
        <v>335</v>
      </c>
      <c r="K16" s="415" t="s">
        <v>336</v>
      </c>
      <c r="L16" s="453">
        <v>176.32</v>
      </c>
      <c r="M16" s="453">
        <v>176.32</v>
      </c>
      <c r="N16" s="415">
        <v>1</v>
      </c>
      <c r="O16" s="454">
        <v>1</v>
      </c>
      <c r="P16" s="453">
        <v>176.32</v>
      </c>
      <c r="Q16" s="429">
        <v>1</v>
      </c>
      <c r="R16" s="415">
        <v>1</v>
      </c>
      <c r="S16" s="429">
        <v>1</v>
      </c>
      <c r="T16" s="454">
        <v>1</v>
      </c>
      <c r="U16" s="430">
        <v>1</v>
      </c>
    </row>
    <row r="17" spans="1:21" ht="14.45" customHeight="1" x14ac:dyDescent="0.2">
      <c r="A17" s="425">
        <v>43</v>
      </c>
      <c r="B17" s="415" t="s">
        <v>301</v>
      </c>
      <c r="C17" s="415" t="s">
        <v>305</v>
      </c>
      <c r="D17" s="451" t="s">
        <v>354</v>
      </c>
      <c r="E17" s="452" t="s">
        <v>313</v>
      </c>
      <c r="F17" s="415" t="s">
        <v>302</v>
      </c>
      <c r="G17" s="415" t="s">
        <v>337</v>
      </c>
      <c r="H17" s="415" t="s">
        <v>233</v>
      </c>
      <c r="I17" s="415" t="s">
        <v>349</v>
      </c>
      <c r="J17" s="415" t="s">
        <v>339</v>
      </c>
      <c r="K17" s="415" t="s">
        <v>340</v>
      </c>
      <c r="L17" s="453">
        <v>185.26</v>
      </c>
      <c r="M17" s="453">
        <v>185.26</v>
      </c>
      <c r="N17" s="415">
        <v>1</v>
      </c>
      <c r="O17" s="454">
        <v>1</v>
      </c>
      <c r="P17" s="453"/>
      <c r="Q17" s="429">
        <v>0</v>
      </c>
      <c r="R17" s="415"/>
      <c r="S17" s="429">
        <v>0</v>
      </c>
      <c r="T17" s="454"/>
      <c r="U17" s="430">
        <v>0</v>
      </c>
    </row>
    <row r="18" spans="1:21" ht="14.45" customHeight="1" thickBot="1" x14ac:dyDescent="0.25">
      <c r="A18" s="426">
        <v>43</v>
      </c>
      <c r="B18" s="418" t="s">
        <v>301</v>
      </c>
      <c r="C18" s="418" t="s">
        <v>305</v>
      </c>
      <c r="D18" s="455" t="s">
        <v>354</v>
      </c>
      <c r="E18" s="456" t="s">
        <v>312</v>
      </c>
      <c r="F18" s="418" t="s">
        <v>302</v>
      </c>
      <c r="G18" s="418" t="s">
        <v>350</v>
      </c>
      <c r="H18" s="418" t="s">
        <v>233</v>
      </c>
      <c r="I18" s="418" t="s">
        <v>351</v>
      </c>
      <c r="J18" s="418" t="s">
        <v>352</v>
      </c>
      <c r="K18" s="418" t="s">
        <v>353</v>
      </c>
      <c r="L18" s="457">
        <v>121.92</v>
      </c>
      <c r="M18" s="457">
        <v>243.84</v>
      </c>
      <c r="N18" s="418">
        <v>2</v>
      </c>
      <c r="O18" s="458">
        <v>1</v>
      </c>
      <c r="P18" s="457"/>
      <c r="Q18" s="431">
        <v>0</v>
      </c>
      <c r="R18" s="418"/>
      <c r="S18" s="431">
        <v>0</v>
      </c>
      <c r="T18" s="458"/>
      <c r="U18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C73D1E0-61ED-402E-BC5B-DCAFE78D8AD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2.9090909090909087</v>
      </c>
      <c r="D6" s="267"/>
      <c r="E6" s="267"/>
      <c r="F6" s="266"/>
      <c r="G6" s="268">
        <f ca="1">SUM(Tabulka[05 h_vram])/2</f>
        <v>5039.2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146047</v>
      </c>
      <c r="N6" s="267">
        <f ca="1">SUM(Tabulka[12 m_oc])/2</f>
        <v>146047</v>
      </c>
      <c r="O6" s="266">
        <f ca="1">SUM(Tabulka[13 m_sk])/2</f>
        <v>1731431</v>
      </c>
      <c r="P6" s="265">
        <f ca="1">SUM(Tabulka[14_vzsk])/2</f>
        <v>0</v>
      </c>
      <c r="Q6" s="265">
        <f ca="1">SUM(Tabulka[15_vzpl])/2</f>
        <v>6518.8172043010763</v>
      </c>
      <c r="R6" s="264">
        <f ca="1">IF(Q6=0,0,P6/Q6)</f>
        <v>0</v>
      </c>
      <c r="S6" s="263">
        <f ca="1">Q6-P6</f>
        <v>6518.8172043010763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2.0909090909090904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3672.7999999999997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139850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139850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1480085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6518.8172043010763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6518.8172043010763</v>
      </c>
    </row>
    <row r="9" spans="1:19" x14ac:dyDescent="0.25">
      <c r="A9" s="245">
        <v>99</v>
      </c>
      <c r="B9" s="244" t="s">
        <v>370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293838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6518.8172043010763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6518.8172043010763</v>
      </c>
    </row>
    <row r="10" spans="1:19" x14ac:dyDescent="0.25">
      <c r="A10" s="245">
        <v>101</v>
      </c>
      <c r="B10" s="244" t="s">
        <v>371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1.3636363636363635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1114599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372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308.8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71648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356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4.5454545454545449E-2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79.599999999999994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31311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373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4.5454545454545449E-2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79.599999999999994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31311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357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0.7727272727272726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1286.8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220035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374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0.7727272727272726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1286.8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220035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FBFE9D1-BDC0-4676-8374-F5C3FC05D67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369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356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357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358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356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357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359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356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357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360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356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357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361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356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357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362</v>
      </c>
      <c r="E48">
        <v>4.3499999999999996</v>
      </c>
      <c r="I48">
        <v>642.40000000000009</v>
      </c>
      <c r="Q48">
        <v>167458</v>
      </c>
      <c r="S48">
        <v>592.6197458455523</v>
      </c>
    </row>
    <row r="49" spans="3:19" x14ac:dyDescent="0.25">
      <c r="C49">
        <v>6</v>
      </c>
      <c r="D49" t="s">
        <v>177</v>
      </c>
      <c r="E49">
        <v>2.7</v>
      </c>
      <c r="I49">
        <v>388.8</v>
      </c>
      <c r="Q49">
        <v>132192</v>
      </c>
      <c r="S49">
        <v>592.6197458455523</v>
      </c>
    </row>
    <row r="50" spans="3:19" x14ac:dyDescent="0.25">
      <c r="C50">
        <v>6</v>
      </c>
      <c r="D50">
        <v>99</v>
      </c>
      <c r="E50">
        <v>1</v>
      </c>
      <c r="I50">
        <v>96</v>
      </c>
      <c r="Q50">
        <v>36288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9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9" x14ac:dyDescent="0.25">
      <c r="C53">
        <v>6</v>
      </c>
      <c r="D53" t="s">
        <v>356</v>
      </c>
      <c r="E53">
        <v>0.05</v>
      </c>
      <c r="I53">
        <v>8.8000000000000007</v>
      </c>
      <c r="Q53">
        <v>2813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9" x14ac:dyDescent="0.25">
      <c r="C55">
        <v>6</v>
      </c>
      <c r="D55" t="s">
        <v>357</v>
      </c>
      <c r="E55">
        <v>1.1000000000000001</v>
      </c>
      <c r="I55">
        <v>178</v>
      </c>
      <c r="Q55">
        <v>32121</v>
      </c>
    </row>
    <row r="56" spans="3:19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9" x14ac:dyDescent="0.25">
      <c r="C57" t="s">
        <v>363</v>
      </c>
      <c r="E57">
        <v>3.85</v>
      </c>
      <c r="I57">
        <v>575.6</v>
      </c>
      <c r="Q57">
        <v>167126</v>
      </c>
      <c r="S57">
        <v>592.6197458455523</v>
      </c>
    </row>
    <row r="58" spans="3:19" x14ac:dyDescent="0.25">
      <c r="C58">
        <v>7</v>
      </c>
      <c r="D58" t="s">
        <v>177</v>
      </c>
      <c r="E58">
        <v>1.7</v>
      </c>
      <c r="I58">
        <v>237.6</v>
      </c>
      <c r="O58">
        <v>139850</v>
      </c>
      <c r="P58">
        <v>139850</v>
      </c>
      <c r="Q58">
        <v>237469</v>
      </c>
      <c r="S58">
        <v>592.6197458455523</v>
      </c>
    </row>
    <row r="59" spans="3:19" x14ac:dyDescent="0.25">
      <c r="C59">
        <v>7</v>
      </c>
      <c r="D59">
        <v>99</v>
      </c>
      <c r="O59">
        <v>5379</v>
      </c>
      <c r="P59">
        <v>5379</v>
      </c>
      <c r="Q59">
        <v>5379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204</v>
      </c>
      <c r="O60">
        <v>132025</v>
      </c>
      <c r="P60">
        <v>132025</v>
      </c>
      <c r="Q60">
        <v>223918</v>
      </c>
    </row>
    <row r="61" spans="3:19" x14ac:dyDescent="0.25">
      <c r="C61">
        <v>7</v>
      </c>
      <c r="D61">
        <v>203</v>
      </c>
      <c r="E61">
        <v>0.2</v>
      </c>
      <c r="I61">
        <v>33.6</v>
      </c>
      <c r="O61">
        <v>2446</v>
      </c>
      <c r="P61">
        <v>2446</v>
      </c>
      <c r="Q61">
        <v>8172</v>
      </c>
    </row>
    <row r="62" spans="3:19" x14ac:dyDescent="0.25">
      <c r="C62">
        <v>7</v>
      </c>
      <c r="D62" t="s">
        <v>356</v>
      </c>
      <c r="E62">
        <v>0.05</v>
      </c>
      <c r="I62">
        <v>6.8</v>
      </c>
      <c r="O62">
        <v>252</v>
      </c>
      <c r="P62">
        <v>252</v>
      </c>
      <c r="Q62">
        <v>3111</v>
      </c>
    </row>
    <row r="63" spans="3:19" x14ac:dyDescent="0.25">
      <c r="C63">
        <v>7</v>
      </c>
      <c r="D63">
        <v>526</v>
      </c>
      <c r="E63">
        <v>0.05</v>
      </c>
      <c r="I63">
        <v>6.8</v>
      </c>
      <c r="O63">
        <v>252</v>
      </c>
      <c r="P63">
        <v>252</v>
      </c>
      <c r="Q63">
        <v>3111</v>
      </c>
    </row>
    <row r="64" spans="3:19" x14ac:dyDescent="0.25">
      <c r="C64">
        <v>7</v>
      </c>
      <c r="D64" t="s">
        <v>357</v>
      </c>
      <c r="E64">
        <v>0.6</v>
      </c>
      <c r="I64">
        <v>103.2</v>
      </c>
      <c r="O64">
        <v>5945</v>
      </c>
      <c r="P64">
        <v>5945</v>
      </c>
      <c r="Q64">
        <v>18297</v>
      </c>
    </row>
    <row r="65" spans="3:19" x14ac:dyDescent="0.25">
      <c r="C65">
        <v>7</v>
      </c>
      <c r="D65">
        <v>30</v>
      </c>
      <c r="E65">
        <v>0.6</v>
      </c>
      <c r="I65">
        <v>103.2</v>
      </c>
      <c r="O65">
        <v>5945</v>
      </c>
      <c r="P65">
        <v>5945</v>
      </c>
      <c r="Q65">
        <v>18297</v>
      </c>
    </row>
    <row r="66" spans="3:19" x14ac:dyDescent="0.25">
      <c r="C66" t="s">
        <v>364</v>
      </c>
      <c r="E66">
        <v>2.35</v>
      </c>
      <c r="I66">
        <v>347.6</v>
      </c>
      <c r="O66">
        <v>146047</v>
      </c>
      <c r="P66">
        <v>146047</v>
      </c>
      <c r="Q66">
        <v>258877</v>
      </c>
      <c r="S66">
        <v>592.6197458455523</v>
      </c>
    </row>
    <row r="67" spans="3:19" x14ac:dyDescent="0.25">
      <c r="C67">
        <v>8</v>
      </c>
      <c r="D67" t="s">
        <v>177</v>
      </c>
      <c r="E67">
        <v>1.7</v>
      </c>
      <c r="I67">
        <v>226.4</v>
      </c>
      <c r="Q67">
        <v>95282</v>
      </c>
      <c r="S67">
        <v>592.6197458455523</v>
      </c>
    </row>
    <row r="68" spans="3:19" x14ac:dyDescent="0.25">
      <c r="C68">
        <v>8</v>
      </c>
      <c r="D68">
        <v>99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212</v>
      </c>
      <c r="Q69">
        <v>89604</v>
      </c>
    </row>
    <row r="70" spans="3:19" x14ac:dyDescent="0.25">
      <c r="C70">
        <v>8</v>
      </c>
      <c r="D70">
        <v>203</v>
      </c>
      <c r="E70">
        <v>0.2</v>
      </c>
      <c r="I70">
        <v>14.4</v>
      </c>
      <c r="Q70">
        <v>5678</v>
      </c>
    </row>
    <row r="71" spans="3:19" x14ac:dyDescent="0.25">
      <c r="C71">
        <v>8</v>
      </c>
      <c r="D71" t="s">
        <v>356</v>
      </c>
      <c r="E71">
        <v>0.05</v>
      </c>
      <c r="I71">
        <v>5.2</v>
      </c>
      <c r="Q71">
        <v>2780</v>
      </c>
    </row>
    <row r="72" spans="3:19" x14ac:dyDescent="0.25">
      <c r="C72">
        <v>8</v>
      </c>
      <c r="D72">
        <v>526</v>
      </c>
      <c r="E72">
        <v>0.05</v>
      </c>
      <c r="I72">
        <v>5.2</v>
      </c>
      <c r="Q72">
        <v>2780</v>
      </c>
    </row>
    <row r="73" spans="3:19" x14ac:dyDescent="0.25">
      <c r="C73">
        <v>8</v>
      </c>
      <c r="D73" t="s">
        <v>357</v>
      </c>
      <c r="E73">
        <v>0.6</v>
      </c>
      <c r="I73">
        <v>56.8</v>
      </c>
      <c r="Q73">
        <v>12904</v>
      </c>
    </row>
    <row r="74" spans="3:19" x14ac:dyDescent="0.25">
      <c r="C74">
        <v>8</v>
      </c>
      <c r="D74">
        <v>30</v>
      </c>
      <c r="E74">
        <v>0.6</v>
      </c>
      <c r="I74">
        <v>56.8</v>
      </c>
      <c r="Q74">
        <v>12904</v>
      </c>
    </row>
    <row r="75" spans="3:19" x14ac:dyDescent="0.25">
      <c r="C75" t="s">
        <v>365</v>
      </c>
      <c r="E75">
        <v>2.35</v>
      </c>
      <c r="I75">
        <v>288.39999999999998</v>
      </c>
      <c r="Q75">
        <v>110966</v>
      </c>
      <c r="S75">
        <v>592.6197458455523</v>
      </c>
    </row>
    <row r="76" spans="3:19" x14ac:dyDescent="0.25">
      <c r="C76">
        <v>9</v>
      </c>
      <c r="D76" t="s">
        <v>177</v>
      </c>
      <c r="E76">
        <v>1.7</v>
      </c>
      <c r="I76">
        <v>279.2</v>
      </c>
      <c r="Q76">
        <v>96260</v>
      </c>
      <c r="S76">
        <v>592.6197458455523</v>
      </c>
    </row>
    <row r="77" spans="3:19" x14ac:dyDescent="0.25">
      <c r="C77">
        <v>9</v>
      </c>
      <c r="D77">
        <v>99</v>
      </c>
      <c r="S77">
        <v>592.6197458455523</v>
      </c>
    </row>
    <row r="78" spans="3:19" x14ac:dyDescent="0.25">
      <c r="C78">
        <v>9</v>
      </c>
      <c r="D78">
        <v>101</v>
      </c>
      <c r="E78">
        <v>1.5</v>
      </c>
      <c r="I78">
        <v>244</v>
      </c>
      <c r="Q78">
        <v>90360</v>
      </c>
    </row>
    <row r="79" spans="3:19" x14ac:dyDescent="0.25">
      <c r="C79">
        <v>9</v>
      </c>
      <c r="D79">
        <v>203</v>
      </c>
      <c r="E79">
        <v>0.2</v>
      </c>
      <c r="I79">
        <v>35.200000000000003</v>
      </c>
      <c r="Q79">
        <v>5900</v>
      </c>
    </row>
    <row r="80" spans="3:19" x14ac:dyDescent="0.25">
      <c r="C80">
        <v>9</v>
      </c>
      <c r="D80" t="s">
        <v>356</v>
      </c>
      <c r="E80">
        <v>0.05</v>
      </c>
      <c r="I80">
        <v>8.8000000000000007</v>
      </c>
      <c r="Q80">
        <v>2813</v>
      </c>
    </row>
    <row r="81" spans="3:19" x14ac:dyDescent="0.25">
      <c r="C81">
        <v>9</v>
      </c>
      <c r="D81">
        <v>526</v>
      </c>
      <c r="E81">
        <v>0.05</v>
      </c>
      <c r="I81">
        <v>8.8000000000000007</v>
      </c>
      <c r="Q81">
        <v>2813</v>
      </c>
    </row>
    <row r="82" spans="3:19" x14ac:dyDescent="0.25">
      <c r="C82">
        <v>9</v>
      </c>
      <c r="D82" t="s">
        <v>357</v>
      </c>
      <c r="E82">
        <v>0.6</v>
      </c>
      <c r="I82">
        <v>103.2</v>
      </c>
      <c r="Q82">
        <v>12933</v>
      </c>
    </row>
    <row r="83" spans="3:19" x14ac:dyDescent="0.25">
      <c r="C83">
        <v>9</v>
      </c>
      <c r="D83">
        <v>30</v>
      </c>
      <c r="E83">
        <v>0.6</v>
      </c>
      <c r="I83">
        <v>103.2</v>
      </c>
      <c r="Q83">
        <v>12933</v>
      </c>
    </row>
    <row r="84" spans="3:19" x14ac:dyDescent="0.25">
      <c r="C84" t="s">
        <v>366</v>
      </c>
      <c r="E84">
        <v>2.35</v>
      </c>
      <c r="I84">
        <v>391.2</v>
      </c>
      <c r="Q84">
        <v>112006</v>
      </c>
      <c r="S84">
        <v>592.6197458455523</v>
      </c>
    </row>
    <row r="85" spans="3:19" x14ac:dyDescent="0.25">
      <c r="C85">
        <v>10</v>
      </c>
      <c r="D85" t="s">
        <v>177</v>
      </c>
      <c r="E85">
        <v>1.7</v>
      </c>
      <c r="I85">
        <v>291.2</v>
      </c>
      <c r="Q85">
        <v>261171</v>
      </c>
      <c r="S85">
        <v>592.6197458455523</v>
      </c>
    </row>
    <row r="86" spans="3:19" x14ac:dyDescent="0.25">
      <c r="C86">
        <v>10</v>
      </c>
      <c r="D86">
        <v>99</v>
      </c>
      <c r="Q86">
        <v>75000</v>
      </c>
      <c r="S86">
        <v>592.6197458455523</v>
      </c>
    </row>
    <row r="87" spans="3:19" x14ac:dyDescent="0.25">
      <c r="C87">
        <v>10</v>
      </c>
      <c r="D87">
        <v>101</v>
      </c>
      <c r="E87">
        <v>1.5</v>
      </c>
      <c r="I87">
        <v>256</v>
      </c>
      <c r="Q87">
        <v>168422</v>
      </c>
    </row>
    <row r="88" spans="3:19" x14ac:dyDescent="0.25">
      <c r="C88">
        <v>10</v>
      </c>
      <c r="D88">
        <v>203</v>
      </c>
      <c r="E88">
        <v>0.2</v>
      </c>
      <c r="I88">
        <v>35.200000000000003</v>
      </c>
      <c r="Q88">
        <v>17749</v>
      </c>
    </row>
    <row r="89" spans="3:19" x14ac:dyDescent="0.25">
      <c r="C89">
        <v>10</v>
      </c>
      <c r="D89" t="s">
        <v>356</v>
      </c>
      <c r="E89">
        <v>0.05</v>
      </c>
      <c r="I89">
        <v>8.8000000000000007</v>
      </c>
      <c r="Q89">
        <v>5708</v>
      </c>
    </row>
    <row r="90" spans="3:19" x14ac:dyDescent="0.25">
      <c r="C90">
        <v>10</v>
      </c>
      <c r="D90">
        <v>526</v>
      </c>
      <c r="E90">
        <v>0.05</v>
      </c>
      <c r="I90">
        <v>8.8000000000000007</v>
      </c>
      <c r="Q90">
        <v>5708</v>
      </c>
    </row>
    <row r="91" spans="3:19" x14ac:dyDescent="0.25">
      <c r="C91">
        <v>10</v>
      </c>
      <c r="D91" t="s">
        <v>357</v>
      </c>
      <c r="E91">
        <v>0.6</v>
      </c>
      <c r="I91">
        <v>104.8</v>
      </c>
      <c r="Q91">
        <v>39422</v>
      </c>
    </row>
    <row r="92" spans="3:19" x14ac:dyDescent="0.25">
      <c r="C92">
        <v>10</v>
      </c>
      <c r="D92">
        <v>30</v>
      </c>
      <c r="E92">
        <v>0.6</v>
      </c>
      <c r="I92">
        <v>104.8</v>
      </c>
      <c r="Q92">
        <v>39422</v>
      </c>
    </row>
    <row r="93" spans="3:19" x14ac:dyDescent="0.25">
      <c r="C93" t="s">
        <v>367</v>
      </c>
      <c r="E93">
        <v>2.35</v>
      </c>
      <c r="I93">
        <v>404.8</v>
      </c>
      <c r="Q93">
        <v>306301</v>
      </c>
      <c r="S93">
        <v>592.6197458455523</v>
      </c>
    </row>
    <row r="94" spans="3:19" x14ac:dyDescent="0.25">
      <c r="C94">
        <v>11</v>
      </c>
      <c r="D94" t="s">
        <v>177</v>
      </c>
      <c r="S94">
        <v>592.6197458455523</v>
      </c>
    </row>
    <row r="95" spans="3:19" x14ac:dyDescent="0.25">
      <c r="C95">
        <v>11</v>
      </c>
      <c r="D95">
        <v>99</v>
      </c>
      <c r="S95">
        <v>592.6197458455523</v>
      </c>
    </row>
    <row r="96" spans="3:19" x14ac:dyDescent="0.25">
      <c r="C96" t="s">
        <v>368</v>
      </c>
      <c r="S96">
        <v>592.6197458455523</v>
      </c>
    </row>
  </sheetData>
  <hyperlinks>
    <hyperlink ref="A2" location="Obsah!A1" display="Zpět na Obsah  KL 01  1.-4.měsíc" xr:uid="{B6F44D03-5F6C-423B-B527-C7DFBFDA80C9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1065</v>
      </c>
      <c r="C3" s="204">
        <f t="shared" ref="C3:Z3" si="0">SUBTOTAL(9,C6:C1048576)</f>
        <v>4</v>
      </c>
      <c r="D3" s="204"/>
      <c r="E3" s="204">
        <f>SUBTOTAL(9,E6:E1048576)/4</f>
        <v>4045</v>
      </c>
      <c r="F3" s="204"/>
      <c r="G3" s="204">
        <f t="shared" si="0"/>
        <v>4</v>
      </c>
      <c r="H3" s="204">
        <f>SUBTOTAL(9,H6:H1048576)/4</f>
        <v>4068</v>
      </c>
      <c r="I3" s="207">
        <f>IF(B3&lt;&gt;0,H3/B3,"")</f>
        <v>3.8197183098591547</v>
      </c>
      <c r="J3" s="205">
        <f>IF(E3&lt;&gt;0,H3/E3,"")</f>
        <v>1.0056860321384424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375</v>
      </c>
      <c r="B6" s="465">
        <v>1065</v>
      </c>
      <c r="C6" s="466">
        <v>1</v>
      </c>
      <c r="D6" s="466">
        <v>0.26328800988875156</v>
      </c>
      <c r="E6" s="465">
        <v>4045</v>
      </c>
      <c r="F6" s="466">
        <v>3.7981220657276995</v>
      </c>
      <c r="G6" s="466">
        <v>1</v>
      </c>
      <c r="H6" s="465">
        <v>4068</v>
      </c>
      <c r="I6" s="466">
        <v>3.8197183098591547</v>
      </c>
      <c r="J6" s="466">
        <v>1.0056860321384424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376</v>
      </c>
      <c r="B7" s="468">
        <v>1065</v>
      </c>
      <c r="C7" s="469">
        <v>1</v>
      </c>
      <c r="D7" s="469">
        <v>0.26328800988875156</v>
      </c>
      <c r="E7" s="468">
        <v>4045</v>
      </c>
      <c r="F7" s="469">
        <v>3.7981220657276995</v>
      </c>
      <c r="G7" s="469">
        <v>1</v>
      </c>
      <c r="H7" s="468">
        <v>4068</v>
      </c>
      <c r="I7" s="469">
        <v>3.8197183098591547</v>
      </c>
      <c r="J7" s="469">
        <v>1.0056860321384424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378</v>
      </c>
      <c r="B9" s="465">
        <v>1065</v>
      </c>
      <c r="C9" s="466">
        <v>1</v>
      </c>
      <c r="D9" s="466">
        <v>0.26328800988875156</v>
      </c>
      <c r="E9" s="465">
        <v>4045</v>
      </c>
      <c r="F9" s="466">
        <v>3.7981220657276995</v>
      </c>
      <c r="G9" s="466">
        <v>1</v>
      </c>
      <c r="H9" s="465">
        <v>4068</v>
      </c>
      <c r="I9" s="466">
        <v>3.8197183098591547</v>
      </c>
      <c r="J9" s="467">
        <v>1.0056860321384424</v>
      </c>
    </row>
    <row r="10" spans="1:28" ht="14.45" customHeight="1" thickBot="1" x14ac:dyDescent="0.3">
      <c r="A10" s="471" t="s">
        <v>379</v>
      </c>
      <c r="B10" s="468">
        <v>1065</v>
      </c>
      <c r="C10" s="469">
        <v>1</v>
      </c>
      <c r="D10" s="469">
        <v>0.26328800988875156</v>
      </c>
      <c r="E10" s="468">
        <v>4045</v>
      </c>
      <c r="F10" s="469">
        <v>3.7981220657276995</v>
      </c>
      <c r="G10" s="469">
        <v>1</v>
      </c>
      <c r="H10" s="468">
        <v>4068</v>
      </c>
      <c r="I10" s="469">
        <v>3.8197183098591547</v>
      </c>
      <c r="J10" s="470">
        <v>1.0056860321384424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310</v>
      </c>
    </row>
    <row r="13" spans="1:28" ht="14.45" customHeight="1" x14ac:dyDescent="0.2">
      <c r="A13" s="403" t="s">
        <v>380</v>
      </c>
    </row>
    <row r="14" spans="1:28" ht="14.45" customHeight="1" x14ac:dyDescent="0.2">
      <c r="A14" s="403" t="s">
        <v>381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71A9C52-CFC4-4D78-A8ED-768D35C01C9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383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3</v>
      </c>
      <c r="C3" s="223">
        <f t="shared" si="0"/>
        <v>12</v>
      </c>
      <c r="D3" s="233">
        <f t="shared" si="0"/>
        <v>12</v>
      </c>
      <c r="E3" s="206">
        <f t="shared" si="0"/>
        <v>1065</v>
      </c>
      <c r="F3" s="204">
        <f t="shared" si="0"/>
        <v>4045</v>
      </c>
      <c r="G3" s="224">
        <f t="shared" si="0"/>
        <v>4068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313</v>
      </c>
      <c r="B6" s="102"/>
      <c r="C6" s="102">
        <v>1</v>
      </c>
      <c r="D6" s="102">
        <v>1</v>
      </c>
      <c r="E6" s="473"/>
      <c r="F6" s="473">
        <v>179</v>
      </c>
      <c r="G6" s="474">
        <v>352</v>
      </c>
    </row>
    <row r="7" spans="1:7" ht="14.45" customHeight="1" x14ac:dyDescent="0.2">
      <c r="A7" s="480" t="s">
        <v>314</v>
      </c>
      <c r="B7" s="416">
        <v>3</v>
      </c>
      <c r="C7" s="416">
        <v>6</v>
      </c>
      <c r="D7" s="416">
        <v>5</v>
      </c>
      <c r="E7" s="475">
        <v>1065</v>
      </c>
      <c r="F7" s="475">
        <v>2116</v>
      </c>
      <c r="G7" s="476">
        <v>1760</v>
      </c>
    </row>
    <row r="8" spans="1:7" ht="14.45" customHeight="1" thickBot="1" x14ac:dyDescent="0.25">
      <c r="A8" s="481" t="s">
        <v>382</v>
      </c>
      <c r="B8" s="419"/>
      <c r="C8" s="419">
        <v>5</v>
      </c>
      <c r="D8" s="419">
        <v>6</v>
      </c>
      <c r="E8" s="477"/>
      <c r="F8" s="477">
        <v>1750</v>
      </c>
      <c r="G8" s="478">
        <v>1956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310</v>
      </c>
    </row>
    <row r="11" spans="1:7" ht="14.45" customHeight="1" x14ac:dyDescent="0.2">
      <c r="A11" s="403" t="s">
        <v>380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160AD80-B09B-449B-9773-0EBDEEAF727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393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3</v>
      </c>
      <c r="H3" s="89">
        <f t="shared" si="0"/>
        <v>1065</v>
      </c>
      <c r="I3" s="65"/>
      <c r="J3" s="65"/>
      <c r="K3" s="89">
        <f t="shared" si="0"/>
        <v>12</v>
      </c>
      <c r="L3" s="89">
        <f t="shared" si="0"/>
        <v>4045</v>
      </c>
      <c r="M3" s="65"/>
      <c r="N3" s="65"/>
      <c r="O3" s="89">
        <f t="shared" si="0"/>
        <v>12</v>
      </c>
      <c r="P3" s="89">
        <f t="shared" si="0"/>
        <v>4068</v>
      </c>
      <c r="Q3" s="66">
        <f>IF(L3=0,0,P3/L3)</f>
        <v>1.0056860321384424</v>
      </c>
      <c r="R3" s="90">
        <f>IF(O3=0,0,P3/O3)</f>
        <v>339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384</v>
      </c>
      <c r="B6" s="445" t="s">
        <v>385</v>
      </c>
      <c r="C6" s="445" t="s">
        <v>378</v>
      </c>
      <c r="D6" s="445" t="s">
        <v>386</v>
      </c>
      <c r="E6" s="445" t="s">
        <v>387</v>
      </c>
      <c r="F6" s="445" t="s">
        <v>388</v>
      </c>
      <c r="G6" s="102">
        <v>3</v>
      </c>
      <c r="H6" s="102">
        <v>1065</v>
      </c>
      <c r="I6" s="445">
        <v>1.4874301675977655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2</v>
      </c>
      <c r="P6" s="102">
        <v>720</v>
      </c>
      <c r="Q6" s="450">
        <v>1.005586592178771</v>
      </c>
      <c r="R6" s="492">
        <v>360</v>
      </c>
    </row>
    <row r="7" spans="1:18" ht="14.45" customHeight="1" x14ac:dyDescent="0.2">
      <c r="A7" s="425" t="s">
        <v>384</v>
      </c>
      <c r="B7" s="415" t="s">
        <v>385</v>
      </c>
      <c r="C7" s="415" t="s">
        <v>378</v>
      </c>
      <c r="D7" s="415" t="s">
        <v>386</v>
      </c>
      <c r="E7" s="415" t="s">
        <v>389</v>
      </c>
      <c r="F7" s="415" t="s">
        <v>390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1</v>
      </c>
      <c r="P7" s="416">
        <v>180</v>
      </c>
      <c r="Q7" s="429">
        <v>1.005586592178771</v>
      </c>
      <c r="R7" s="493">
        <v>180</v>
      </c>
    </row>
    <row r="8" spans="1:18" ht="14.45" customHeight="1" thickBot="1" x14ac:dyDescent="0.25">
      <c r="A8" s="426" t="s">
        <v>384</v>
      </c>
      <c r="B8" s="418" t="s">
        <v>385</v>
      </c>
      <c r="C8" s="418" t="s">
        <v>378</v>
      </c>
      <c r="D8" s="418" t="s">
        <v>386</v>
      </c>
      <c r="E8" s="418" t="s">
        <v>391</v>
      </c>
      <c r="F8" s="418" t="s">
        <v>392</v>
      </c>
      <c r="G8" s="419"/>
      <c r="H8" s="419"/>
      <c r="I8" s="418"/>
      <c r="J8" s="418"/>
      <c r="K8" s="419">
        <v>9</v>
      </c>
      <c r="L8" s="419">
        <v>3150</v>
      </c>
      <c r="M8" s="418">
        <v>1</v>
      </c>
      <c r="N8" s="418">
        <v>350</v>
      </c>
      <c r="O8" s="419">
        <v>9</v>
      </c>
      <c r="P8" s="419">
        <v>3168</v>
      </c>
      <c r="Q8" s="431">
        <v>1.0057142857142858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101C1A-F4B6-40F4-8C7A-ABEC85DCCE70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3</v>
      </c>
      <c r="I3" s="89">
        <f t="shared" si="0"/>
        <v>1065</v>
      </c>
      <c r="J3" s="65"/>
      <c r="K3" s="65"/>
      <c r="L3" s="89">
        <f t="shared" si="0"/>
        <v>12</v>
      </c>
      <c r="M3" s="89">
        <f t="shared" si="0"/>
        <v>4045</v>
      </c>
      <c r="N3" s="65"/>
      <c r="O3" s="65"/>
      <c r="P3" s="89">
        <f t="shared" si="0"/>
        <v>12</v>
      </c>
      <c r="Q3" s="89">
        <f t="shared" si="0"/>
        <v>4068</v>
      </c>
      <c r="R3" s="66">
        <f>IF(M3=0,0,Q3/M3)</f>
        <v>1.0056860321384424</v>
      </c>
      <c r="S3" s="90">
        <f>IF(P3=0,0,Q3/P3)</f>
        <v>339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384</v>
      </c>
      <c r="B6" s="445" t="s">
        <v>385</v>
      </c>
      <c r="C6" s="445" t="s">
        <v>378</v>
      </c>
      <c r="D6" s="445" t="s">
        <v>313</v>
      </c>
      <c r="E6" s="445" t="s">
        <v>386</v>
      </c>
      <c r="F6" s="445" t="s">
        <v>389</v>
      </c>
      <c r="G6" s="445" t="s">
        <v>390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/>
      <c r="Q6" s="102"/>
      <c r="R6" s="450"/>
      <c r="S6" s="492"/>
    </row>
    <row r="7" spans="1:19" ht="14.45" customHeight="1" x14ac:dyDescent="0.2">
      <c r="A7" s="425" t="s">
        <v>384</v>
      </c>
      <c r="B7" s="415" t="s">
        <v>385</v>
      </c>
      <c r="C7" s="415" t="s">
        <v>378</v>
      </c>
      <c r="D7" s="415" t="s">
        <v>313</v>
      </c>
      <c r="E7" s="415" t="s">
        <v>386</v>
      </c>
      <c r="F7" s="415" t="s">
        <v>391</v>
      </c>
      <c r="G7" s="415" t="s">
        <v>392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384</v>
      </c>
      <c r="B8" s="415" t="s">
        <v>385</v>
      </c>
      <c r="C8" s="415" t="s">
        <v>378</v>
      </c>
      <c r="D8" s="415" t="s">
        <v>314</v>
      </c>
      <c r="E8" s="415" t="s">
        <v>386</v>
      </c>
      <c r="F8" s="415" t="s">
        <v>387</v>
      </c>
      <c r="G8" s="415" t="s">
        <v>388</v>
      </c>
      <c r="H8" s="416">
        <v>3</v>
      </c>
      <c r="I8" s="416">
        <v>1065</v>
      </c>
      <c r="J8" s="415">
        <v>1.4874301675977655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/>
      <c r="Q8" s="416"/>
      <c r="R8" s="429"/>
      <c r="S8" s="493"/>
    </row>
    <row r="9" spans="1:19" ht="14.45" customHeight="1" x14ac:dyDescent="0.2">
      <c r="A9" s="425" t="s">
        <v>384</v>
      </c>
      <c r="B9" s="415" t="s">
        <v>385</v>
      </c>
      <c r="C9" s="415" t="s">
        <v>378</v>
      </c>
      <c r="D9" s="415" t="s">
        <v>314</v>
      </c>
      <c r="E9" s="415" t="s">
        <v>386</v>
      </c>
      <c r="F9" s="415" t="s">
        <v>391</v>
      </c>
      <c r="G9" s="415" t="s">
        <v>392</v>
      </c>
      <c r="H9" s="416"/>
      <c r="I9" s="416"/>
      <c r="J9" s="415"/>
      <c r="K9" s="415"/>
      <c r="L9" s="416">
        <v>4</v>
      </c>
      <c r="M9" s="416">
        <v>1400</v>
      </c>
      <c r="N9" s="415">
        <v>1</v>
      </c>
      <c r="O9" s="415">
        <v>350</v>
      </c>
      <c r="P9" s="416">
        <v>5</v>
      </c>
      <c r="Q9" s="416">
        <v>1760</v>
      </c>
      <c r="R9" s="429">
        <v>1.2571428571428571</v>
      </c>
      <c r="S9" s="493">
        <v>352</v>
      </c>
    </row>
    <row r="10" spans="1:19" ht="14.45" customHeight="1" x14ac:dyDescent="0.2">
      <c r="A10" s="425" t="s">
        <v>384</v>
      </c>
      <c r="B10" s="415" t="s">
        <v>385</v>
      </c>
      <c r="C10" s="415" t="s">
        <v>378</v>
      </c>
      <c r="D10" s="415" t="s">
        <v>382</v>
      </c>
      <c r="E10" s="415" t="s">
        <v>386</v>
      </c>
      <c r="F10" s="415" t="s">
        <v>387</v>
      </c>
      <c r="G10" s="415" t="s">
        <v>388</v>
      </c>
      <c r="H10" s="416"/>
      <c r="I10" s="416"/>
      <c r="J10" s="415"/>
      <c r="K10" s="415"/>
      <c r="L10" s="416"/>
      <c r="M10" s="416"/>
      <c r="N10" s="415"/>
      <c r="O10" s="415"/>
      <c r="P10" s="416">
        <v>2</v>
      </c>
      <c r="Q10" s="416">
        <v>720</v>
      </c>
      <c r="R10" s="429"/>
      <c r="S10" s="493">
        <v>360</v>
      </c>
    </row>
    <row r="11" spans="1:19" ht="14.45" customHeight="1" x14ac:dyDescent="0.2">
      <c r="A11" s="425" t="s">
        <v>384</v>
      </c>
      <c r="B11" s="415" t="s">
        <v>385</v>
      </c>
      <c r="C11" s="415" t="s">
        <v>378</v>
      </c>
      <c r="D11" s="415" t="s">
        <v>382</v>
      </c>
      <c r="E11" s="415" t="s">
        <v>386</v>
      </c>
      <c r="F11" s="415" t="s">
        <v>389</v>
      </c>
      <c r="G11" s="415" t="s">
        <v>390</v>
      </c>
      <c r="H11" s="416"/>
      <c r="I11" s="416"/>
      <c r="J11" s="415"/>
      <c r="K11" s="415"/>
      <c r="L11" s="416"/>
      <c r="M11" s="416"/>
      <c r="N11" s="415"/>
      <c r="O11" s="415"/>
      <c r="P11" s="416">
        <v>1</v>
      </c>
      <c r="Q11" s="416">
        <v>180</v>
      </c>
      <c r="R11" s="429"/>
      <c r="S11" s="493">
        <v>180</v>
      </c>
    </row>
    <row r="12" spans="1:19" ht="14.45" customHeight="1" thickBot="1" x14ac:dyDescent="0.25">
      <c r="A12" s="426" t="s">
        <v>384</v>
      </c>
      <c r="B12" s="418" t="s">
        <v>385</v>
      </c>
      <c r="C12" s="418" t="s">
        <v>378</v>
      </c>
      <c r="D12" s="418" t="s">
        <v>382</v>
      </c>
      <c r="E12" s="418" t="s">
        <v>386</v>
      </c>
      <c r="F12" s="418" t="s">
        <v>391</v>
      </c>
      <c r="G12" s="418" t="s">
        <v>392</v>
      </c>
      <c r="H12" s="419"/>
      <c r="I12" s="419"/>
      <c r="J12" s="418"/>
      <c r="K12" s="418"/>
      <c r="L12" s="419">
        <v>5</v>
      </c>
      <c r="M12" s="419">
        <v>1750</v>
      </c>
      <c r="N12" s="418">
        <v>1</v>
      </c>
      <c r="O12" s="418">
        <v>350</v>
      </c>
      <c r="P12" s="419">
        <v>3</v>
      </c>
      <c r="Q12" s="419">
        <v>1056</v>
      </c>
      <c r="R12" s="431">
        <v>0.60342857142857143</v>
      </c>
      <c r="S12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B543C32-6F2E-4436-B763-833DB54557E6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71206</v>
      </c>
      <c r="C3" s="204">
        <f t="shared" ref="C3:R3" si="0">SUBTOTAL(9,C6:C1048576)</f>
        <v>20.432417937643727</v>
      </c>
      <c r="D3" s="204">
        <f t="shared" si="0"/>
        <v>78712</v>
      </c>
      <c r="E3" s="204">
        <f t="shared" si="0"/>
        <v>19</v>
      </c>
      <c r="F3" s="204">
        <f t="shared" si="0"/>
        <v>110980</v>
      </c>
      <c r="G3" s="207">
        <f>IF(D3&lt;&gt;0,F3/D3,"")</f>
        <v>1.4099501981908731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395</v>
      </c>
      <c r="B6" s="473">
        <v>3551</v>
      </c>
      <c r="C6" s="445">
        <v>1.1021104903786467</v>
      </c>
      <c r="D6" s="473">
        <v>3222</v>
      </c>
      <c r="E6" s="445">
        <v>1</v>
      </c>
      <c r="F6" s="473">
        <v>5032</v>
      </c>
      <c r="G6" s="450">
        <v>1.5617628801986343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396</v>
      </c>
      <c r="B7" s="475">
        <v>12962</v>
      </c>
      <c r="C7" s="415">
        <v>3.1484090357056109</v>
      </c>
      <c r="D7" s="475">
        <v>4117</v>
      </c>
      <c r="E7" s="415">
        <v>1</v>
      </c>
      <c r="F7" s="475">
        <v>27192</v>
      </c>
      <c r="G7" s="429">
        <v>6.6048093271799857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397</v>
      </c>
      <c r="B8" s="475">
        <v>7985</v>
      </c>
      <c r="C8" s="415">
        <v>0.55103167483265481</v>
      </c>
      <c r="D8" s="475">
        <v>14491</v>
      </c>
      <c r="E8" s="415">
        <v>1</v>
      </c>
      <c r="F8" s="475">
        <v>7020</v>
      </c>
      <c r="G8" s="429">
        <v>0.48443861707266578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398</v>
      </c>
      <c r="B9" s="475">
        <v>1057</v>
      </c>
      <c r="C9" s="415">
        <v>1.1810055865921787</v>
      </c>
      <c r="D9" s="475">
        <v>895</v>
      </c>
      <c r="E9" s="415">
        <v>1</v>
      </c>
      <c r="F9" s="475">
        <v>3592</v>
      </c>
      <c r="G9" s="429">
        <v>4.01340782122905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399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400</v>
      </c>
      <c r="B11" s="475">
        <v>355</v>
      </c>
      <c r="C11" s="415"/>
      <c r="D11" s="475"/>
      <c r="E11" s="415"/>
      <c r="F11" s="475">
        <v>712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401</v>
      </c>
      <c r="B12" s="475">
        <v>25405</v>
      </c>
      <c r="C12" s="415">
        <v>0.96578597224862195</v>
      </c>
      <c r="D12" s="475">
        <v>26305</v>
      </c>
      <c r="E12" s="415">
        <v>1</v>
      </c>
      <c r="F12" s="475">
        <v>27200</v>
      </c>
      <c r="G12" s="429">
        <v>1.0340239498194259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402</v>
      </c>
      <c r="B13" s="475">
        <v>355</v>
      </c>
      <c r="C13" s="415">
        <v>0.39664804469273746</v>
      </c>
      <c r="D13" s="475">
        <v>895</v>
      </c>
      <c r="E13" s="415">
        <v>1</v>
      </c>
      <c r="F13" s="475">
        <v>3960</v>
      </c>
      <c r="G13" s="429">
        <v>4.4245810055865924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403</v>
      </c>
      <c r="B14" s="475">
        <v>3019</v>
      </c>
      <c r="C14" s="415">
        <v>0.62569948186528501</v>
      </c>
      <c r="D14" s="475">
        <v>4825</v>
      </c>
      <c r="E14" s="415">
        <v>1</v>
      </c>
      <c r="F14" s="475">
        <v>4664</v>
      </c>
      <c r="G14" s="429">
        <v>0.96663212435233159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404</v>
      </c>
      <c r="B15" s="475"/>
      <c r="C15" s="415"/>
      <c r="D15" s="475"/>
      <c r="E15" s="415"/>
      <c r="F15" s="475">
        <v>1260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405</v>
      </c>
      <c r="B16" s="475"/>
      <c r="C16" s="415"/>
      <c r="D16" s="475">
        <v>1074</v>
      </c>
      <c r="E16" s="415">
        <v>1</v>
      </c>
      <c r="F16" s="475">
        <v>3772</v>
      </c>
      <c r="G16" s="429">
        <v>3.5121042830540037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406</v>
      </c>
      <c r="B17" s="475"/>
      <c r="C17" s="415"/>
      <c r="D17" s="475">
        <v>537</v>
      </c>
      <c r="E17" s="415">
        <v>1</v>
      </c>
      <c r="F17" s="475">
        <v>360</v>
      </c>
      <c r="G17" s="429">
        <v>0.67039106145251393</v>
      </c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407</v>
      </c>
      <c r="B18" s="475">
        <v>1065</v>
      </c>
      <c r="C18" s="415">
        <v>2.9748603351955309</v>
      </c>
      <c r="D18" s="475">
        <v>358</v>
      </c>
      <c r="E18" s="415">
        <v>1</v>
      </c>
      <c r="F18" s="475">
        <v>720</v>
      </c>
      <c r="G18" s="429">
        <v>2.011173184357542</v>
      </c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408</v>
      </c>
      <c r="B19" s="475">
        <v>2308</v>
      </c>
      <c r="C19" s="415">
        <v>2.1489757914338918</v>
      </c>
      <c r="D19" s="475">
        <v>1074</v>
      </c>
      <c r="E19" s="415">
        <v>1</v>
      </c>
      <c r="F19" s="475">
        <v>1252</v>
      </c>
      <c r="G19" s="429">
        <v>1.1657355679702048</v>
      </c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409</v>
      </c>
      <c r="B20" s="475">
        <v>1066</v>
      </c>
      <c r="C20" s="415">
        <v>0.39820694807620471</v>
      </c>
      <c r="D20" s="475">
        <v>2677</v>
      </c>
      <c r="E20" s="415">
        <v>1</v>
      </c>
      <c r="F20" s="475">
        <v>3060</v>
      </c>
      <c r="G20" s="429">
        <v>1.1430706014194993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410</v>
      </c>
      <c r="B21" s="475">
        <v>1243</v>
      </c>
      <c r="C21" s="415">
        <v>1.1573556797020483</v>
      </c>
      <c r="D21" s="475">
        <v>1074</v>
      </c>
      <c r="E21" s="415">
        <v>1</v>
      </c>
      <c r="F21" s="475">
        <v>1260</v>
      </c>
      <c r="G21" s="429">
        <v>1.1731843575418994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411</v>
      </c>
      <c r="B22" s="475">
        <v>2486</v>
      </c>
      <c r="C22" s="415">
        <v>2.7776536312849163</v>
      </c>
      <c r="D22" s="475">
        <v>895</v>
      </c>
      <c r="E22" s="415">
        <v>1</v>
      </c>
      <c r="F22" s="475">
        <v>4492</v>
      </c>
      <c r="G22" s="429">
        <v>5.018994413407821</v>
      </c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412</v>
      </c>
      <c r="B23" s="475"/>
      <c r="C23" s="415"/>
      <c r="D23" s="475"/>
      <c r="E23" s="415"/>
      <c r="F23" s="475">
        <v>360</v>
      </c>
      <c r="G23" s="429"/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413</v>
      </c>
      <c r="B24" s="475">
        <v>4441</v>
      </c>
      <c r="C24" s="415">
        <v>0.67054205043031856</v>
      </c>
      <c r="D24" s="475">
        <v>6623</v>
      </c>
      <c r="E24" s="415">
        <v>1</v>
      </c>
      <c r="F24" s="475">
        <v>6284</v>
      </c>
      <c r="G24" s="429">
        <v>0.94881473652423376</v>
      </c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414</v>
      </c>
      <c r="B25" s="475">
        <v>355</v>
      </c>
      <c r="C25" s="415">
        <v>0.99162011173184361</v>
      </c>
      <c r="D25" s="475">
        <v>358</v>
      </c>
      <c r="E25" s="415">
        <v>1</v>
      </c>
      <c r="F25" s="475">
        <v>540</v>
      </c>
      <c r="G25" s="429">
        <v>1.5083798882681565</v>
      </c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415</v>
      </c>
      <c r="B26" s="475">
        <v>710</v>
      </c>
      <c r="C26" s="415">
        <v>0.2479050279329609</v>
      </c>
      <c r="D26" s="475">
        <v>2864</v>
      </c>
      <c r="E26" s="415">
        <v>1</v>
      </c>
      <c r="F26" s="475">
        <v>712</v>
      </c>
      <c r="G26" s="429">
        <v>0.24860335195530725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x14ac:dyDescent="0.2">
      <c r="A27" s="480" t="s">
        <v>416</v>
      </c>
      <c r="B27" s="475">
        <v>1955</v>
      </c>
      <c r="C27" s="415">
        <v>0.34178321678321677</v>
      </c>
      <c r="D27" s="475">
        <v>5720</v>
      </c>
      <c r="E27" s="415">
        <v>1</v>
      </c>
      <c r="F27" s="475">
        <v>4844</v>
      </c>
      <c r="G27" s="429">
        <v>0.84685314685314683</v>
      </c>
      <c r="H27" s="475"/>
      <c r="I27" s="415"/>
      <c r="J27" s="475"/>
      <c r="K27" s="415"/>
      <c r="L27" s="475"/>
      <c r="M27" s="429"/>
      <c r="N27" s="475"/>
      <c r="O27" s="415"/>
      <c r="P27" s="475"/>
      <c r="Q27" s="415"/>
      <c r="R27" s="475"/>
      <c r="S27" s="430"/>
    </row>
    <row r="28" spans="1:19" ht="14.45" customHeight="1" thickBot="1" x14ac:dyDescent="0.25">
      <c r="A28" s="481" t="s">
        <v>417</v>
      </c>
      <c r="B28" s="477">
        <v>533</v>
      </c>
      <c r="C28" s="418">
        <v>0.75282485875706218</v>
      </c>
      <c r="D28" s="477">
        <v>708</v>
      </c>
      <c r="E28" s="418">
        <v>1</v>
      </c>
      <c r="F28" s="477">
        <v>2692</v>
      </c>
      <c r="G28" s="431">
        <v>3.8022598870056497</v>
      </c>
      <c r="H28" s="477"/>
      <c r="I28" s="418"/>
      <c r="J28" s="477"/>
      <c r="K28" s="418"/>
      <c r="L28" s="477"/>
      <c r="M28" s="431"/>
      <c r="N28" s="477"/>
      <c r="O28" s="418"/>
      <c r="P28" s="477"/>
      <c r="Q28" s="418"/>
      <c r="R28" s="477"/>
      <c r="S28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BE37669-840A-4DFE-84ED-7F4FDD8551D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447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245</v>
      </c>
      <c r="G3" s="89">
        <f t="shared" si="0"/>
        <v>71206</v>
      </c>
      <c r="H3" s="89"/>
      <c r="I3" s="89"/>
      <c r="J3" s="89">
        <f t="shared" si="0"/>
        <v>282</v>
      </c>
      <c r="K3" s="89">
        <f t="shared" si="0"/>
        <v>78712</v>
      </c>
      <c r="L3" s="89"/>
      <c r="M3" s="89"/>
      <c r="N3" s="89">
        <f t="shared" si="0"/>
        <v>417</v>
      </c>
      <c r="O3" s="89">
        <f t="shared" si="0"/>
        <v>110980</v>
      </c>
      <c r="P3" s="66">
        <f>IF(K3=0,0,O3/K3)</f>
        <v>1.4099501981908731</v>
      </c>
      <c r="Q3" s="90">
        <f>IF(N3=0,0,O3/N3)</f>
        <v>266.13908872901681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418</v>
      </c>
      <c r="B6" s="445" t="s">
        <v>385</v>
      </c>
      <c r="C6" s="445" t="s">
        <v>386</v>
      </c>
      <c r="D6" s="445" t="s">
        <v>387</v>
      </c>
      <c r="E6" s="445" t="s">
        <v>388</v>
      </c>
      <c r="F6" s="102">
        <v>9</v>
      </c>
      <c r="G6" s="102">
        <v>3195</v>
      </c>
      <c r="H6" s="102">
        <v>1.2749401436552275</v>
      </c>
      <c r="I6" s="102">
        <v>355</v>
      </c>
      <c r="J6" s="102">
        <v>7</v>
      </c>
      <c r="K6" s="102">
        <v>2506</v>
      </c>
      <c r="L6" s="102">
        <v>1</v>
      </c>
      <c r="M6" s="102">
        <v>358</v>
      </c>
      <c r="N6" s="102">
        <v>9</v>
      </c>
      <c r="O6" s="102">
        <v>3240</v>
      </c>
      <c r="P6" s="450">
        <v>1.2928970470869912</v>
      </c>
      <c r="Q6" s="492">
        <v>360</v>
      </c>
    </row>
    <row r="7" spans="1:17" ht="14.45" customHeight="1" x14ac:dyDescent="0.2">
      <c r="A7" s="425" t="s">
        <v>418</v>
      </c>
      <c r="B7" s="415" t="s">
        <v>385</v>
      </c>
      <c r="C7" s="415" t="s">
        <v>386</v>
      </c>
      <c r="D7" s="415" t="s">
        <v>389</v>
      </c>
      <c r="E7" s="415" t="s">
        <v>390</v>
      </c>
      <c r="F7" s="416">
        <v>2</v>
      </c>
      <c r="G7" s="416">
        <v>356</v>
      </c>
      <c r="H7" s="416">
        <v>0.4972067039106145</v>
      </c>
      <c r="I7" s="416">
        <v>178</v>
      </c>
      <c r="J7" s="416">
        <v>4</v>
      </c>
      <c r="K7" s="416">
        <v>716</v>
      </c>
      <c r="L7" s="416">
        <v>1</v>
      </c>
      <c r="M7" s="416">
        <v>179</v>
      </c>
      <c r="N7" s="416">
        <v>8</v>
      </c>
      <c r="O7" s="416">
        <v>1440</v>
      </c>
      <c r="P7" s="429">
        <v>2.011173184357542</v>
      </c>
      <c r="Q7" s="493">
        <v>180</v>
      </c>
    </row>
    <row r="8" spans="1:17" ht="14.45" customHeight="1" x14ac:dyDescent="0.2">
      <c r="A8" s="425" t="s">
        <v>418</v>
      </c>
      <c r="B8" s="415" t="s">
        <v>385</v>
      </c>
      <c r="C8" s="415" t="s">
        <v>386</v>
      </c>
      <c r="D8" s="415" t="s">
        <v>391</v>
      </c>
      <c r="E8" s="415" t="s">
        <v>392</v>
      </c>
      <c r="F8" s="416"/>
      <c r="G8" s="416"/>
      <c r="H8" s="416"/>
      <c r="I8" s="416"/>
      <c r="J8" s="416"/>
      <c r="K8" s="416"/>
      <c r="L8" s="416"/>
      <c r="M8" s="416"/>
      <c r="N8" s="416">
        <v>1</v>
      </c>
      <c r="O8" s="416">
        <v>352</v>
      </c>
      <c r="P8" s="429"/>
      <c r="Q8" s="493">
        <v>352</v>
      </c>
    </row>
    <row r="9" spans="1:17" ht="14.45" customHeight="1" x14ac:dyDescent="0.2">
      <c r="A9" s="425" t="s">
        <v>419</v>
      </c>
      <c r="B9" s="415" t="s">
        <v>385</v>
      </c>
      <c r="C9" s="415" t="s">
        <v>386</v>
      </c>
      <c r="D9" s="415" t="s">
        <v>387</v>
      </c>
      <c r="E9" s="415" t="s">
        <v>388</v>
      </c>
      <c r="F9" s="416">
        <v>32</v>
      </c>
      <c r="G9" s="416">
        <v>11360</v>
      </c>
      <c r="H9" s="416">
        <v>3.525760397268777</v>
      </c>
      <c r="I9" s="416">
        <v>355</v>
      </c>
      <c r="J9" s="416">
        <v>9</v>
      </c>
      <c r="K9" s="416">
        <v>3222</v>
      </c>
      <c r="L9" s="416">
        <v>1</v>
      </c>
      <c r="M9" s="416">
        <v>358</v>
      </c>
      <c r="N9" s="416">
        <v>8</v>
      </c>
      <c r="O9" s="416">
        <v>2880</v>
      </c>
      <c r="P9" s="429">
        <v>0.8938547486033519</v>
      </c>
      <c r="Q9" s="493">
        <v>360</v>
      </c>
    </row>
    <row r="10" spans="1:17" ht="14.45" customHeight="1" x14ac:dyDescent="0.2">
      <c r="A10" s="425" t="s">
        <v>419</v>
      </c>
      <c r="B10" s="415" t="s">
        <v>385</v>
      </c>
      <c r="C10" s="415" t="s">
        <v>386</v>
      </c>
      <c r="D10" s="415" t="s">
        <v>389</v>
      </c>
      <c r="E10" s="415" t="s">
        <v>390</v>
      </c>
      <c r="F10" s="416">
        <v>9</v>
      </c>
      <c r="G10" s="416">
        <v>1602</v>
      </c>
      <c r="H10" s="416">
        <v>1.7899441340782123</v>
      </c>
      <c r="I10" s="416">
        <v>178</v>
      </c>
      <c r="J10" s="416">
        <v>5</v>
      </c>
      <c r="K10" s="416">
        <v>895</v>
      </c>
      <c r="L10" s="416">
        <v>1</v>
      </c>
      <c r="M10" s="416">
        <v>179</v>
      </c>
      <c r="N10" s="416">
        <v>5</v>
      </c>
      <c r="O10" s="416">
        <v>900</v>
      </c>
      <c r="P10" s="429">
        <v>1.005586592178771</v>
      </c>
      <c r="Q10" s="493">
        <v>180</v>
      </c>
    </row>
    <row r="11" spans="1:17" ht="14.45" customHeight="1" x14ac:dyDescent="0.2">
      <c r="A11" s="425" t="s">
        <v>419</v>
      </c>
      <c r="B11" s="415" t="s">
        <v>385</v>
      </c>
      <c r="C11" s="415" t="s">
        <v>386</v>
      </c>
      <c r="D11" s="415" t="s">
        <v>391</v>
      </c>
      <c r="E11" s="415" t="s">
        <v>392</v>
      </c>
      <c r="F11" s="416"/>
      <c r="G11" s="416"/>
      <c r="H11" s="416"/>
      <c r="I11" s="416"/>
      <c r="J11" s="416"/>
      <c r="K11" s="416"/>
      <c r="L11" s="416"/>
      <c r="M11" s="416"/>
      <c r="N11" s="416">
        <v>2</v>
      </c>
      <c r="O11" s="416">
        <v>704</v>
      </c>
      <c r="P11" s="429"/>
      <c r="Q11" s="493">
        <v>352</v>
      </c>
    </row>
    <row r="12" spans="1:17" ht="14.45" customHeight="1" x14ac:dyDescent="0.2">
      <c r="A12" s="425" t="s">
        <v>419</v>
      </c>
      <c r="B12" s="415" t="s">
        <v>420</v>
      </c>
      <c r="C12" s="415" t="s">
        <v>386</v>
      </c>
      <c r="D12" s="415" t="s">
        <v>421</v>
      </c>
      <c r="E12" s="415" t="s">
        <v>422</v>
      </c>
      <c r="F12" s="416"/>
      <c r="G12" s="416"/>
      <c r="H12" s="416"/>
      <c r="I12" s="416"/>
      <c r="J12" s="416"/>
      <c r="K12" s="416"/>
      <c r="L12" s="416"/>
      <c r="M12" s="416"/>
      <c r="N12" s="416">
        <v>113</v>
      </c>
      <c r="O12" s="416">
        <v>19888</v>
      </c>
      <c r="P12" s="429"/>
      <c r="Q12" s="493">
        <v>176</v>
      </c>
    </row>
    <row r="13" spans="1:17" ht="14.45" customHeight="1" x14ac:dyDescent="0.2">
      <c r="A13" s="425" t="s">
        <v>419</v>
      </c>
      <c r="B13" s="415" t="s">
        <v>420</v>
      </c>
      <c r="C13" s="415" t="s">
        <v>386</v>
      </c>
      <c r="D13" s="415" t="s">
        <v>423</v>
      </c>
      <c r="E13" s="415" t="s">
        <v>424</v>
      </c>
      <c r="F13" s="416"/>
      <c r="G13" s="416"/>
      <c r="H13" s="416"/>
      <c r="I13" s="416"/>
      <c r="J13" s="416"/>
      <c r="K13" s="416"/>
      <c r="L13" s="416"/>
      <c r="M13" s="416"/>
      <c r="N13" s="416">
        <v>8</v>
      </c>
      <c r="O13" s="416">
        <v>1880</v>
      </c>
      <c r="P13" s="429"/>
      <c r="Q13" s="493">
        <v>235</v>
      </c>
    </row>
    <row r="14" spans="1:17" ht="14.45" customHeight="1" x14ac:dyDescent="0.2">
      <c r="A14" s="425" t="s">
        <v>419</v>
      </c>
      <c r="B14" s="415" t="s">
        <v>420</v>
      </c>
      <c r="C14" s="415" t="s">
        <v>386</v>
      </c>
      <c r="D14" s="415" t="s">
        <v>425</v>
      </c>
      <c r="E14" s="415" t="s">
        <v>426</v>
      </c>
      <c r="F14" s="416"/>
      <c r="G14" s="416"/>
      <c r="H14" s="416"/>
      <c r="I14" s="416"/>
      <c r="J14" s="416"/>
      <c r="K14" s="416"/>
      <c r="L14" s="416"/>
      <c r="M14" s="416"/>
      <c r="N14" s="416">
        <v>4</v>
      </c>
      <c r="O14" s="416">
        <v>940</v>
      </c>
      <c r="P14" s="429"/>
      <c r="Q14" s="493">
        <v>235</v>
      </c>
    </row>
    <row r="15" spans="1:17" ht="14.45" customHeight="1" x14ac:dyDescent="0.2">
      <c r="A15" s="425" t="s">
        <v>427</v>
      </c>
      <c r="B15" s="415" t="s">
        <v>385</v>
      </c>
      <c r="C15" s="415" t="s">
        <v>386</v>
      </c>
      <c r="D15" s="415" t="s">
        <v>387</v>
      </c>
      <c r="E15" s="415" t="s">
        <v>388</v>
      </c>
      <c r="F15" s="416">
        <v>16</v>
      </c>
      <c r="G15" s="416">
        <v>5680</v>
      </c>
      <c r="H15" s="416">
        <v>0.51180392863579027</v>
      </c>
      <c r="I15" s="416">
        <v>355</v>
      </c>
      <c r="J15" s="416">
        <v>31</v>
      </c>
      <c r="K15" s="416">
        <v>11098</v>
      </c>
      <c r="L15" s="416">
        <v>1</v>
      </c>
      <c r="M15" s="416">
        <v>358</v>
      </c>
      <c r="N15" s="416">
        <v>16</v>
      </c>
      <c r="O15" s="416">
        <v>5760</v>
      </c>
      <c r="P15" s="429">
        <v>0.51901243467291402</v>
      </c>
      <c r="Q15" s="493">
        <v>360</v>
      </c>
    </row>
    <row r="16" spans="1:17" ht="14.45" customHeight="1" x14ac:dyDescent="0.2">
      <c r="A16" s="425" t="s">
        <v>427</v>
      </c>
      <c r="B16" s="415" t="s">
        <v>385</v>
      </c>
      <c r="C16" s="415" t="s">
        <v>386</v>
      </c>
      <c r="D16" s="415" t="s">
        <v>389</v>
      </c>
      <c r="E16" s="415" t="s">
        <v>390</v>
      </c>
      <c r="F16" s="416">
        <v>11</v>
      </c>
      <c r="G16" s="416">
        <v>1958</v>
      </c>
      <c r="H16" s="416">
        <v>0.64344396976667761</v>
      </c>
      <c r="I16" s="416">
        <v>178</v>
      </c>
      <c r="J16" s="416">
        <v>17</v>
      </c>
      <c r="K16" s="416">
        <v>3043</v>
      </c>
      <c r="L16" s="416">
        <v>1</v>
      </c>
      <c r="M16" s="416">
        <v>179</v>
      </c>
      <c r="N16" s="416">
        <v>7</v>
      </c>
      <c r="O16" s="416">
        <v>1260</v>
      </c>
      <c r="P16" s="429">
        <v>0.41406506736772919</v>
      </c>
      <c r="Q16" s="493">
        <v>180</v>
      </c>
    </row>
    <row r="17" spans="1:17" ht="14.45" customHeight="1" x14ac:dyDescent="0.2">
      <c r="A17" s="425" t="s">
        <v>427</v>
      </c>
      <c r="B17" s="415" t="s">
        <v>385</v>
      </c>
      <c r="C17" s="415" t="s">
        <v>386</v>
      </c>
      <c r="D17" s="415" t="s">
        <v>391</v>
      </c>
      <c r="E17" s="415" t="s">
        <v>392</v>
      </c>
      <c r="F17" s="416">
        <v>1</v>
      </c>
      <c r="G17" s="416">
        <v>347</v>
      </c>
      <c r="H17" s="416">
        <v>0.99142857142857144</v>
      </c>
      <c r="I17" s="416">
        <v>347</v>
      </c>
      <c r="J17" s="416">
        <v>1</v>
      </c>
      <c r="K17" s="416">
        <v>350</v>
      </c>
      <c r="L17" s="416">
        <v>1</v>
      </c>
      <c r="M17" s="416">
        <v>350</v>
      </c>
      <c r="N17" s="416"/>
      <c r="O17" s="416"/>
      <c r="P17" s="429"/>
      <c r="Q17" s="493"/>
    </row>
    <row r="18" spans="1:17" ht="14.45" customHeight="1" x14ac:dyDescent="0.2">
      <c r="A18" s="425" t="s">
        <v>428</v>
      </c>
      <c r="B18" s="415" t="s">
        <v>385</v>
      </c>
      <c r="C18" s="415" t="s">
        <v>386</v>
      </c>
      <c r="D18" s="415" t="s">
        <v>387</v>
      </c>
      <c r="E18" s="415" t="s">
        <v>388</v>
      </c>
      <c r="F18" s="416">
        <v>2</v>
      </c>
      <c r="G18" s="416">
        <v>710</v>
      </c>
      <c r="H18" s="416">
        <v>0.99162011173184361</v>
      </c>
      <c r="I18" s="416">
        <v>355</v>
      </c>
      <c r="J18" s="416">
        <v>2</v>
      </c>
      <c r="K18" s="416">
        <v>716</v>
      </c>
      <c r="L18" s="416">
        <v>1</v>
      </c>
      <c r="M18" s="416">
        <v>358</v>
      </c>
      <c r="N18" s="416">
        <v>8</v>
      </c>
      <c r="O18" s="416">
        <v>2880</v>
      </c>
      <c r="P18" s="429">
        <v>4.022346368715084</v>
      </c>
      <c r="Q18" s="493">
        <v>360</v>
      </c>
    </row>
    <row r="19" spans="1:17" ht="14.45" customHeight="1" x14ac:dyDescent="0.2">
      <c r="A19" s="425" t="s">
        <v>428</v>
      </c>
      <c r="B19" s="415" t="s">
        <v>385</v>
      </c>
      <c r="C19" s="415" t="s">
        <v>386</v>
      </c>
      <c r="D19" s="415" t="s">
        <v>389</v>
      </c>
      <c r="E19" s="415" t="s">
        <v>390</v>
      </c>
      <c r="F19" s="416"/>
      <c r="G19" s="416"/>
      <c r="H19" s="416"/>
      <c r="I19" s="416"/>
      <c r="J19" s="416">
        <v>1</v>
      </c>
      <c r="K19" s="416">
        <v>179</v>
      </c>
      <c r="L19" s="416">
        <v>1</v>
      </c>
      <c r="M19" s="416">
        <v>179</v>
      </c>
      <c r="N19" s="416">
        <v>2</v>
      </c>
      <c r="O19" s="416">
        <v>360</v>
      </c>
      <c r="P19" s="429">
        <v>2.011173184357542</v>
      </c>
      <c r="Q19" s="493">
        <v>180</v>
      </c>
    </row>
    <row r="20" spans="1:17" ht="14.45" customHeight="1" x14ac:dyDescent="0.2">
      <c r="A20" s="425" t="s">
        <v>428</v>
      </c>
      <c r="B20" s="415" t="s">
        <v>385</v>
      </c>
      <c r="C20" s="415" t="s">
        <v>386</v>
      </c>
      <c r="D20" s="415" t="s">
        <v>391</v>
      </c>
      <c r="E20" s="415" t="s">
        <v>392</v>
      </c>
      <c r="F20" s="416">
        <v>1</v>
      </c>
      <c r="G20" s="416">
        <v>347</v>
      </c>
      <c r="H20" s="416"/>
      <c r="I20" s="416">
        <v>347</v>
      </c>
      <c r="J20" s="416"/>
      <c r="K20" s="416"/>
      <c r="L20" s="416"/>
      <c r="M20" s="416"/>
      <c r="N20" s="416">
        <v>1</v>
      </c>
      <c r="O20" s="416">
        <v>352</v>
      </c>
      <c r="P20" s="429"/>
      <c r="Q20" s="493">
        <v>352</v>
      </c>
    </row>
    <row r="21" spans="1:17" ht="14.45" customHeight="1" x14ac:dyDescent="0.2">
      <c r="A21" s="425" t="s">
        <v>429</v>
      </c>
      <c r="B21" s="415" t="s">
        <v>385</v>
      </c>
      <c r="C21" s="415" t="s">
        <v>386</v>
      </c>
      <c r="D21" s="415" t="s">
        <v>387</v>
      </c>
      <c r="E21" s="415" t="s">
        <v>388</v>
      </c>
      <c r="F21" s="416">
        <v>1</v>
      </c>
      <c r="G21" s="416">
        <v>355</v>
      </c>
      <c r="H21" s="416"/>
      <c r="I21" s="416">
        <v>355</v>
      </c>
      <c r="J21" s="416"/>
      <c r="K21" s="416"/>
      <c r="L21" s="416"/>
      <c r="M21" s="416"/>
      <c r="N21" s="416"/>
      <c r="O21" s="416"/>
      <c r="P21" s="429"/>
      <c r="Q21" s="493"/>
    </row>
    <row r="22" spans="1:17" ht="14.45" customHeight="1" x14ac:dyDescent="0.2">
      <c r="A22" s="425" t="s">
        <v>384</v>
      </c>
      <c r="B22" s="415" t="s">
        <v>385</v>
      </c>
      <c r="C22" s="415" t="s">
        <v>386</v>
      </c>
      <c r="D22" s="415" t="s">
        <v>387</v>
      </c>
      <c r="E22" s="415" t="s">
        <v>388</v>
      </c>
      <c r="F22" s="416">
        <v>1</v>
      </c>
      <c r="G22" s="416">
        <v>355</v>
      </c>
      <c r="H22" s="416"/>
      <c r="I22" s="416">
        <v>355</v>
      </c>
      <c r="J22" s="416"/>
      <c r="K22" s="416"/>
      <c r="L22" s="416"/>
      <c r="M22" s="416"/>
      <c r="N22" s="416">
        <v>1</v>
      </c>
      <c r="O22" s="416">
        <v>360</v>
      </c>
      <c r="P22" s="429"/>
      <c r="Q22" s="493">
        <v>360</v>
      </c>
    </row>
    <row r="23" spans="1:17" ht="14.45" customHeight="1" x14ac:dyDescent="0.2">
      <c r="A23" s="425" t="s">
        <v>384</v>
      </c>
      <c r="B23" s="415" t="s">
        <v>385</v>
      </c>
      <c r="C23" s="415" t="s">
        <v>386</v>
      </c>
      <c r="D23" s="415" t="s">
        <v>391</v>
      </c>
      <c r="E23" s="415" t="s">
        <v>392</v>
      </c>
      <c r="F23" s="416"/>
      <c r="G23" s="416"/>
      <c r="H23" s="416"/>
      <c r="I23" s="416"/>
      <c r="J23" s="416"/>
      <c r="K23" s="416"/>
      <c r="L23" s="416"/>
      <c r="M23" s="416"/>
      <c r="N23" s="416">
        <v>1</v>
      </c>
      <c r="O23" s="416">
        <v>352</v>
      </c>
      <c r="P23" s="429"/>
      <c r="Q23" s="493">
        <v>352</v>
      </c>
    </row>
    <row r="24" spans="1:17" ht="14.45" customHeight="1" x14ac:dyDescent="0.2">
      <c r="A24" s="425" t="s">
        <v>430</v>
      </c>
      <c r="B24" s="415" t="s">
        <v>385</v>
      </c>
      <c r="C24" s="415" t="s">
        <v>386</v>
      </c>
      <c r="D24" s="415" t="s">
        <v>387</v>
      </c>
      <c r="E24" s="415" t="s">
        <v>388</v>
      </c>
      <c r="F24" s="416">
        <v>49</v>
      </c>
      <c r="G24" s="416">
        <v>17395</v>
      </c>
      <c r="H24" s="416">
        <v>0.93441125913192957</v>
      </c>
      <c r="I24" s="416">
        <v>355</v>
      </c>
      <c r="J24" s="416">
        <v>52</v>
      </c>
      <c r="K24" s="416">
        <v>18616</v>
      </c>
      <c r="L24" s="416">
        <v>1</v>
      </c>
      <c r="M24" s="416">
        <v>358</v>
      </c>
      <c r="N24" s="416">
        <v>40</v>
      </c>
      <c r="O24" s="416">
        <v>14400</v>
      </c>
      <c r="P24" s="429">
        <v>0.77352814782982382</v>
      </c>
      <c r="Q24" s="493">
        <v>360</v>
      </c>
    </row>
    <row r="25" spans="1:17" ht="14.45" customHeight="1" x14ac:dyDescent="0.2">
      <c r="A25" s="425" t="s">
        <v>430</v>
      </c>
      <c r="B25" s="415" t="s">
        <v>385</v>
      </c>
      <c r="C25" s="415" t="s">
        <v>386</v>
      </c>
      <c r="D25" s="415" t="s">
        <v>389</v>
      </c>
      <c r="E25" s="415" t="s">
        <v>390</v>
      </c>
      <c r="F25" s="416">
        <v>45</v>
      </c>
      <c r="G25" s="416">
        <v>8010</v>
      </c>
      <c r="H25" s="416">
        <v>1.0914293500476904</v>
      </c>
      <c r="I25" s="416">
        <v>178</v>
      </c>
      <c r="J25" s="416">
        <v>41</v>
      </c>
      <c r="K25" s="416">
        <v>7339</v>
      </c>
      <c r="L25" s="416">
        <v>1</v>
      </c>
      <c r="M25" s="416">
        <v>179</v>
      </c>
      <c r="N25" s="416">
        <v>32</v>
      </c>
      <c r="O25" s="416">
        <v>5760</v>
      </c>
      <c r="P25" s="429">
        <v>0.78484807194440664</v>
      </c>
      <c r="Q25" s="493">
        <v>180</v>
      </c>
    </row>
    <row r="26" spans="1:17" ht="14.45" customHeight="1" x14ac:dyDescent="0.2">
      <c r="A26" s="425" t="s">
        <v>430</v>
      </c>
      <c r="B26" s="415" t="s">
        <v>385</v>
      </c>
      <c r="C26" s="415" t="s">
        <v>386</v>
      </c>
      <c r="D26" s="415" t="s">
        <v>391</v>
      </c>
      <c r="E26" s="415" t="s">
        <v>392</v>
      </c>
      <c r="F26" s="416"/>
      <c r="G26" s="416"/>
      <c r="H26" s="416"/>
      <c r="I26" s="416"/>
      <c r="J26" s="416">
        <v>1</v>
      </c>
      <c r="K26" s="416">
        <v>350</v>
      </c>
      <c r="L26" s="416">
        <v>1</v>
      </c>
      <c r="M26" s="416">
        <v>350</v>
      </c>
      <c r="N26" s="416">
        <v>20</v>
      </c>
      <c r="O26" s="416">
        <v>7040</v>
      </c>
      <c r="P26" s="429">
        <v>20.114285714285714</v>
      </c>
      <c r="Q26" s="493">
        <v>352</v>
      </c>
    </row>
    <row r="27" spans="1:17" ht="14.45" customHeight="1" x14ac:dyDescent="0.2">
      <c r="A27" s="425" t="s">
        <v>431</v>
      </c>
      <c r="B27" s="415" t="s">
        <v>385</v>
      </c>
      <c r="C27" s="415" t="s">
        <v>386</v>
      </c>
      <c r="D27" s="415" t="s">
        <v>387</v>
      </c>
      <c r="E27" s="415" t="s">
        <v>388</v>
      </c>
      <c r="F27" s="416">
        <v>1</v>
      </c>
      <c r="G27" s="416">
        <v>355</v>
      </c>
      <c r="H27" s="416">
        <v>0.49581005586592181</v>
      </c>
      <c r="I27" s="416">
        <v>355</v>
      </c>
      <c r="J27" s="416">
        <v>2</v>
      </c>
      <c r="K27" s="416">
        <v>716</v>
      </c>
      <c r="L27" s="416">
        <v>1</v>
      </c>
      <c r="M27" s="416">
        <v>358</v>
      </c>
      <c r="N27" s="416">
        <v>10</v>
      </c>
      <c r="O27" s="416">
        <v>3600</v>
      </c>
      <c r="P27" s="429">
        <v>5.027932960893855</v>
      </c>
      <c r="Q27" s="493">
        <v>360</v>
      </c>
    </row>
    <row r="28" spans="1:17" ht="14.45" customHeight="1" x14ac:dyDescent="0.2">
      <c r="A28" s="425" t="s">
        <v>431</v>
      </c>
      <c r="B28" s="415" t="s">
        <v>385</v>
      </c>
      <c r="C28" s="415" t="s">
        <v>386</v>
      </c>
      <c r="D28" s="415" t="s">
        <v>389</v>
      </c>
      <c r="E28" s="415" t="s">
        <v>390</v>
      </c>
      <c r="F28" s="416"/>
      <c r="G28" s="416"/>
      <c r="H28" s="416"/>
      <c r="I28" s="416"/>
      <c r="J28" s="416">
        <v>1</v>
      </c>
      <c r="K28" s="416">
        <v>179</v>
      </c>
      <c r="L28" s="416">
        <v>1</v>
      </c>
      <c r="M28" s="416">
        <v>179</v>
      </c>
      <c r="N28" s="416">
        <v>2</v>
      </c>
      <c r="O28" s="416">
        <v>360</v>
      </c>
      <c r="P28" s="429">
        <v>2.011173184357542</v>
      </c>
      <c r="Q28" s="493">
        <v>180</v>
      </c>
    </row>
    <row r="29" spans="1:17" ht="14.45" customHeight="1" x14ac:dyDescent="0.2">
      <c r="A29" s="425" t="s">
        <v>432</v>
      </c>
      <c r="B29" s="415" t="s">
        <v>385</v>
      </c>
      <c r="C29" s="415" t="s">
        <v>386</v>
      </c>
      <c r="D29" s="415" t="s">
        <v>387</v>
      </c>
      <c r="E29" s="415" t="s">
        <v>388</v>
      </c>
      <c r="F29" s="416">
        <v>7</v>
      </c>
      <c r="G29" s="416">
        <v>2485</v>
      </c>
      <c r="H29" s="416">
        <v>0.77126008690254499</v>
      </c>
      <c r="I29" s="416">
        <v>355</v>
      </c>
      <c r="J29" s="416">
        <v>9</v>
      </c>
      <c r="K29" s="416">
        <v>3222</v>
      </c>
      <c r="L29" s="416">
        <v>1</v>
      </c>
      <c r="M29" s="416">
        <v>358</v>
      </c>
      <c r="N29" s="416">
        <v>10</v>
      </c>
      <c r="O29" s="416">
        <v>3600</v>
      </c>
      <c r="P29" s="429">
        <v>1.1173184357541899</v>
      </c>
      <c r="Q29" s="493">
        <v>360</v>
      </c>
    </row>
    <row r="30" spans="1:17" ht="14.45" customHeight="1" x14ac:dyDescent="0.2">
      <c r="A30" s="425" t="s">
        <v>432</v>
      </c>
      <c r="B30" s="415" t="s">
        <v>385</v>
      </c>
      <c r="C30" s="415" t="s">
        <v>386</v>
      </c>
      <c r="D30" s="415" t="s">
        <v>389</v>
      </c>
      <c r="E30" s="415" t="s">
        <v>390</v>
      </c>
      <c r="F30" s="416">
        <v>3</v>
      </c>
      <c r="G30" s="416">
        <v>534</v>
      </c>
      <c r="H30" s="416">
        <v>0.42617717478052675</v>
      </c>
      <c r="I30" s="416">
        <v>178</v>
      </c>
      <c r="J30" s="416">
        <v>7</v>
      </c>
      <c r="K30" s="416">
        <v>1253</v>
      </c>
      <c r="L30" s="416">
        <v>1</v>
      </c>
      <c r="M30" s="416">
        <v>179</v>
      </c>
      <c r="N30" s="416">
        <v>2</v>
      </c>
      <c r="O30" s="416">
        <v>360</v>
      </c>
      <c r="P30" s="429">
        <v>0.28731045490822027</v>
      </c>
      <c r="Q30" s="493">
        <v>180</v>
      </c>
    </row>
    <row r="31" spans="1:17" ht="14.45" customHeight="1" x14ac:dyDescent="0.2">
      <c r="A31" s="425" t="s">
        <v>432</v>
      </c>
      <c r="B31" s="415" t="s">
        <v>385</v>
      </c>
      <c r="C31" s="415" t="s">
        <v>386</v>
      </c>
      <c r="D31" s="415" t="s">
        <v>391</v>
      </c>
      <c r="E31" s="415" t="s">
        <v>392</v>
      </c>
      <c r="F31" s="416"/>
      <c r="G31" s="416"/>
      <c r="H31" s="416"/>
      <c r="I31" s="416"/>
      <c r="J31" s="416">
        <v>1</v>
      </c>
      <c r="K31" s="416">
        <v>350</v>
      </c>
      <c r="L31" s="416">
        <v>1</v>
      </c>
      <c r="M31" s="416">
        <v>350</v>
      </c>
      <c r="N31" s="416">
        <v>2</v>
      </c>
      <c r="O31" s="416">
        <v>704</v>
      </c>
      <c r="P31" s="429">
        <v>2.0114285714285716</v>
      </c>
      <c r="Q31" s="493">
        <v>352</v>
      </c>
    </row>
    <row r="32" spans="1:17" ht="14.45" customHeight="1" x14ac:dyDescent="0.2">
      <c r="A32" s="425" t="s">
        <v>433</v>
      </c>
      <c r="B32" s="415" t="s">
        <v>385</v>
      </c>
      <c r="C32" s="415" t="s">
        <v>386</v>
      </c>
      <c r="D32" s="415" t="s">
        <v>387</v>
      </c>
      <c r="E32" s="415" t="s">
        <v>388</v>
      </c>
      <c r="F32" s="416"/>
      <c r="G32" s="416"/>
      <c r="H32" s="416"/>
      <c r="I32" s="416"/>
      <c r="J32" s="416"/>
      <c r="K32" s="416"/>
      <c r="L32" s="416"/>
      <c r="M32" s="416"/>
      <c r="N32" s="416">
        <v>2</v>
      </c>
      <c r="O32" s="416">
        <v>720</v>
      </c>
      <c r="P32" s="429"/>
      <c r="Q32" s="493">
        <v>360</v>
      </c>
    </row>
    <row r="33" spans="1:17" ht="14.45" customHeight="1" x14ac:dyDescent="0.2">
      <c r="A33" s="425" t="s">
        <v>433</v>
      </c>
      <c r="B33" s="415" t="s">
        <v>385</v>
      </c>
      <c r="C33" s="415" t="s">
        <v>386</v>
      </c>
      <c r="D33" s="415" t="s">
        <v>389</v>
      </c>
      <c r="E33" s="415" t="s">
        <v>390</v>
      </c>
      <c r="F33" s="416"/>
      <c r="G33" s="416"/>
      <c r="H33" s="416"/>
      <c r="I33" s="416"/>
      <c r="J33" s="416"/>
      <c r="K33" s="416"/>
      <c r="L33" s="416"/>
      <c r="M33" s="416"/>
      <c r="N33" s="416">
        <v>3</v>
      </c>
      <c r="O33" s="416">
        <v>540</v>
      </c>
      <c r="P33" s="429"/>
      <c r="Q33" s="493">
        <v>180</v>
      </c>
    </row>
    <row r="34" spans="1:17" ht="14.45" customHeight="1" x14ac:dyDescent="0.2">
      <c r="A34" s="425" t="s">
        <v>434</v>
      </c>
      <c r="B34" s="415" t="s">
        <v>385</v>
      </c>
      <c r="C34" s="415" t="s">
        <v>386</v>
      </c>
      <c r="D34" s="415" t="s">
        <v>387</v>
      </c>
      <c r="E34" s="415" t="s">
        <v>388</v>
      </c>
      <c r="F34" s="416"/>
      <c r="G34" s="416"/>
      <c r="H34" s="416"/>
      <c r="I34" s="416"/>
      <c r="J34" s="416">
        <v>2</v>
      </c>
      <c r="K34" s="416">
        <v>716</v>
      </c>
      <c r="L34" s="416">
        <v>1</v>
      </c>
      <c r="M34" s="416">
        <v>358</v>
      </c>
      <c r="N34" s="416">
        <v>8</v>
      </c>
      <c r="O34" s="416">
        <v>2880</v>
      </c>
      <c r="P34" s="429">
        <v>4.022346368715084</v>
      </c>
      <c r="Q34" s="493">
        <v>360</v>
      </c>
    </row>
    <row r="35" spans="1:17" ht="14.45" customHeight="1" x14ac:dyDescent="0.2">
      <c r="A35" s="425" t="s">
        <v>434</v>
      </c>
      <c r="B35" s="415" t="s">
        <v>385</v>
      </c>
      <c r="C35" s="415" t="s">
        <v>386</v>
      </c>
      <c r="D35" s="415" t="s">
        <v>389</v>
      </c>
      <c r="E35" s="415" t="s">
        <v>390</v>
      </c>
      <c r="F35" s="416"/>
      <c r="G35" s="416"/>
      <c r="H35" s="416"/>
      <c r="I35" s="416"/>
      <c r="J35" s="416">
        <v>2</v>
      </c>
      <c r="K35" s="416">
        <v>358</v>
      </c>
      <c r="L35" s="416">
        <v>1</v>
      </c>
      <c r="M35" s="416">
        <v>179</v>
      </c>
      <c r="N35" s="416">
        <v>3</v>
      </c>
      <c r="O35" s="416">
        <v>540</v>
      </c>
      <c r="P35" s="429">
        <v>1.5083798882681565</v>
      </c>
      <c r="Q35" s="493">
        <v>180</v>
      </c>
    </row>
    <row r="36" spans="1:17" ht="14.45" customHeight="1" x14ac:dyDescent="0.2">
      <c r="A36" s="425" t="s">
        <v>434</v>
      </c>
      <c r="B36" s="415" t="s">
        <v>385</v>
      </c>
      <c r="C36" s="415" t="s">
        <v>386</v>
      </c>
      <c r="D36" s="415" t="s">
        <v>391</v>
      </c>
      <c r="E36" s="415" t="s">
        <v>392</v>
      </c>
      <c r="F36" s="416"/>
      <c r="G36" s="416"/>
      <c r="H36" s="416"/>
      <c r="I36" s="416"/>
      <c r="J36" s="416"/>
      <c r="K36" s="416"/>
      <c r="L36" s="416"/>
      <c r="M36" s="416"/>
      <c r="N36" s="416">
        <v>1</v>
      </c>
      <c r="O36" s="416">
        <v>352</v>
      </c>
      <c r="P36" s="429"/>
      <c r="Q36" s="493">
        <v>352</v>
      </c>
    </row>
    <row r="37" spans="1:17" ht="14.45" customHeight="1" x14ac:dyDescent="0.2">
      <c r="A37" s="425" t="s">
        <v>435</v>
      </c>
      <c r="B37" s="415" t="s">
        <v>385</v>
      </c>
      <c r="C37" s="415" t="s">
        <v>386</v>
      </c>
      <c r="D37" s="415" t="s">
        <v>387</v>
      </c>
      <c r="E37" s="415" t="s">
        <v>388</v>
      </c>
      <c r="F37" s="416"/>
      <c r="G37" s="416"/>
      <c r="H37" s="416"/>
      <c r="I37" s="416"/>
      <c r="J37" s="416">
        <v>1</v>
      </c>
      <c r="K37" s="416">
        <v>358</v>
      </c>
      <c r="L37" s="416">
        <v>1</v>
      </c>
      <c r="M37" s="416">
        <v>358</v>
      </c>
      <c r="N37" s="416">
        <v>1</v>
      </c>
      <c r="O37" s="416">
        <v>360</v>
      </c>
      <c r="P37" s="429">
        <v>1.005586592178771</v>
      </c>
      <c r="Q37" s="493">
        <v>360</v>
      </c>
    </row>
    <row r="38" spans="1:17" ht="14.45" customHeight="1" x14ac:dyDescent="0.2">
      <c r="A38" s="425" t="s">
        <v>435</v>
      </c>
      <c r="B38" s="415" t="s">
        <v>385</v>
      </c>
      <c r="C38" s="415" t="s">
        <v>386</v>
      </c>
      <c r="D38" s="415" t="s">
        <v>389</v>
      </c>
      <c r="E38" s="415" t="s">
        <v>390</v>
      </c>
      <c r="F38" s="416"/>
      <c r="G38" s="416"/>
      <c r="H38" s="416"/>
      <c r="I38" s="416"/>
      <c r="J38" s="416">
        <v>1</v>
      </c>
      <c r="K38" s="416">
        <v>179</v>
      </c>
      <c r="L38" s="416">
        <v>1</v>
      </c>
      <c r="M38" s="416">
        <v>179</v>
      </c>
      <c r="N38" s="416"/>
      <c r="O38" s="416"/>
      <c r="P38" s="429"/>
      <c r="Q38" s="493"/>
    </row>
    <row r="39" spans="1:17" ht="14.45" customHeight="1" x14ac:dyDescent="0.2">
      <c r="A39" s="425" t="s">
        <v>436</v>
      </c>
      <c r="B39" s="415" t="s">
        <v>385</v>
      </c>
      <c r="C39" s="415" t="s">
        <v>386</v>
      </c>
      <c r="D39" s="415" t="s">
        <v>387</v>
      </c>
      <c r="E39" s="415" t="s">
        <v>388</v>
      </c>
      <c r="F39" s="416">
        <v>3</v>
      </c>
      <c r="G39" s="416">
        <v>1065</v>
      </c>
      <c r="H39" s="416">
        <v>2.9748603351955309</v>
      </c>
      <c r="I39" s="416">
        <v>355</v>
      </c>
      <c r="J39" s="416">
        <v>1</v>
      </c>
      <c r="K39" s="416">
        <v>358</v>
      </c>
      <c r="L39" s="416">
        <v>1</v>
      </c>
      <c r="M39" s="416">
        <v>358</v>
      </c>
      <c r="N39" s="416">
        <v>2</v>
      </c>
      <c r="O39" s="416">
        <v>720</v>
      </c>
      <c r="P39" s="429">
        <v>2.011173184357542</v>
      </c>
      <c r="Q39" s="493">
        <v>360</v>
      </c>
    </row>
    <row r="40" spans="1:17" ht="14.45" customHeight="1" x14ac:dyDescent="0.2">
      <c r="A40" s="425" t="s">
        <v>437</v>
      </c>
      <c r="B40" s="415" t="s">
        <v>385</v>
      </c>
      <c r="C40" s="415" t="s">
        <v>386</v>
      </c>
      <c r="D40" s="415" t="s">
        <v>387</v>
      </c>
      <c r="E40" s="415" t="s">
        <v>388</v>
      </c>
      <c r="F40" s="416">
        <v>6</v>
      </c>
      <c r="G40" s="416">
        <v>2130</v>
      </c>
      <c r="H40" s="416">
        <v>2.9748603351955309</v>
      </c>
      <c r="I40" s="416">
        <v>355</v>
      </c>
      <c r="J40" s="416">
        <v>2</v>
      </c>
      <c r="K40" s="416">
        <v>716</v>
      </c>
      <c r="L40" s="416">
        <v>1</v>
      </c>
      <c r="M40" s="416">
        <v>358</v>
      </c>
      <c r="N40" s="416">
        <v>2</v>
      </c>
      <c r="O40" s="416">
        <v>720</v>
      </c>
      <c r="P40" s="429">
        <v>1.005586592178771</v>
      </c>
      <c r="Q40" s="493">
        <v>360</v>
      </c>
    </row>
    <row r="41" spans="1:17" ht="14.45" customHeight="1" x14ac:dyDescent="0.2">
      <c r="A41" s="425" t="s">
        <v>437</v>
      </c>
      <c r="B41" s="415" t="s">
        <v>385</v>
      </c>
      <c r="C41" s="415" t="s">
        <v>386</v>
      </c>
      <c r="D41" s="415" t="s">
        <v>389</v>
      </c>
      <c r="E41" s="415" t="s">
        <v>390</v>
      </c>
      <c r="F41" s="416">
        <v>1</v>
      </c>
      <c r="G41" s="416">
        <v>178</v>
      </c>
      <c r="H41" s="416">
        <v>0.4972067039106145</v>
      </c>
      <c r="I41" s="416">
        <v>178</v>
      </c>
      <c r="J41" s="416">
        <v>2</v>
      </c>
      <c r="K41" s="416">
        <v>358</v>
      </c>
      <c r="L41" s="416">
        <v>1</v>
      </c>
      <c r="M41" s="416">
        <v>179</v>
      </c>
      <c r="N41" s="416">
        <v>1</v>
      </c>
      <c r="O41" s="416">
        <v>180</v>
      </c>
      <c r="P41" s="429">
        <v>0.5027932960893855</v>
      </c>
      <c r="Q41" s="493">
        <v>180</v>
      </c>
    </row>
    <row r="42" spans="1:17" ht="14.45" customHeight="1" x14ac:dyDescent="0.2">
      <c r="A42" s="425" t="s">
        <v>437</v>
      </c>
      <c r="B42" s="415" t="s">
        <v>385</v>
      </c>
      <c r="C42" s="415" t="s">
        <v>386</v>
      </c>
      <c r="D42" s="415" t="s">
        <v>391</v>
      </c>
      <c r="E42" s="415" t="s">
        <v>392</v>
      </c>
      <c r="F42" s="416"/>
      <c r="G42" s="416"/>
      <c r="H42" s="416"/>
      <c r="I42" s="416"/>
      <c r="J42" s="416"/>
      <c r="K42" s="416"/>
      <c r="L42" s="416"/>
      <c r="M42" s="416"/>
      <c r="N42" s="416">
        <v>1</v>
      </c>
      <c r="O42" s="416">
        <v>352</v>
      </c>
      <c r="P42" s="429"/>
      <c r="Q42" s="493">
        <v>352</v>
      </c>
    </row>
    <row r="43" spans="1:17" ht="14.45" customHeight="1" x14ac:dyDescent="0.2">
      <c r="A43" s="425" t="s">
        <v>438</v>
      </c>
      <c r="B43" s="415" t="s">
        <v>385</v>
      </c>
      <c r="C43" s="415" t="s">
        <v>386</v>
      </c>
      <c r="D43" s="415" t="s">
        <v>387</v>
      </c>
      <c r="E43" s="415" t="s">
        <v>388</v>
      </c>
      <c r="F43" s="416">
        <v>2</v>
      </c>
      <c r="G43" s="416">
        <v>710</v>
      </c>
      <c r="H43" s="416">
        <v>0.33054003724394787</v>
      </c>
      <c r="I43" s="416">
        <v>355</v>
      </c>
      <c r="J43" s="416">
        <v>6</v>
      </c>
      <c r="K43" s="416">
        <v>2148</v>
      </c>
      <c r="L43" s="416">
        <v>1</v>
      </c>
      <c r="M43" s="416">
        <v>358</v>
      </c>
      <c r="N43" s="416">
        <v>7</v>
      </c>
      <c r="O43" s="416">
        <v>2520</v>
      </c>
      <c r="P43" s="429">
        <v>1.1731843575418994</v>
      </c>
      <c r="Q43" s="493">
        <v>360</v>
      </c>
    </row>
    <row r="44" spans="1:17" ht="14.45" customHeight="1" x14ac:dyDescent="0.2">
      <c r="A44" s="425" t="s">
        <v>438</v>
      </c>
      <c r="B44" s="415" t="s">
        <v>385</v>
      </c>
      <c r="C44" s="415" t="s">
        <v>386</v>
      </c>
      <c r="D44" s="415" t="s">
        <v>389</v>
      </c>
      <c r="E44" s="415" t="s">
        <v>390</v>
      </c>
      <c r="F44" s="416">
        <v>2</v>
      </c>
      <c r="G44" s="416">
        <v>356</v>
      </c>
      <c r="H44" s="416">
        <v>1.988826815642458</v>
      </c>
      <c r="I44" s="416">
        <v>178</v>
      </c>
      <c r="J44" s="416">
        <v>1</v>
      </c>
      <c r="K44" s="416">
        <v>179</v>
      </c>
      <c r="L44" s="416">
        <v>1</v>
      </c>
      <c r="M44" s="416">
        <v>179</v>
      </c>
      <c r="N44" s="416">
        <v>3</v>
      </c>
      <c r="O44" s="416">
        <v>540</v>
      </c>
      <c r="P44" s="429">
        <v>3.016759776536313</v>
      </c>
      <c r="Q44" s="493">
        <v>180</v>
      </c>
    </row>
    <row r="45" spans="1:17" ht="14.45" customHeight="1" x14ac:dyDescent="0.2">
      <c r="A45" s="425" t="s">
        <v>438</v>
      </c>
      <c r="B45" s="415" t="s">
        <v>385</v>
      </c>
      <c r="C45" s="415" t="s">
        <v>386</v>
      </c>
      <c r="D45" s="415" t="s">
        <v>391</v>
      </c>
      <c r="E45" s="415" t="s">
        <v>392</v>
      </c>
      <c r="F45" s="416"/>
      <c r="G45" s="416"/>
      <c r="H45" s="416"/>
      <c r="I45" s="416"/>
      <c r="J45" s="416">
        <v>1</v>
      </c>
      <c r="K45" s="416">
        <v>350</v>
      </c>
      <c r="L45" s="416">
        <v>1</v>
      </c>
      <c r="M45" s="416">
        <v>350</v>
      </c>
      <c r="N45" s="416"/>
      <c r="O45" s="416"/>
      <c r="P45" s="429"/>
      <c r="Q45" s="493"/>
    </row>
    <row r="46" spans="1:17" ht="14.45" customHeight="1" x14ac:dyDescent="0.2">
      <c r="A46" s="425" t="s">
        <v>439</v>
      </c>
      <c r="B46" s="415" t="s">
        <v>385</v>
      </c>
      <c r="C46" s="415" t="s">
        <v>386</v>
      </c>
      <c r="D46" s="415" t="s">
        <v>387</v>
      </c>
      <c r="E46" s="415" t="s">
        <v>388</v>
      </c>
      <c r="F46" s="416">
        <v>3</v>
      </c>
      <c r="G46" s="416">
        <v>1065</v>
      </c>
      <c r="H46" s="416">
        <v>2.9748603351955309</v>
      </c>
      <c r="I46" s="416">
        <v>355</v>
      </c>
      <c r="J46" s="416">
        <v>1</v>
      </c>
      <c r="K46" s="416">
        <v>358</v>
      </c>
      <c r="L46" s="416">
        <v>1</v>
      </c>
      <c r="M46" s="416">
        <v>358</v>
      </c>
      <c r="N46" s="416">
        <v>3</v>
      </c>
      <c r="O46" s="416">
        <v>1080</v>
      </c>
      <c r="P46" s="429">
        <v>3.016759776536313</v>
      </c>
      <c r="Q46" s="493">
        <v>360</v>
      </c>
    </row>
    <row r="47" spans="1:17" ht="14.45" customHeight="1" x14ac:dyDescent="0.2">
      <c r="A47" s="425" t="s">
        <v>439</v>
      </c>
      <c r="B47" s="415" t="s">
        <v>385</v>
      </c>
      <c r="C47" s="415" t="s">
        <v>386</v>
      </c>
      <c r="D47" s="415" t="s">
        <v>389</v>
      </c>
      <c r="E47" s="415" t="s">
        <v>390</v>
      </c>
      <c r="F47" s="416">
        <v>1</v>
      </c>
      <c r="G47" s="416">
        <v>178</v>
      </c>
      <c r="H47" s="416">
        <v>0.24860335195530725</v>
      </c>
      <c r="I47" s="416">
        <v>178</v>
      </c>
      <c r="J47" s="416">
        <v>4</v>
      </c>
      <c r="K47" s="416">
        <v>716</v>
      </c>
      <c r="L47" s="416">
        <v>1</v>
      </c>
      <c r="M47" s="416">
        <v>179</v>
      </c>
      <c r="N47" s="416">
        <v>1</v>
      </c>
      <c r="O47" s="416">
        <v>180</v>
      </c>
      <c r="P47" s="429">
        <v>0.25139664804469275</v>
      </c>
      <c r="Q47" s="493">
        <v>180</v>
      </c>
    </row>
    <row r="48" spans="1:17" ht="14.45" customHeight="1" x14ac:dyDescent="0.2">
      <c r="A48" s="425" t="s">
        <v>440</v>
      </c>
      <c r="B48" s="415" t="s">
        <v>385</v>
      </c>
      <c r="C48" s="415" t="s">
        <v>386</v>
      </c>
      <c r="D48" s="415" t="s">
        <v>387</v>
      </c>
      <c r="E48" s="415" t="s">
        <v>388</v>
      </c>
      <c r="F48" s="416">
        <v>6</v>
      </c>
      <c r="G48" s="416">
        <v>2130</v>
      </c>
      <c r="H48" s="416">
        <v>2.9748603351955309</v>
      </c>
      <c r="I48" s="416">
        <v>355</v>
      </c>
      <c r="J48" s="416">
        <v>2</v>
      </c>
      <c r="K48" s="416">
        <v>716</v>
      </c>
      <c r="L48" s="416">
        <v>1</v>
      </c>
      <c r="M48" s="416">
        <v>358</v>
      </c>
      <c r="N48" s="416">
        <v>7</v>
      </c>
      <c r="O48" s="416">
        <v>2520</v>
      </c>
      <c r="P48" s="429">
        <v>3.5195530726256985</v>
      </c>
      <c r="Q48" s="493">
        <v>360</v>
      </c>
    </row>
    <row r="49" spans="1:17" ht="14.45" customHeight="1" x14ac:dyDescent="0.2">
      <c r="A49" s="425" t="s">
        <v>440</v>
      </c>
      <c r="B49" s="415" t="s">
        <v>385</v>
      </c>
      <c r="C49" s="415" t="s">
        <v>386</v>
      </c>
      <c r="D49" s="415" t="s">
        <v>389</v>
      </c>
      <c r="E49" s="415" t="s">
        <v>390</v>
      </c>
      <c r="F49" s="416">
        <v>2</v>
      </c>
      <c r="G49" s="416">
        <v>356</v>
      </c>
      <c r="H49" s="416">
        <v>1.988826815642458</v>
      </c>
      <c r="I49" s="416">
        <v>178</v>
      </c>
      <c r="J49" s="416">
        <v>1</v>
      </c>
      <c r="K49" s="416">
        <v>179</v>
      </c>
      <c r="L49" s="416">
        <v>1</v>
      </c>
      <c r="M49" s="416">
        <v>179</v>
      </c>
      <c r="N49" s="416">
        <v>9</v>
      </c>
      <c r="O49" s="416">
        <v>1620</v>
      </c>
      <c r="P49" s="429">
        <v>9.050279329608939</v>
      </c>
      <c r="Q49" s="493">
        <v>180</v>
      </c>
    </row>
    <row r="50" spans="1:17" ht="14.45" customHeight="1" x14ac:dyDescent="0.2">
      <c r="A50" s="425" t="s">
        <v>440</v>
      </c>
      <c r="B50" s="415" t="s">
        <v>385</v>
      </c>
      <c r="C50" s="415" t="s">
        <v>386</v>
      </c>
      <c r="D50" s="415" t="s">
        <v>391</v>
      </c>
      <c r="E50" s="415" t="s">
        <v>392</v>
      </c>
      <c r="F50" s="416"/>
      <c r="G50" s="416"/>
      <c r="H50" s="416"/>
      <c r="I50" s="416"/>
      <c r="J50" s="416"/>
      <c r="K50" s="416"/>
      <c r="L50" s="416"/>
      <c r="M50" s="416"/>
      <c r="N50" s="416">
        <v>1</v>
      </c>
      <c r="O50" s="416">
        <v>352</v>
      </c>
      <c r="P50" s="429"/>
      <c r="Q50" s="493">
        <v>352</v>
      </c>
    </row>
    <row r="51" spans="1:17" ht="14.45" customHeight="1" x14ac:dyDescent="0.2">
      <c r="A51" s="425" t="s">
        <v>441</v>
      </c>
      <c r="B51" s="415" t="s">
        <v>385</v>
      </c>
      <c r="C51" s="415" t="s">
        <v>386</v>
      </c>
      <c r="D51" s="415" t="s">
        <v>387</v>
      </c>
      <c r="E51" s="415" t="s">
        <v>388</v>
      </c>
      <c r="F51" s="416"/>
      <c r="G51" s="416"/>
      <c r="H51" s="416"/>
      <c r="I51" s="416"/>
      <c r="J51" s="416"/>
      <c r="K51" s="416"/>
      <c r="L51" s="416"/>
      <c r="M51" s="416"/>
      <c r="N51" s="416">
        <v>1</v>
      </c>
      <c r="O51" s="416">
        <v>360</v>
      </c>
      <c r="P51" s="429"/>
      <c r="Q51" s="493">
        <v>360</v>
      </c>
    </row>
    <row r="52" spans="1:17" ht="14.45" customHeight="1" x14ac:dyDescent="0.2">
      <c r="A52" s="425" t="s">
        <v>442</v>
      </c>
      <c r="B52" s="415" t="s">
        <v>385</v>
      </c>
      <c r="C52" s="415" t="s">
        <v>386</v>
      </c>
      <c r="D52" s="415" t="s">
        <v>387</v>
      </c>
      <c r="E52" s="415" t="s">
        <v>388</v>
      </c>
      <c r="F52" s="416">
        <v>9</v>
      </c>
      <c r="G52" s="416">
        <v>3195</v>
      </c>
      <c r="H52" s="416">
        <v>0.74371508379888274</v>
      </c>
      <c r="I52" s="416">
        <v>355</v>
      </c>
      <c r="J52" s="416">
        <v>12</v>
      </c>
      <c r="K52" s="416">
        <v>4296</v>
      </c>
      <c r="L52" s="416">
        <v>1</v>
      </c>
      <c r="M52" s="416">
        <v>358</v>
      </c>
      <c r="N52" s="416">
        <v>13</v>
      </c>
      <c r="O52" s="416">
        <v>4680</v>
      </c>
      <c r="P52" s="429">
        <v>1.0893854748603351</v>
      </c>
      <c r="Q52" s="493">
        <v>360</v>
      </c>
    </row>
    <row r="53" spans="1:17" ht="14.45" customHeight="1" x14ac:dyDescent="0.2">
      <c r="A53" s="425" t="s">
        <v>442</v>
      </c>
      <c r="B53" s="415" t="s">
        <v>385</v>
      </c>
      <c r="C53" s="415" t="s">
        <v>386</v>
      </c>
      <c r="D53" s="415" t="s">
        <v>389</v>
      </c>
      <c r="E53" s="415" t="s">
        <v>390</v>
      </c>
      <c r="F53" s="416">
        <v>7</v>
      </c>
      <c r="G53" s="416">
        <v>1246</v>
      </c>
      <c r="H53" s="416">
        <v>0.53545337344220023</v>
      </c>
      <c r="I53" s="416">
        <v>178</v>
      </c>
      <c r="J53" s="416">
        <v>13</v>
      </c>
      <c r="K53" s="416">
        <v>2327</v>
      </c>
      <c r="L53" s="416">
        <v>1</v>
      </c>
      <c r="M53" s="416">
        <v>179</v>
      </c>
      <c r="N53" s="416">
        <v>5</v>
      </c>
      <c r="O53" s="416">
        <v>900</v>
      </c>
      <c r="P53" s="429">
        <v>0.38676407391491191</v>
      </c>
      <c r="Q53" s="493">
        <v>180</v>
      </c>
    </row>
    <row r="54" spans="1:17" ht="14.45" customHeight="1" x14ac:dyDescent="0.2">
      <c r="A54" s="425" t="s">
        <v>442</v>
      </c>
      <c r="B54" s="415" t="s">
        <v>385</v>
      </c>
      <c r="C54" s="415" t="s">
        <v>386</v>
      </c>
      <c r="D54" s="415" t="s">
        <v>391</v>
      </c>
      <c r="E54" s="415" t="s">
        <v>392</v>
      </c>
      <c r="F54" s="416"/>
      <c r="G54" s="416"/>
      <c r="H54" s="416"/>
      <c r="I54" s="416"/>
      <c r="J54" s="416"/>
      <c r="K54" s="416"/>
      <c r="L54" s="416"/>
      <c r="M54" s="416"/>
      <c r="N54" s="416">
        <v>2</v>
      </c>
      <c r="O54" s="416">
        <v>704</v>
      </c>
      <c r="P54" s="429"/>
      <c r="Q54" s="493">
        <v>352</v>
      </c>
    </row>
    <row r="55" spans="1:17" ht="14.45" customHeight="1" x14ac:dyDescent="0.2">
      <c r="A55" s="425" t="s">
        <v>443</v>
      </c>
      <c r="B55" s="415" t="s">
        <v>385</v>
      </c>
      <c r="C55" s="415" t="s">
        <v>386</v>
      </c>
      <c r="D55" s="415" t="s">
        <v>387</v>
      </c>
      <c r="E55" s="415" t="s">
        <v>388</v>
      </c>
      <c r="F55" s="416">
        <v>1</v>
      </c>
      <c r="G55" s="416">
        <v>355</v>
      </c>
      <c r="H55" s="416"/>
      <c r="I55" s="416">
        <v>355</v>
      </c>
      <c r="J55" s="416"/>
      <c r="K55" s="416"/>
      <c r="L55" s="416"/>
      <c r="M55" s="416"/>
      <c r="N55" s="416">
        <v>1</v>
      </c>
      <c r="O55" s="416">
        <v>360</v>
      </c>
      <c r="P55" s="429"/>
      <c r="Q55" s="493">
        <v>360</v>
      </c>
    </row>
    <row r="56" spans="1:17" ht="14.45" customHeight="1" x14ac:dyDescent="0.2">
      <c r="A56" s="425" t="s">
        <v>443</v>
      </c>
      <c r="B56" s="415" t="s">
        <v>385</v>
      </c>
      <c r="C56" s="415" t="s">
        <v>386</v>
      </c>
      <c r="D56" s="415" t="s">
        <v>389</v>
      </c>
      <c r="E56" s="415" t="s">
        <v>390</v>
      </c>
      <c r="F56" s="416"/>
      <c r="G56" s="416"/>
      <c r="H56" s="416"/>
      <c r="I56" s="416"/>
      <c r="J56" s="416">
        <v>2</v>
      </c>
      <c r="K56" s="416">
        <v>358</v>
      </c>
      <c r="L56" s="416">
        <v>1</v>
      </c>
      <c r="M56" s="416">
        <v>179</v>
      </c>
      <c r="N56" s="416">
        <v>1</v>
      </c>
      <c r="O56" s="416">
        <v>180</v>
      </c>
      <c r="P56" s="429">
        <v>0.5027932960893855</v>
      </c>
      <c r="Q56" s="493">
        <v>180</v>
      </c>
    </row>
    <row r="57" spans="1:17" ht="14.45" customHeight="1" x14ac:dyDescent="0.2">
      <c r="A57" s="425" t="s">
        <v>444</v>
      </c>
      <c r="B57" s="415" t="s">
        <v>385</v>
      </c>
      <c r="C57" s="415" t="s">
        <v>386</v>
      </c>
      <c r="D57" s="415" t="s">
        <v>387</v>
      </c>
      <c r="E57" s="415" t="s">
        <v>388</v>
      </c>
      <c r="F57" s="416">
        <v>2</v>
      </c>
      <c r="G57" s="416">
        <v>710</v>
      </c>
      <c r="H57" s="416">
        <v>0.49581005586592181</v>
      </c>
      <c r="I57" s="416">
        <v>355</v>
      </c>
      <c r="J57" s="416">
        <v>4</v>
      </c>
      <c r="K57" s="416">
        <v>1432</v>
      </c>
      <c r="L57" s="416">
        <v>1</v>
      </c>
      <c r="M57" s="416">
        <v>358</v>
      </c>
      <c r="N57" s="416">
        <v>1</v>
      </c>
      <c r="O57" s="416">
        <v>360</v>
      </c>
      <c r="P57" s="429">
        <v>0.25139664804469275</v>
      </c>
      <c r="Q57" s="493">
        <v>360</v>
      </c>
    </row>
    <row r="58" spans="1:17" ht="14.45" customHeight="1" x14ac:dyDescent="0.2">
      <c r="A58" s="425" t="s">
        <v>444</v>
      </c>
      <c r="B58" s="415" t="s">
        <v>385</v>
      </c>
      <c r="C58" s="415" t="s">
        <v>386</v>
      </c>
      <c r="D58" s="415" t="s">
        <v>389</v>
      </c>
      <c r="E58" s="415" t="s">
        <v>390</v>
      </c>
      <c r="F58" s="416"/>
      <c r="G58" s="416"/>
      <c r="H58" s="416"/>
      <c r="I58" s="416"/>
      <c r="J58" s="416">
        <v>8</v>
      </c>
      <c r="K58" s="416">
        <v>1432</v>
      </c>
      <c r="L58" s="416">
        <v>1</v>
      </c>
      <c r="M58" s="416">
        <v>179</v>
      </c>
      <c r="N58" s="416"/>
      <c r="O58" s="416"/>
      <c r="P58" s="429"/>
      <c r="Q58" s="493"/>
    </row>
    <row r="59" spans="1:17" ht="14.45" customHeight="1" x14ac:dyDescent="0.2">
      <c r="A59" s="425" t="s">
        <v>444</v>
      </c>
      <c r="B59" s="415" t="s">
        <v>385</v>
      </c>
      <c r="C59" s="415" t="s">
        <v>386</v>
      </c>
      <c r="D59" s="415" t="s">
        <v>391</v>
      </c>
      <c r="E59" s="415" t="s">
        <v>392</v>
      </c>
      <c r="F59" s="416"/>
      <c r="G59" s="416"/>
      <c r="H59" s="416"/>
      <c r="I59" s="416"/>
      <c r="J59" s="416"/>
      <c r="K59" s="416"/>
      <c r="L59" s="416"/>
      <c r="M59" s="416"/>
      <c r="N59" s="416">
        <v>1</v>
      </c>
      <c r="O59" s="416">
        <v>352</v>
      </c>
      <c r="P59" s="429"/>
      <c r="Q59" s="493">
        <v>352</v>
      </c>
    </row>
    <row r="60" spans="1:17" ht="14.45" customHeight="1" x14ac:dyDescent="0.2">
      <c r="A60" s="425" t="s">
        <v>445</v>
      </c>
      <c r="B60" s="415" t="s">
        <v>385</v>
      </c>
      <c r="C60" s="415" t="s">
        <v>386</v>
      </c>
      <c r="D60" s="415" t="s">
        <v>387</v>
      </c>
      <c r="E60" s="415" t="s">
        <v>388</v>
      </c>
      <c r="F60" s="416">
        <v>3</v>
      </c>
      <c r="G60" s="416">
        <v>1065</v>
      </c>
      <c r="H60" s="416">
        <v>0.33054003724394787</v>
      </c>
      <c r="I60" s="416">
        <v>355</v>
      </c>
      <c r="J60" s="416">
        <v>9</v>
      </c>
      <c r="K60" s="416">
        <v>3222</v>
      </c>
      <c r="L60" s="416">
        <v>1</v>
      </c>
      <c r="M60" s="416">
        <v>358</v>
      </c>
      <c r="N60" s="416">
        <v>9</v>
      </c>
      <c r="O60" s="416">
        <v>3240</v>
      </c>
      <c r="P60" s="429">
        <v>1.005586592178771</v>
      </c>
      <c r="Q60" s="493">
        <v>360</v>
      </c>
    </row>
    <row r="61" spans="1:17" ht="14.45" customHeight="1" x14ac:dyDescent="0.2">
      <c r="A61" s="425" t="s">
        <v>445</v>
      </c>
      <c r="B61" s="415" t="s">
        <v>385</v>
      </c>
      <c r="C61" s="415" t="s">
        <v>386</v>
      </c>
      <c r="D61" s="415" t="s">
        <v>389</v>
      </c>
      <c r="E61" s="415" t="s">
        <v>390</v>
      </c>
      <c r="F61" s="416">
        <v>5</v>
      </c>
      <c r="G61" s="416">
        <v>890</v>
      </c>
      <c r="H61" s="416">
        <v>0.41433891992551208</v>
      </c>
      <c r="I61" s="416">
        <v>178</v>
      </c>
      <c r="J61" s="416">
        <v>12</v>
      </c>
      <c r="K61" s="416">
        <v>2148</v>
      </c>
      <c r="L61" s="416">
        <v>1</v>
      </c>
      <c r="M61" s="416">
        <v>179</v>
      </c>
      <c r="N61" s="416">
        <v>5</v>
      </c>
      <c r="O61" s="416">
        <v>900</v>
      </c>
      <c r="P61" s="429">
        <v>0.41899441340782123</v>
      </c>
      <c r="Q61" s="493">
        <v>180</v>
      </c>
    </row>
    <row r="62" spans="1:17" ht="14.45" customHeight="1" x14ac:dyDescent="0.2">
      <c r="A62" s="425" t="s">
        <v>445</v>
      </c>
      <c r="B62" s="415" t="s">
        <v>385</v>
      </c>
      <c r="C62" s="415" t="s">
        <v>386</v>
      </c>
      <c r="D62" s="415" t="s">
        <v>391</v>
      </c>
      <c r="E62" s="415" t="s">
        <v>392</v>
      </c>
      <c r="F62" s="416"/>
      <c r="G62" s="416"/>
      <c r="H62" s="416"/>
      <c r="I62" s="416"/>
      <c r="J62" s="416">
        <v>1</v>
      </c>
      <c r="K62" s="416">
        <v>350</v>
      </c>
      <c r="L62" s="416">
        <v>1</v>
      </c>
      <c r="M62" s="416">
        <v>350</v>
      </c>
      <c r="N62" s="416">
        <v>2</v>
      </c>
      <c r="O62" s="416">
        <v>704</v>
      </c>
      <c r="P62" s="429">
        <v>2.0114285714285716</v>
      </c>
      <c r="Q62" s="493">
        <v>352</v>
      </c>
    </row>
    <row r="63" spans="1:17" ht="14.45" customHeight="1" x14ac:dyDescent="0.2">
      <c r="A63" s="425" t="s">
        <v>446</v>
      </c>
      <c r="B63" s="415" t="s">
        <v>385</v>
      </c>
      <c r="C63" s="415" t="s">
        <v>386</v>
      </c>
      <c r="D63" s="415" t="s">
        <v>387</v>
      </c>
      <c r="E63" s="415" t="s">
        <v>388</v>
      </c>
      <c r="F63" s="416">
        <v>1</v>
      </c>
      <c r="G63" s="416">
        <v>355</v>
      </c>
      <c r="H63" s="416"/>
      <c r="I63" s="416">
        <v>355</v>
      </c>
      <c r="J63" s="416"/>
      <c r="K63" s="416"/>
      <c r="L63" s="416"/>
      <c r="M63" s="416"/>
      <c r="N63" s="416">
        <v>5</v>
      </c>
      <c r="O63" s="416">
        <v>1800</v>
      </c>
      <c r="P63" s="429"/>
      <c r="Q63" s="493">
        <v>360</v>
      </c>
    </row>
    <row r="64" spans="1:17" ht="14.45" customHeight="1" x14ac:dyDescent="0.2">
      <c r="A64" s="425" t="s">
        <v>446</v>
      </c>
      <c r="B64" s="415" t="s">
        <v>385</v>
      </c>
      <c r="C64" s="415" t="s">
        <v>386</v>
      </c>
      <c r="D64" s="415" t="s">
        <v>389</v>
      </c>
      <c r="E64" s="415" t="s">
        <v>390</v>
      </c>
      <c r="F64" s="416">
        <v>1</v>
      </c>
      <c r="G64" s="416">
        <v>178</v>
      </c>
      <c r="H64" s="416">
        <v>0.4972067039106145</v>
      </c>
      <c r="I64" s="416">
        <v>178</v>
      </c>
      <c r="J64" s="416">
        <v>2</v>
      </c>
      <c r="K64" s="416">
        <v>358</v>
      </c>
      <c r="L64" s="416">
        <v>1</v>
      </c>
      <c r="M64" s="416">
        <v>179</v>
      </c>
      <c r="N64" s="416">
        <v>3</v>
      </c>
      <c r="O64" s="416">
        <v>540</v>
      </c>
      <c r="P64" s="429">
        <v>1.5083798882681565</v>
      </c>
      <c r="Q64" s="493">
        <v>180</v>
      </c>
    </row>
    <row r="65" spans="1:17" ht="14.45" customHeight="1" thickBot="1" x14ac:dyDescent="0.25">
      <c r="A65" s="426" t="s">
        <v>446</v>
      </c>
      <c r="B65" s="418" t="s">
        <v>385</v>
      </c>
      <c r="C65" s="418" t="s">
        <v>386</v>
      </c>
      <c r="D65" s="418" t="s">
        <v>391</v>
      </c>
      <c r="E65" s="418" t="s">
        <v>392</v>
      </c>
      <c r="F65" s="419"/>
      <c r="G65" s="419"/>
      <c r="H65" s="419"/>
      <c r="I65" s="419"/>
      <c r="J65" s="419">
        <v>1</v>
      </c>
      <c r="K65" s="419">
        <v>350</v>
      </c>
      <c r="L65" s="419">
        <v>1</v>
      </c>
      <c r="M65" s="419">
        <v>350</v>
      </c>
      <c r="N65" s="419">
        <v>1</v>
      </c>
      <c r="O65" s="419">
        <v>352</v>
      </c>
      <c r="P65" s="431">
        <v>1.0057142857142858</v>
      </c>
      <c r="Q65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6FFCAB7-32EA-49A2-A1A2-FCD62C30B4E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2020-12-03T14:31:18Z</dcterms:modified>
</cp:coreProperties>
</file>