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B4C3C58-272C-4D54-8607-4D89C023D52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O14" i="431"/>
  <c r="C10" i="431"/>
  <c r="D11" i="431"/>
  <c r="E12" i="431"/>
  <c r="F13" i="431"/>
  <c r="G14" i="431"/>
  <c r="H15" i="431"/>
  <c r="J9" i="431"/>
  <c r="K10" i="431"/>
  <c r="N13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N9" i="431"/>
  <c r="C14" i="431"/>
  <c r="D15" i="431"/>
  <c r="F9" i="431"/>
  <c r="G10" i="431"/>
  <c r="H11" i="431"/>
  <c r="I12" i="431"/>
  <c r="J13" i="431"/>
  <c r="K14" i="431"/>
  <c r="L15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L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M12" i="431"/>
  <c r="S14" i="431" l="1"/>
  <c r="R14" i="431"/>
  <c r="S13" i="431"/>
  <c r="R13" i="431"/>
  <c r="S12" i="431"/>
  <c r="R12" i="431"/>
  <c r="S11" i="431"/>
  <c r="R11" i="431"/>
  <c r="R10" i="431"/>
  <c r="S10" i="431"/>
  <c r="S9" i="431"/>
  <c r="R9" i="431"/>
  <c r="S15" i="431"/>
  <c r="R15" i="431"/>
  <c r="P8" i="431"/>
  <c r="K8" i="431"/>
  <c r="D8" i="431"/>
  <c r="H8" i="431"/>
  <c r="E8" i="431"/>
  <c r="F8" i="431"/>
  <c r="Q8" i="431"/>
  <c r="M8" i="431"/>
  <c r="C8" i="431"/>
  <c r="O8" i="431"/>
  <c r="N8" i="431"/>
  <c r="L8" i="431"/>
  <c r="G8" i="431"/>
  <c r="I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16" i="414"/>
  <c r="C16" i="414"/>
  <c r="C13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U3" i="347" s="1"/>
  <c r="N3" i="347"/>
  <c r="S3" i="347" s="1"/>
  <c r="M3" i="347"/>
  <c r="D21" i="414"/>
  <c r="C21" i="414"/>
  <c r="P3" i="377" l="1"/>
  <c r="Q3" i="377"/>
  <c r="Q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H15" i="339"/>
  <c r="G15" i="339"/>
  <c r="J13" i="339"/>
  <c r="B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<sst xmlns="http://schemas.openxmlformats.org/spreadsheetml/2006/main" count="1138" uniqueCount="452">
  <si>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</si>
  <si>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</si>
  <si>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</si>
  <si>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</si>
  <si>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</si>
  <si>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</si>
  <si>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</si>
  <si>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</si>
  <si>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</si>
  <si>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</si>
  <si>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</si>
  <si>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</si>
  <si>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</si>
  <si>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</si>
  <si>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</si>
  <si>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</si>
  <si>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</si>
  <si>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</si>
  <si>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</si>
  <si>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</si>
  <si>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</si>
  <si>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</si>
  <si>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</si>
  <si>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</si>
  <si>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</si>
  <si>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</si>
  <si>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</si>
  <si>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</si>
  <si>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</si>
  <si>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</si>
  <si>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</si>
  <si>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</si>
  <si>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</si>
  <si>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</si>
  <si>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</si>
  <si>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</si>
  <si>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</si>
  <si>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</si>
  <si>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</si>
  <si>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</si>
  <si>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</si>
  <si>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</si>
  <si>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</si>
  <si>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</si>
  <si>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</si>
  <si>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</si>
  <si>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</si>
  <si>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</si>
  <si>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</si>
  <si>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</si>
  <si>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</si>
  <si>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</si>
  <si>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</si>
  <si>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</si>
  <si>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</si>
  <si>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</si>
  <si>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</si>
  <si>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</si>
  <si>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</si>
  <si>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</si>
  <si>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</si>
  <si>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</si>
  <si>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</si>
  <si>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</si>
  <si>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</si>
  <si>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</si>
  <si>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</si>
  <si>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</si>
  <si>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</si>
  <si>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</si>
  <si>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</si>
  <si>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</si>
  <si>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</si>
  <si>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</si>
  <si>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</si>
  <si>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</si>
  <si>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</si>
  <si>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</si>
  <si>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</si>
  <si>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</si>
  <si>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</si>
  <si>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</si>
  <si>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</si>
  <si>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</si>
  <si>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</si>
  <si>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</si>
  <si>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</si>
  <si>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</si>
  <si>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</si>
  <si>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</si>
  <si>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</si>
  <si>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</si>
  <si>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</si>
  <si>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</si>
  <si>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</si>
  <si>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</si>
  <si>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</si>
  <si>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</si>
  <si>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</si>
  <si>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</si>
  <si>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</si>
  <si>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</si>
  <si>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</si>
  <si>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</si>
  <si>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</si>
  <si>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</si>
  <si>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</si>
  <si>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</si>
  <si>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</si>
  <si>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</si>
  <si>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</si>
  <si>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</si>
  <si>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</si>
  <si>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</si>
  <si>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</si>
  <si>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</si>
  <si>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</si>
  <si>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</si>
  <si>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</si>
  <si>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</si>
  <si>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</si>
  <si>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</si>
  <si>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</si>
  <si>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</si>
  <si>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</si>
  <si>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</si>
  <si>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</si>
  <si>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</si>
  <si>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</si>
  <si>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</si>
  <si>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</si>
  <si>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</si>
  <si>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</si>
  <si>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</si>
  <si>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</si>
  <si>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</si>
  <si>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</si>
  <si>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</si>
  <si>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</si>
  <si>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</si>
  <si>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</si>
  <si>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</si>
  <si>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</si>
  <si>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</si>
  <si>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</si>
  <si>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</si>
  <si>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</si>
  <si>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</si>
  <si>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</si>
  <si>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</si>
  <si>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</si>
  <si>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</si>
  <si>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</si>
  <si>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</si>
  <si>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</si>
  <si>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</si>
  <si>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</si>
  <si>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</si>
  <si>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</si>
  <si>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</si>
  <si>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</si>
  <si>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</si>
  <si>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</si>
  <si>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</si>
  <si>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</si>
  <si>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</si>
  <si>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</si>
  <si>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</si>
  <si>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</si>
  <si>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</si>
  <si>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</si>
  <si>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</si>
  <si>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</si>
  <si>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</si>
  <si>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</si>
  <si>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</si>
  <si>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</si>
  <si>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</si>
  <si>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</si>
  <si>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</si>
  <si>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</si>
  <si>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</si>
  <si>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</si>
  <si>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</si>
  <si>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</si>
  <si>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</si>
  <si>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</si>
  <si>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</si>
  <si>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</si>
  <si>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</si>
  <si>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</si>
  <si>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</si>
  <si>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</si>
  <si>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</si>
  <si>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</si>
  <si>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</si>
  <si>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</si>
  <si>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</si>
  <si>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</si>
  <si>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</si>
  <si>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</si>
  <si>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</si>
  <si>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</si>
  <si>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</si>
  <si>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</si>
  <si>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</si>
  <si>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</si>
  <si>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</si>
  <si>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</si>
  <si>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</si>
  <si>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</si>
  <si>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</si>
  <si>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</si>
  <si>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</si>
  <si>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</si>
  <si>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</si>
  <si>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</si>
  <si>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</si>
  <si>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</si>
  <si>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</si>
  <si>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</si>
  <si>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</si>
  <si>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</si>
  <si>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</si>
  <si>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</si>
  <si>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</si>
  <si>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</si>
  <si>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</si>
  <si>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</si>
  <si>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</si>
  <si>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</si>
  <si>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</si>
  <si>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</si>
  <si>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</si>
  <si>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</si>
  <si>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</si>
  <si>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</si>
  <si>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</si>
  <si>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</si>
  <si>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</si>
  <si>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</si>
  <si>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</si>
  <si>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</si>
  <si>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</si>
  <si>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</si>
  <si>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</si>
  <si>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</si>
  <si>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</si>
  <si>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</si>
  <si>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</si>
  <si>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</si>
  <si>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</si>
  <si>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</si>
  <si>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</si>
  <si>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</si>
  <si>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</si>
  <si>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</si>
  <si>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</si>
  <si>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</si>
  <si>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</si>
  <si>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</si>
  <si>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</si>
  <si>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</si>
  <si>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</si>
  <si>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</si>
  <si>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</si>
  <si>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</si>
  <si>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</si>
  <si>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</si>
  <si>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</si>
  <si>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</si>
  <si>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</si>
  <si>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</si>
  <si>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</si>
  <si>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</si>
  <si>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</si>
  <si>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</si>
  <si>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</si>
  <si>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</si>
  <si>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</si>
  <si>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</si>
  <si>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</si>
  <si>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</si>
  <si>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</si>
  <si>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</si>
  <si>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</si>
  <si>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</si>
  <si>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</si>
  <si>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</si>
  <si>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</si>
  <si>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</si>
  <si>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</si>
  <si>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</si>
  <si>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</si>
  <si>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</si>
  <si>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</si>
  <si>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</si>
  <si>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</si>
  <si>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</si>
  <si>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</si>
  <si>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</si>
  <si>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</si>
  <si>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</si>
  <si>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</si>
  <si>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</si>
  <si>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</si>
  <si>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</si>
  <si>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</si>
  <si>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</si>
  <si>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</si>
  <si>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</si>
  <si>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</si>
  <si>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</si>
  <si>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</si>
  <si>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</si>
  <si>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CIPROFLOXACIN</t>
  </si>
  <si>
    <t>225143</t>
  </si>
  <si>
    <t>CILOXAN</t>
  </si>
  <si>
    <t>3MG/ML AUR/OPH GTT SOL 1X5ML</t>
  </si>
  <si>
    <t>DIKLOFENAK</t>
  </si>
  <si>
    <t>119672</t>
  </si>
  <si>
    <t>DICLOFENAC DUO PHARMASWISS</t>
  </si>
  <si>
    <t>75MG CPS RDR 30 I</t>
  </si>
  <si>
    <t>FENOXYMETHYLPENICILIN</t>
  </si>
  <si>
    <t>45997</t>
  </si>
  <si>
    <t>OSPEN</t>
  </si>
  <si>
    <t>1MIU TBL FLM 30</t>
  </si>
  <si>
    <t>45998</t>
  </si>
  <si>
    <t>1,5MIU TBL FLM 30</t>
  </si>
  <si>
    <t>JINÁ ANTIHISTAMINIKA PRO SYSTÉMOVOU APLIKACI</t>
  </si>
  <si>
    <t>2479</t>
  </si>
  <si>
    <t>DITHIADEN</t>
  </si>
  <si>
    <t>2MG TBL NOB 20</t>
  </si>
  <si>
    <t>LEVOCETIRIZIN</t>
  </si>
  <si>
    <t>124346</t>
  </si>
  <si>
    <t>CEZERA</t>
  </si>
  <si>
    <t>5MG TBL FLM 90 I</t>
  </si>
  <si>
    <t>OMEPRAZOL</t>
  </si>
  <si>
    <t>215606</t>
  </si>
  <si>
    <t>HELICID</t>
  </si>
  <si>
    <t>20MG CPS ETD 90 I</t>
  </si>
  <si>
    <t>PERINDOPRIL A DIURETIKA</t>
  </si>
  <si>
    <t>229957</t>
  </si>
  <si>
    <t>PRENEWEL</t>
  </si>
  <si>
    <t>8MG/2,5MG TBL NOB 90</t>
  </si>
  <si>
    <t>ZOLPIDEM</t>
  </si>
  <si>
    <t>198058</t>
  </si>
  <si>
    <t>SANVAL</t>
  </si>
  <si>
    <t>10MG TBL FLM 100</t>
  </si>
  <si>
    <t>25366</t>
  </si>
  <si>
    <t>195351</t>
  </si>
  <si>
    <t>OMEPRAZOL FARMAX</t>
  </si>
  <si>
    <t>20MG CPS ETD 100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</si>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</sst>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  <c:pt idx="6">
                  <c:v>1.6288904318032991E-3</c:v>
                </c:pt>
                <c:pt idx="7">
                  <c:v>1.8859613972742643E-3</c:v>
                </c:pt>
                <c:pt idx="8">
                  <c:v>2.1014452007483268E-3</c:v>
                </c:pt>
                <c:pt idx="9">
                  <c:v>2.3392835230328845E-3</c:v>
                </c:pt>
                <c:pt idx="10">
                  <c:v>2.1776970066662467E-3</c:v>
                </c:pt>
                <c:pt idx="11">
                  <c:v>1.9250957916554211E-3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7" totalsRowShown="0">
  <autoFilter ref="C3:S10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358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381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387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397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398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451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902D2CC0-A4C8-4E7A-AAEE-2A368E29D3B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3.0548250000000001</v>
      </c>
      <c r="D6" s="267"/>
      <c r="E6" s="267"/>
      <c r="F6" s="266"/>
      <c r="G6" s="268">
        <f ca="1">SUM(Tabulka[05 h_vram])/2</f>
        <v>5703.199999999998</v>
      </c>
      <c r="H6" s="267">
        <f ca="1">SUM(Tabulka[06 h_naduv])/2</f>
        <v>96</v>
      </c>
      <c r="I6" s="267">
        <f ca="1">SUM(Tabulka[07 h_nadzk])/2</f>
        <v>56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278814</v>
      </c>
      <c r="N6" s="267">
        <f ca="1">SUM(Tabulka[12 m_oc])/2</f>
        <v>278814</v>
      </c>
      <c r="O6" s="266">
        <f ca="1">SUM(Tabulka[13 m_sk])/2</f>
        <v>2103389</v>
      </c>
      <c r="P6" s="265">
        <f ca="1">SUM(Tabulka[14_vzsk])/2</f>
        <v>0</v>
      </c>
      <c r="Q6" s="265">
        <f ca="1">SUM(Tabulka[15_vzpl])/2</f>
        <v>592.6197458455523</v>
      </c>
      <c r="R6" s="264">
        <f ca="1">IF(Q6=0,0,P6/Q6)</f>
        <v>0</v>
      </c>
      <c r="S6" s="263">
        <f ca="1">Q6-P6</f>
        <v>592.6197458455523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2.1964916666666663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4149.5999999999995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266412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266412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1814691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592.6197458455523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592.6197458455523</v>
      </c>
    </row>
    <row r="9" spans="1:19" x14ac:dyDescent="0.25">
      <c r="A9" s="245">
        <v>99</v>
      </c>
      <c r="B9" s="244" t="s">
        <v>374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293838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592.6197458455523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592.6197458455523</v>
      </c>
    </row>
    <row r="10" spans="1:19" x14ac:dyDescent="0.25">
      <c r="A10" s="245">
        <v>101</v>
      </c>
      <c r="B10" s="244" t="s">
        <v>375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2860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255525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255525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1437468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376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0.19649166666666665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353.6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5508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5508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83385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359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94.8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37358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377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94.8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37358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360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0.80833333333333313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1458.8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11773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11773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251340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378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0.80833333333333313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1458.8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11773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11773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251340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67D56AF-09F0-4367-89DF-98BE9E3B48D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373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359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360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361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7" x14ac:dyDescent="0.25">
      <c r="C17">
        <v>2</v>
      </c>
      <c r="D17" t="s">
        <v>359</v>
      </c>
      <c r="E17">
        <v>0.05</v>
      </c>
      <c r="I17">
        <v>7.6</v>
      </c>
      <c r="Q17">
        <v>2805</v>
      </c>
    </row>
    <row r="18" spans="3:17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7" x14ac:dyDescent="0.25">
      <c r="C19">
        <v>2</v>
      </c>
      <c r="D19" t="s">
        <v>360</v>
      </c>
      <c r="E19">
        <v>0.6</v>
      </c>
      <c r="I19">
        <v>96</v>
      </c>
      <c r="Q19">
        <v>12926</v>
      </c>
    </row>
    <row r="20" spans="3:17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7" x14ac:dyDescent="0.25">
      <c r="C21" t="s">
        <v>362</v>
      </c>
      <c r="E21">
        <v>3.35</v>
      </c>
      <c r="I21">
        <v>519.6</v>
      </c>
      <c r="Q21">
        <v>146836</v>
      </c>
    </row>
    <row r="22" spans="3:17" x14ac:dyDescent="0.25">
      <c r="C22">
        <v>3</v>
      </c>
      <c r="D22" t="s">
        <v>177</v>
      </c>
      <c r="E22">
        <v>2.7</v>
      </c>
      <c r="I22">
        <v>467.2</v>
      </c>
      <c r="Q22">
        <v>131514</v>
      </c>
    </row>
    <row r="23" spans="3:17" x14ac:dyDescent="0.25">
      <c r="C23">
        <v>3</v>
      </c>
      <c r="D23">
        <v>99</v>
      </c>
      <c r="E23">
        <v>1</v>
      </c>
      <c r="I23">
        <v>176</v>
      </c>
      <c r="Q23">
        <v>35480</v>
      </c>
    </row>
    <row r="24" spans="3:17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7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7" x14ac:dyDescent="0.25">
      <c r="C26">
        <v>3</v>
      </c>
      <c r="D26" t="s">
        <v>359</v>
      </c>
      <c r="E26">
        <v>0.05</v>
      </c>
      <c r="I26">
        <v>8.8000000000000007</v>
      </c>
      <c r="Q26">
        <v>2813</v>
      </c>
    </row>
    <row r="27" spans="3:17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7" x14ac:dyDescent="0.25">
      <c r="C28">
        <v>3</v>
      </c>
      <c r="D28" t="s">
        <v>360</v>
      </c>
      <c r="E28">
        <v>1.1000000000000001</v>
      </c>
      <c r="I28">
        <v>152.80000000000001</v>
      </c>
      <c r="Q28">
        <v>22442</v>
      </c>
    </row>
    <row r="29" spans="3:17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7" x14ac:dyDescent="0.25">
      <c r="C30" t="s">
        <v>363</v>
      </c>
      <c r="E30">
        <v>3.85</v>
      </c>
      <c r="I30">
        <v>628.79999999999995</v>
      </c>
      <c r="Q30">
        <v>156769</v>
      </c>
    </row>
    <row r="31" spans="3:17" x14ac:dyDescent="0.25">
      <c r="C31">
        <v>4</v>
      </c>
      <c r="D31" t="s">
        <v>177</v>
      </c>
      <c r="E31">
        <v>2.7</v>
      </c>
      <c r="I31">
        <v>475.2</v>
      </c>
      <c r="Q31">
        <v>131366</v>
      </c>
    </row>
    <row r="32" spans="3:17" x14ac:dyDescent="0.25">
      <c r="C32">
        <v>4</v>
      </c>
      <c r="D32">
        <v>99</v>
      </c>
      <c r="E32">
        <v>1</v>
      </c>
      <c r="I32">
        <v>176</v>
      </c>
      <c r="Q32">
        <v>35480</v>
      </c>
    </row>
    <row r="33" spans="3:17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7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7" x14ac:dyDescent="0.25">
      <c r="C35">
        <v>4</v>
      </c>
      <c r="D35" t="s">
        <v>359</v>
      </c>
      <c r="E35">
        <v>0.05</v>
      </c>
      <c r="I35">
        <v>8.8000000000000007</v>
      </c>
      <c r="Q35">
        <v>2813</v>
      </c>
    </row>
    <row r="36" spans="3:17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7" x14ac:dyDescent="0.25">
      <c r="C37">
        <v>4</v>
      </c>
      <c r="D37" t="s">
        <v>360</v>
      </c>
      <c r="E37">
        <v>1.1000000000000001</v>
      </c>
      <c r="I37">
        <v>193.6</v>
      </c>
      <c r="Q37">
        <v>22726</v>
      </c>
    </row>
    <row r="38" spans="3:17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7" x14ac:dyDescent="0.25">
      <c r="C39" t="s">
        <v>364</v>
      </c>
      <c r="E39">
        <v>3.85</v>
      </c>
      <c r="I39">
        <v>677.6</v>
      </c>
      <c r="Q39">
        <v>156905</v>
      </c>
    </row>
    <row r="40" spans="3:17" x14ac:dyDescent="0.25">
      <c r="C40">
        <v>5</v>
      </c>
      <c r="D40" t="s">
        <v>177</v>
      </c>
      <c r="E40">
        <v>2.7</v>
      </c>
      <c r="I40">
        <v>445.6</v>
      </c>
      <c r="Q40">
        <v>131327</v>
      </c>
    </row>
    <row r="41" spans="3:17" x14ac:dyDescent="0.25">
      <c r="C41">
        <v>5</v>
      </c>
      <c r="D41">
        <v>99</v>
      </c>
      <c r="E41">
        <v>1</v>
      </c>
      <c r="I41">
        <v>168</v>
      </c>
      <c r="Q41">
        <v>35480</v>
      </c>
    </row>
    <row r="42" spans="3:17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7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7" x14ac:dyDescent="0.25">
      <c r="C44">
        <v>5</v>
      </c>
      <c r="D44" t="s">
        <v>359</v>
      </c>
      <c r="E44">
        <v>0.05</v>
      </c>
      <c r="I44">
        <v>8</v>
      </c>
      <c r="Q44">
        <v>2813</v>
      </c>
    </row>
    <row r="45" spans="3:17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7" x14ac:dyDescent="0.25">
      <c r="C46">
        <v>5</v>
      </c>
      <c r="D46" t="s">
        <v>360</v>
      </c>
      <c r="E46">
        <v>1.6</v>
      </c>
      <c r="I46">
        <v>188.8</v>
      </c>
      <c r="Q46">
        <v>33318</v>
      </c>
    </row>
    <row r="47" spans="3:17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7" x14ac:dyDescent="0.25">
      <c r="C48" t="s">
        <v>365</v>
      </c>
      <c r="E48">
        <v>4.3499999999999996</v>
      </c>
      <c r="I48">
        <v>642.40000000000009</v>
      </c>
      <c r="Q48">
        <v>167458</v>
      </c>
    </row>
    <row r="49" spans="3:17" x14ac:dyDescent="0.25">
      <c r="C49">
        <v>6</v>
      </c>
      <c r="D49" t="s">
        <v>177</v>
      </c>
      <c r="E49">
        <v>2.7</v>
      </c>
      <c r="I49">
        <v>388.8</v>
      </c>
      <c r="Q49">
        <v>132192</v>
      </c>
    </row>
    <row r="50" spans="3:17" x14ac:dyDescent="0.25">
      <c r="C50">
        <v>6</v>
      </c>
      <c r="D50">
        <v>99</v>
      </c>
      <c r="E50">
        <v>1</v>
      </c>
      <c r="I50">
        <v>96</v>
      </c>
      <c r="Q50">
        <v>36288</v>
      </c>
    </row>
    <row r="51" spans="3:17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7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7" x14ac:dyDescent="0.25">
      <c r="C53">
        <v>6</v>
      </c>
      <c r="D53" t="s">
        <v>359</v>
      </c>
      <c r="E53">
        <v>0.05</v>
      </c>
      <c r="I53">
        <v>8.8000000000000007</v>
      </c>
      <c r="Q53">
        <v>2813</v>
      </c>
    </row>
    <row r="54" spans="3:17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7" x14ac:dyDescent="0.25">
      <c r="C55">
        <v>6</v>
      </c>
      <c r="D55" t="s">
        <v>360</v>
      </c>
      <c r="E55">
        <v>1.1000000000000001</v>
      </c>
      <c r="I55">
        <v>178</v>
      </c>
      <c r="Q55">
        <v>32121</v>
      </c>
    </row>
    <row r="56" spans="3:17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7" x14ac:dyDescent="0.25">
      <c r="C57" t="s">
        <v>366</v>
      </c>
      <c r="E57">
        <v>3.85</v>
      </c>
      <c r="I57">
        <v>575.6</v>
      </c>
      <c r="Q57">
        <v>167126</v>
      </c>
    </row>
    <row r="58" spans="3:17" x14ac:dyDescent="0.25">
      <c r="C58">
        <v>7</v>
      </c>
      <c r="D58" t="s">
        <v>177</v>
      </c>
      <c r="E58">
        <v>1.7</v>
      </c>
      <c r="I58">
        <v>237.6</v>
      </c>
      <c r="O58">
        <v>139850</v>
      </c>
      <c r="P58">
        <v>139850</v>
      </c>
      <c r="Q58">
        <v>237469</v>
      </c>
    </row>
    <row r="59" spans="3:17" x14ac:dyDescent="0.25">
      <c r="C59">
        <v>7</v>
      </c>
      <c r="D59">
        <v>99</v>
      </c>
      <c r="O59">
        <v>5379</v>
      </c>
      <c r="P59">
        <v>5379</v>
      </c>
      <c r="Q59">
        <v>5379</v>
      </c>
    </row>
    <row r="60" spans="3:17" x14ac:dyDescent="0.25">
      <c r="C60">
        <v>7</v>
      </c>
      <c r="D60">
        <v>101</v>
      </c>
      <c r="E60">
        <v>1.5</v>
      </c>
      <c r="I60">
        <v>204</v>
      </c>
      <c r="O60">
        <v>132025</v>
      </c>
      <c r="P60">
        <v>132025</v>
      </c>
      <c r="Q60">
        <v>223918</v>
      </c>
    </row>
    <row r="61" spans="3:17" x14ac:dyDescent="0.25">
      <c r="C61">
        <v>7</v>
      </c>
      <c r="D61">
        <v>203</v>
      </c>
      <c r="E61">
        <v>0.2</v>
      </c>
      <c r="I61">
        <v>33.6</v>
      </c>
      <c r="O61">
        <v>2446</v>
      </c>
      <c r="P61">
        <v>2446</v>
      </c>
      <c r="Q61">
        <v>8172</v>
      </c>
    </row>
    <row r="62" spans="3:17" x14ac:dyDescent="0.25">
      <c r="C62">
        <v>7</v>
      </c>
      <c r="D62" t="s">
        <v>359</v>
      </c>
      <c r="E62">
        <v>0.05</v>
      </c>
      <c r="I62">
        <v>6.8</v>
      </c>
      <c r="O62">
        <v>252</v>
      </c>
      <c r="P62">
        <v>252</v>
      </c>
      <c r="Q62">
        <v>3111</v>
      </c>
    </row>
    <row r="63" spans="3:17" x14ac:dyDescent="0.25">
      <c r="C63">
        <v>7</v>
      </c>
      <c r="D63">
        <v>526</v>
      </c>
      <c r="E63">
        <v>0.05</v>
      </c>
      <c r="I63">
        <v>6.8</v>
      </c>
      <c r="O63">
        <v>252</v>
      </c>
      <c r="P63">
        <v>252</v>
      </c>
      <c r="Q63">
        <v>3111</v>
      </c>
    </row>
    <row r="64" spans="3:17" x14ac:dyDescent="0.25">
      <c r="C64">
        <v>7</v>
      </c>
      <c r="D64" t="s">
        <v>360</v>
      </c>
      <c r="E64">
        <v>0.6</v>
      </c>
      <c r="I64">
        <v>103.2</v>
      </c>
      <c r="O64">
        <v>5945</v>
      </c>
      <c r="P64">
        <v>5945</v>
      </c>
      <c r="Q64">
        <v>18297</v>
      </c>
    </row>
    <row r="65" spans="3:17" x14ac:dyDescent="0.25">
      <c r="C65">
        <v>7</v>
      </c>
      <c r="D65">
        <v>30</v>
      </c>
      <c r="E65">
        <v>0.6</v>
      </c>
      <c r="I65">
        <v>103.2</v>
      </c>
      <c r="O65">
        <v>5945</v>
      </c>
      <c r="P65">
        <v>5945</v>
      </c>
      <c r="Q65">
        <v>18297</v>
      </c>
    </row>
    <row r="66" spans="3:17" x14ac:dyDescent="0.25">
      <c r="C66" t="s">
        <v>367</v>
      </c>
      <c r="E66">
        <v>2.35</v>
      </c>
      <c r="I66">
        <v>347.6</v>
      </c>
      <c r="O66">
        <v>146047</v>
      </c>
      <c r="P66">
        <v>146047</v>
      </c>
      <c r="Q66">
        <v>258877</v>
      </c>
    </row>
    <row r="67" spans="3:17" x14ac:dyDescent="0.25">
      <c r="C67">
        <v>8</v>
      </c>
      <c r="D67" t="s">
        <v>177</v>
      </c>
      <c r="E67">
        <v>1.7</v>
      </c>
      <c r="I67">
        <v>226.4</v>
      </c>
      <c r="Q67">
        <v>95282</v>
      </c>
    </row>
    <row r="68" spans="3:17" x14ac:dyDescent="0.25">
      <c r="C68">
        <v>8</v>
      </c>
      <c r="D68">
        <v>101</v>
      </c>
      <c r="E68">
        <v>1.5</v>
      </c>
      <c r="I68">
        <v>212</v>
      </c>
      <c r="Q68">
        <v>89604</v>
      </c>
    </row>
    <row r="69" spans="3:17" x14ac:dyDescent="0.25">
      <c r="C69">
        <v>8</v>
      </c>
      <c r="D69">
        <v>203</v>
      </c>
      <c r="E69">
        <v>0.2</v>
      </c>
      <c r="I69">
        <v>14.4</v>
      </c>
      <c r="Q69">
        <v>5678</v>
      </c>
    </row>
    <row r="70" spans="3:17" x14ac:dyDescent="0.25">
      <c r="C70">
        <v>8</v>
      </c>
      <c r="D70" t="s">
        <v>359</v>
      </c>
      <c r="E70">
        <v>0.05</v>
      </c>
      <c r="I70">
        <v>5.2</v>
      </c>
      <c r="Q70">
        <v>2780</v>
      </c>
    </row>
    <row r="71" spans="3:17" x14ac:dyDescent="0.25">
      <c r="C71">
        <v>8</v>
      </c>
      <c r="D71">
        <v>526</v>
      </c>
      <c r="E71">
        <v>0.05</v>
      </c>
      <c r="I71">
        <v>5.2</v>
      </c>
      <c r="Q71">
        <v>2780</v>
      </c>
    </row>
    <row r="72" spans="3:17" x14ac:dyDescent="0.25">
      <c r="C72">
        <v>8</v>
      </c>
      <c r="D72" t="s">
        <v>360</v>
      </c>
      <c r="E72">
        <v>0.6</v>
      </c>
      <c r="I72">
        <v>56.8</v>
      </c>
      <c r="Q72">
        <v>12904</v>
      </c>
    </row>
    <row r="73" spans="3:17" x14ac:dyDescent="0.25">
      <c r="C73">
        <v>8</v>
      </c>
      <c r="D73">
        <v>30</v>
      </c>
      <c r="E73">
        <v>0.6</v>
      </c>
      <c r="I73">
        <v>56.8</v>
      </c>
      <c r="Q73">
        <v>12904</v>
      </c>
    </row>
    <row r="74" spans="3:17" x14ac:dyDescent="0.25">
      <c r="C74" t="s">
        <v>368</v>
      </c>
      <c r="E74">
        <v>2.35</v>
      </c>
      <c r="I74">
        <v>288.39999999999998</v>
      </c>
      <c r="Q74">
        <v>110966</v>
      </c>
    </row>
    <row r="75" spans="3:17" x14ac:dyDescent="0.25">
      <c r="C75">
        <v>9</v>
      </c>
      <c r="D75" t="s">
        <v>177</v>
      </c>
      <c r="E75">
        <v>1.7</v>
      </c>
      <c r="I75">
        <v>279.2</v>
      </c>
      <c r="Q75">
        <v>96260</v>
      </c>
    </row>
    <row r="76" spans="3:17" x14ac:dyDescent="0.25">
      <c r="C76">
        <v>9</v>
      </c>
      <c r="D76">
        <v>101</v>
      </c>
      <c r="E76">
        <v>1.5</v>
      </c>
      <c r="I76">
        <v>244</v>
      </c>
      <c r="Q76">
        <v>90360</v>
      </c>
    </row>
    <row r="77" spans="3:17" x14ac:dyDescent="0.25">
      <c r="C77">
        <v>9</v>
      </c>
      <c r="D77">
        <v>203</v>
      </c>
      <c r="E77">
        <v>0.2</v>
      </c>
      <c r="I77">
        <v>35.200000000000003</v>
      </c>
      <c r="Q77">
        <v>5900</v>
      </c>
    </row>
    <row r="78" spans="3:17" x14ac:dyDescent="0.25">
      <c r="C78">
        <v>9</v>
      </c>
      <c r="D78" t="s">
        <v>359</v>
      </c>
      <c r="E78">
        <v>0.05</v>
      </c>
      <c r="I78">
        <v>8.8000000000000007</v>
      </c>
      <c r="Q78">
        <v>2813</v>
      </c>
    </row>
    <row r="79" spans="3:17" x14ac:dyDescent="0.25">
      <c r="C79">
        <v>9</v>
      </c>
      <c r="D79">
        <v>526</v>
      </c>
      <c r="E79">
        <v>0.05</v>
      </c>
      <c r="I79">
        <v>8.8000000000000007</v>
      </c>
      <c r="Q79">
        <v>2813</v>
      </c>
    </row>
    <row r="80" spans="3:17" x14ac:dyDescent="0.25">
      <c r="C80">
        <v>9</v>
      </c>
      <c r="D80" t="s">
        <v>360</v>
      </c>
      <c r="E80">
        <v>0.6</v>
      </c>
      <c r="I80">
        <v>103.2</v>
      </c>
      <c r="Q80">
        <v>12933</v>
      </c>
    </row>
    <row r="81" spans="3:17" x14ac:dyDescent="0.25">
      <c r="C81">
        <v>9</v>
      </c>
      <c r="D81">
        <v>30</v>
      </c>
      <c r="E81">
        <v>0.6</v>
      </c>
      <c r="I81">
        <v>103.2</v>
      </c>
      <c r="Q81">
        <v>12933</v>
      </c>
    </row>
    <row r="82" spans="3:17" x14ac:dyDescent="0.25">
      <c r="C82" t="s">
        <v>369</v>
      </c>
      <c r="E82">
        <v>2.35</v>
      </c>
      <c r="I82">
        <v>391.2</v>
      </c>
      <c r="Q82">
        <v>112006</v>
      </c>
    </row>
    <row r="83" spans="3:17" x14ac:dyDescent="0.25">
      <c r="C83">
        <v>10</v>
      </c>
      <c r="D83" t="s">
        <v>177</v>
      </c>
      <c r="E83">
        <v>1.7</v>
      </c>
      <c r="I83">
        <v>291.2</v>
      </c>
      <c r="Q83">
        <v>261171</v>
      </c>
    </row>
    <row r="84" spans="3:17" x14ac:dyDescent="0.25">
      <c r="C84">
        <v>10</v>
      </c>
      <c r="D84">
        <v>99</v>
      </c>
      <c r="Q84">
        <v>75000</v>
      </c>
    </row>
    <row r="85" spans="3:17" x14ac:dyDescent="0.25">
      <c r="C85">
        <v>10</v>
      </c>
      <c r="D85">
        <v>101</v>
      </c>
      <c r="E85">
        <v>1.5</v>
      </c>
      <c r="I85">
        <v>256</v>
      </c>
      <c r="Q85">
        <v>168422</v>
      </c>
    </row>
    <row r="86" spans="3:17" x14ac:dyDescent="0.25">
      <c r="C86">
        <v>10</v>
      </c>
      <c r="D86">
        <v>203</v>
      </c>
      <c r="E86">
        <v>0.2</v>
      </c>
      <c r="I86">
        <v>35.200000000000003</v>
      </c>
      <c r="Q86">
        <v>17749</v>
      </c>
    </row>
    <row r="87" spans="3:17" x14ac:dyDescent="0.25">
      <c r="C87">
        <v>10</v>
      </c>
      <c r="D87" t="s">
        <v>359</v>
      </c>
      <c r="E87">
        <v>0.05</v>
      </c>
      <c r="I87">
        <v>8.8000000000000007</v>
      </c>
      <c r="Q87">
        <v>5708</v>
      </c>
    </row>
    <row r="88" spans="3:17" x14ac:dyDescent="0.25">
      <c r="C88">
        <v>10</v>
      </c>
      <c r="D88">
        <v>526</v>
      </c>
      <c r="E88">
        <v>0.05</v>
      </c>
      <c r="I88">
        <v>8.8000000000000007</v>
      </c>
      <c r="Q88">
        <v>5708</v>
      </c>
    </row>
    <row r="89" spans="3:17" x14ac:dyDescent="0.25">
      <c r="C89">
        <v>10</v>
      </c>
      <c r="D89" t="s">
        <v>360</v>
      </c>
      <c r="E89">
        <v>0.6</v>
      </c>
      <c r="I89">
        <v>104.8</v>
      </c>
      <c r="Q89">
        <v>39422</v>
      </c>
    </row>
    <row r="90" spans="3:17" x14ac:dyDescent="0.25">
      <c r="C90">
        <v>10</v>
      </c>
      <c r="D90">
        <v>30</v>
      </c>
      <c r="E90">
        <v>0.6</v>
      </c>
      <c r="I90">
        <v>104.8</v>
      </c>
      <c r="Q90">
        <v>39422</v>
      </c>
    </row>
    <row r="91" spans="3:17" x14ac:dyDescent="0.25">
      <c r="C91" t="s">
        <v>370</v>
      </c>
      <c r="E91">
        <v>2.35</v>
      </c>
      <c r="I91">
        <v>404.8</v>
      </c>
      <c r="Q91">
        <v>306301</v>
      </c>
    </row>
    <row r="92" spans="3:17" x14ac:dyDescent="0.25">
      <c r="C92">
        <v>11</v>
      </c>
      <c r="D92" t="s">
        <v>177</v>
      </c>
      <c r="E92">
        <v>1.7</v>
      </c>
      <c r="I92">
        <v>285.60000000000002</v>
      </c>
      <c r="O92">
        <v>25697</v>
      </c>
      <c r="P92">
        <v>25697</v>
      </c>
      <c r="Q92">
        <v>106985</v>
      </c>
    </row>
    <row r="93" spans="3:17" x14ac:dyDescent="0.25">
      <c r="C93">
        <v>11</v>
      </c>
      <c r="D93">
        <v>101</v>
      </c>
      <c r="E93">
        <v>1.5</v>
      </c>
      <c r="I93">
        <v>252</v>
      </c>
      <c r="O93">
        <v>22635</v>
      </c>
      <c r="P93">
        <v>22635</v>
      </c>
      <c r="Q93">
        <v>98023</v>
      </c>
    </row>
    <row r="94" spans="3:17" x14ac:dyDescent="0.25">
      <c r="C94">
        <v>11</v>
      </c>
      <c r="D94">
        <v>203</v>
      </c>
      <c r="E94">
        <v>0.2</v>
      </c>
      <c r="I94">
        <v>33.6</v>
      </c>
      <c r="O94">
        <v>3062</v>
      </c>
      <c r="P94">
        <v>3062</v>
      </c>
      <c r="Q94">
        <v>8962</v>
      </c>
    </row>
    <row r="95" spans="3:17" x14ac:dyDescent="0.25">
      <c r="C95">
        <v>11</v>
      </c>
      <c r="D95" t="s">
        <v>359</v>
      </c>
      <c r="E95">
        <v>0.05</v>
      </c>
      <c r="I95">
        <v>8.4</v>
      </c>
      <c r="O95">
        <v>377</v>
      </c>
      <c r="P95">
        <v>377</v>
      </c>
      <c r="Q95">
        <v>3190</v>
      </c>
    </row>
    <row r="96" spans="3:17" x14ac:dyDescent="0.25">
      <c r="C96">
        <v>11</v>
      </c>
      <c r="D96">
        <v>526</v>
      </c>
      <c r="E96">
        <v>0.05</v>
      </c>
      <c r="I96">
        <v>8.4</v>
      </c>
      <c r="O96">
        <v>377</v>
      </c>
      <c r="P96">
        <v>377</v>
      </c>
      <c r="Q96">
        <v>3190</v>
      </c>
    </row>
    <row r="97" spans="3:17" x14ac:dyDescent="0.25">
      <c r="C97">
        <v>11</v>
      </c>
      <c r="D97" t="s">
        <v>360</v>
      </c>
      <c r="E97">
        <v>0.6</v>
      </c>
      <c r="I97">
        <v>100.8</v>
      </c>
      <c r="O97">
        <v>5828</v>
      </c>
      <c r="P97">
        <v>5828</v>
      </c>
      <c r="Q97">
        <v>18104</v>
      </c>
    </row>
    <row r="98" spans="3:17" x14ac:dyDescent="0.25">
      <c r="C98">
        <v>11</v>
      </c>
      <c r="D98">
        <v>30</v>
      </c>
      <c r="E98">
        <v>0.6</v>
      </c>
      <c r="I98">
        <v>100.8</v>
      </c>
      <c r="O98">
        <v>5828</v>
      </c>
      <c r="P98">
        <v>5828</v>
      </c>
      <c r="Q98">
        <v>18104</v>
      </c>
    </row>
    <row r="99" spans="3:17" x14ac:dyDescent="0.25">
      <c r="C99" t="s">
        <v>371</v>
      </c>
      <c r="E99">
        <v>2.35</v>
      </c>
      <c r="I99">
        <v>394.8</v>
      </c>
      <c r="O99">
        <v>31902</v>
      </c>
      <c r="P99">
        <v>31902</v>
      </c>
      <c r="Q99">
        <v>128279</v>
      </c>
    </row>
    <row r="100" spans="3:17" x14ac:dyDescent="0.25">
      <c r="C100">
        <v>12</v>
      </c>
      <c r="D100" t="s">
        <v>177</v>
      </c>
      <c r="E100">
        <v>1.6578999999999999</v>
      </c>
      <c r="I100">
        <v>191.2</v>
      </c>
      <c r="J100">
        <v>96</v>
      </c>
      <c r="K100">
        <v>56</v>
      </c>
      <c r="O100">
        <v>100865</v>
      </c>
      <c r="P100">
        <v>100865</v>
      </c>
      <c r="Q100">
        <v>227621</v>
      </c>
    </row>
    <row r="101" spans="3:17" x14ac:dyDescent="0.25">
      <c r="C101">
        <v>12</v>
      </c>
      <c r="D101">
        <v>101</v>
      </c>
      <c r="E101">
        <v>1.5</v>
      </c>
      <c r="I101">
        <v>180</v>
      </c>
      <c r="J101">
        <v>96</v>
      </c>
      <c r="K101">
        <v>56</v>
      </c>
      <c r="O101">
        <v>100865</v>
      </c>
      <c r="P101">
        <v>100865</v>
      </c>
      <c r="Q101">
        <v>224846</v>
      </c>
    </row>
    <row r="102" spans="3:17" x14ac:dyDescent="0.25">
      <c r="C102">
        <v>12</v>
      </c>
      <c r="D102">
        <v>203</v>
      </c>
      <c r="E102">
        <v>0.15790000000000001</v>
      </c>
      <c r="I102">
        <v>11.2</v>
      </c>
      <c r="Q102">
        <v>2775</v>
      </c>
    </row>
    <row r="103" spans="3:17" x14ac:dyDescent="0.25">
      <c r="C103">
        <v>12</v>
      </c>
      <c r="D103" t="s">
        <v>359</v>
      </c>
      <c r="E103">
        <v>0.05</v>
      </c>
      <c r="I103">
        <v>6.8</v>
      </c>
      <c r="Q103">
        <v>2857</v>
      </c>
    </row>
    <row r="104" spans="3:17" x14ac:dyDescent="0.25">
      <c r="C104">
        <v>12</v>
      </c>
      <c r="D104">
        <v>526</v>
      </c>
      <c r="E104">
        <v>0.05</v>
      </c>
      <c r="I104">
        <v>6.8</v>
      </c>
      <c r="Q104">
        <v>2857</v>
      </c>
    </row>
    <row r="105" spans="3:17" x14ac:dyDescent="0.25">
      <c r="C105">
        <v>12</v>
      </c>
      <c r="D105" t="s">
        <v>360</v>
      </c>
      <c r="E105">
        <v>0.6</v>
      </c>
      <c r="I105">
        <v>71.2</v>
      </c>
      <c r="Q105">
        <v>13201</v>
      </c>
    </row>
    <row r="106" spans="3:17" x14ac:dyDescent="0.25">
      <c r="C106">
        <v>12</v>
      </c>
      <c r="D106">
        <v>30</v>
      </c>
      <c r="E106">
        <v>0.6</v>
      </c>
      <c r="I106">
        <v>71.2</v>
      </c>
      <c r="Q106">
        <v>13201</v>
      </c>
    </row>
    <row r="107" spans="3:17" x14ac:dyDescent="0.25">
      <c r="C107" t="s">
        <v>372</v>
      </c>
      <c r="E107">
        <v>2.3079000000000001</v>
      </c>
      <c r="I107">
        <v>269.2</v>
      </c>
      <c r="J107">
        <v>96</v>
      </c>
      <c r="K107">
        <v>56</v>
      </c>
      <c r="O107">
        <v>100865</v>
      </c>
      <c r="P107">
        <v>100865</v>
      </c>
      <c r="Q107">
        <v>243679</v>
      </c>
    </row>
  </sheetData>
  <hyperlinks>
    <hyperlink ref="A2" location="Obsah!A1" display="Zpět na Obsah  KL 01  1.-4.měsíc" xr:uid="{8309828A-DF7A-4894-8F76-BD8CE81653E0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1412</v>
      </c>
      <c r="C3" s="204">
        <f t="shared" ref="C3:Z3" si="0">SUBTOTAL(9,C6:C1048576)</f>
        <v>4</v>
      </c>
      <c r="D3" s="204"/>
      <c r="E3" s="204">
        <f>SUBTOTAL(9,E6:E1048576)/4</f>
        <v>4395</v>
      </c>
      <c r="F3" s="204"/>
      <c r="G3" s="204">
        <f t="shared" si="0"/>
        <v>4</v>
      </c>
      <c r="H3" s="204">
        <f>SUBTOTAL(9,H6:H1048576)/4</f>
        <v>5492</v>
      </c>
      <c r="I3" s="207">
        <f>IF(B3&lt;&gt;0,H3/B3,"")</f>
        <v>3.8895184135977336</v>
      </c>
      <c r="J3" s="205">
        <f>IF(E3&lt;&gt;0,H3/E3,"")</f>
        <v>1.2496018202502843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379</v>
      </c>
      <c r="B6" s="465">
        <v>1412</v>
      </c>
      <c r="C6" s="466">
        <v>1</v>
      </c>
      <c r="D6" s="466">
        <v>0.32127417519908985</v>
      </c>
      <c r="E6" s="465">
        <v>4395</v>
      </c>
      <c r="F6" s="466">
        <v>3.1126062322946177</v>
      </c>
      <c r="G6" s="466">
        <v>1</v>
      </c>
      <c r="H6" s="465">
        <v>5492</v>
      </c>
      <c r="I6" s="466">
        <v>3.8895184135977336</v>
      </c>
      <c r="J6" s="466">
        <v>1.2496018202502843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380</v>
      </c>
      <c r="B7" s="468">
        <v>1412</v>
      </c>
      <c r="C7" s="469">
        <v>1</v>
      </c>
      <c r="D7" s="469">
        <v>0.32127417519908985</v>
      </c>
      <c r="E7" s="468">
        <v>4395</v>
      </c>
      <c r="F7" s="469">
        <v>3.1126062322946177</v>
      </c>
      <c r="G7" s="469">
        <v>1</v>
      </c>
      <c r="H7" s="468">
        <v>5492</v>
      </c>
      <c r="I7" s="469">
        <v>3.8895184135977336</v>
      </c>
      <c r="J7" s="469">
        <v>1.2496018202502843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382</v>
      </c>
      <c r="B9" s="465">
        <v>1412</v>
      </c>
      <c r="C9" s="466">
        <v>1</v>
      </c>
      <c r="D9" s="466">
        <v>0.32127417519908985</v>
      </c>
      <c r="E9" s="465">
        <v>4395</v>
      </c>
      <c r="F9" s="466">
        <v>3.1126062322946177</v>
      </c>
      <c r="G9" s="466">
        <v>1</v>
      </c>
      <c r="H9" s="465">
        <v>5492</v>
      </c>
      <c r="I9" s="466">
        <v>3.8895184135977336</v>
      </c>
      <c r="J9" s="467">
        <v>1.2496018202502843</v>
      </c>
    </row>
    <row r="10" spans="1:28" ht="14.45" customHeight="1" thickBot="1" x14ac:dyDescent="0.3">
      <c r="A10" s="471" t="s">
        <v>383</v>
      </c>
      <c r="B10" s="468">
        <v>1412</v>
      </c>
      <c r="C10" s="469">
        <v>1</v>
      </c>
      <c r="D10" s="469">
        <v>0.32127417519908985</v>
      </c>
      <c r="E10" s="468">
        <v>4395</v>
      </c>
      <c r="F10" s="469">
        <v>3.1126062322946177</v>
      </c>
      <c r="G10" s="469">
        <v>1</v>
      </c>
      <c r="H10" s="468">
        <v>5492</v>
      </c>
      <c r="I10" s="469">
        <v>3.8895184135977336</v>
      </c>
      <c r="J10" s="470">
        <v>1.2496018202502843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310</v>
      </c>
    </row>
    <row r="13" spans="1:28" ht="14.45" customHeight="1" x14ac:dyDescent="0.2">
      <c r="A13" s="403" t="s">
        <v>384</v>
      </c>
    </row>
    <row r="14" spans="1:28" ht="14.45" customHeight="1" x14ac:dyDescent="0.2">
      <c r="A14" s="403" t="s">
        <v>385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68BBBD5-F92C-4BDD-BC6F-CEF5CEC75AA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387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4</v>
      </c>
      <c r="C3" s="223">
        <f t="shared" si="0"/>
        <v>13</v>
      </c>
      <c r="D3" s="233">
        <f t="shared" si="0"/>
        <v>17</v>
      </c>
      <c r="E3" s="206">
        <f t="shared" si="0"/>
        <v>1412</v>
      </c>
      <c r="F3" s="204">
        <f t="shared" si="0"/>
        <v>4395</v>
      </c>
      <c r="G3" s="224">
        <f t="shared" si="0"/>
        <v>5492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313</v>
      </c>
      <c r="B6" s="102"/>
      <c r="C6" s="102">
        <v>1</v>
      </c>
      <c r="D6" s="102">
        <v>2</v>
      </c>
      <c r="E6" s="473"/>
      <c r="F6" s="473">
        <v>179</v>
      </c>
      <c r="G6" s="474">
        <v>532</v>
      </c>
    </row>
    <row r="7" spans="1:7" ht="14.45" customHeight="1" x14ac:dyDescent="0.2">
      <c r="A7" s="480" t="s">
        <v>314</v>
      </c>
      <c r="B7" s="416">
        <v>4</v>
      </c>
      <c r="C7" s="416">
        <v>6</v>
      </c>
      <c r="D7" s="416">
        <v>7</v>
      </c>
      <c r="E7" s="475">
        <v>1412</v>
      </c>
      <c r="F7" s="475">
        <v>2116</v>
      </c>
      <c r="G7" s="476">
        <v>2300</v>
      </c>
    </row>
    <row r="8" spans="1:7" ht="14.45" customHeight="1" thickBot="1" x14ac:dyDescent="0.25">
      <c r="A8" s="481" t="s">
        <v>386</v>
      </c>
      <c r="B8" s="419"/>
      <c r="C8" s="419">
        <v>6</v>
      </c>
      <c r="D8" s="419">
        <v>8</v>
      </c>
      <c r="E8" s="477"/>
      <c r="F8" s="477">
        <v>2100</v>
      </c>
      <c r="G8" s="478">
        <v>2660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310</v>
      </c>
    </row>
    <row r="11" spans="1:7" ht="14.45" customHeight="1" x14ac:dyDescent="0.2">
      <c r="A11" s="403" t="s">
        <v>384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612E67E-C955-4502-A0A7-55AA6C134D7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397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4</v>
      </c>
      <c r="H3" s="89">
        <f t="shared" si="0"/>
        <v>1412</v>
      </c>
      <c r="I3" s="65"/>
      <c r="J3" s="65"/>
      <c r="K3" s="89">
        <f t="shared" si="0"/>
        <v>13</v>
      </c>
      <c r="L3" s="89">
        <f t="shared" si="0"/>
        <v>4395</v>
      </c>
      <c r="M3" s="65"/>
      <c r="N3" s="65"/>
      <c r="O3" s="89">
        <f t="shared" si="0"/>
        <v>17</v>
      </c>
      <c r="P3" s="89">
        <f t="shared" si="0"/>
        <v>5492</v>
      </c>
      <c r="Q3" s="66">
        <f>IF(L3=0,0,P3/L3)</f>
        <v>1.2496018202502843</v>
      </c>
      <c r="R3" s="90">
        <f>IF(O3=0,0,P3/O3)</f>
        <v>323.05882352941177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388</v>
      </c>
      <c r="B6" s="445" t="s">
        <v>389</v>
      </c>
      <c r="C6" s="445" t="s">
        <v>382</v>
      </c>
      <c r="D6" s="445" t="s">
        <v>390</v>
      </c>
      <c r="E6" s="445" t="s">
        <v>391</v>
      </c>
      <c r="F6" s="445" t="s">
        <v>392</v>
      </c>
      <c r="G6" s="102">
        <v>3</v>
      </c>
      <c r="H6" s="102">
        <v>1065</v>
      </c>
      <c r="I6" s="445">
        <v>1.4874301675977655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3</v>
      </c>
      <c r="P6" s="102">
        <v>1080</v>
      </c>
      <c r="Q6" s="450">
        <v>1.5083798882681565</v>
      </c>
      <c r="R6" s="492">
        <v>360</v>
      </c>
    </row>
    <row r="7" spans="1:18" ht="14.45" customHeight="1" x14ac:dyDescent="0.2">
      <c r="A7" s="425" t="s">
        <v>388</v>
      </c>
      <c r="B7" s="415" t="s">
        <v>389</v>
      </c>
      <c r="C7" s="415" t="s">
        <v>382</v>
      </c>
      <c r="D7" s="415" t="s">
        <v>390</v>
      </c>
      <c r="E7" s="415" t="s">
        <v>393</v>
      </c>
      <c r="F7" s="415" t="s">
        <v>394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3</v>
      </c>
      <c r="P7" s="416">
        <v>540</v>
      </c>
      <c r="Q7" s="429">
        <v>3.016759776536313</v>
      </c>
      <c r="R7" s="493">
        <v>180</v>
      </c>
    </row>
    <row r="8" spans="1:18" ht="14.45" customHeight="1" thickBot="1" x14ac:dyDescent="0.25">
      <c r="A8" s="426" t="s">
        <v>388</v>
      </c>
      <c r="B8" s="418" t="s">
        <v>389</v>
      </c>
      <c r="C8" s="418" t="s">
        <v>382</v>
      </c>
      <c r="D8" s="418" t="s">
        <v>390</v>
      </c>
      <c r="E8" s="418" t="s">
        <v>395</v>
      </c>
      <c r="F8" s="418" t="s">
        <v>396</v>
      </c>
      <c r="G8" s="419">
        <v>1</v>
      </c>
      <c r="H8" s="419">
        <v>347</v>
      </c>
      <c r="I8" s="418">
        <v>9.9142857142857144E-2</v>
      </c>
      <c r="J8" s="418">
        <v>347</v>
      </c>
      <c r="K8" s="419">
        <v>10</v>
      </c>
      <c r="L8" s="419">
        <v>3500</v>
      </c>
      <c r="M8" s="418">
        <v>1</v>
      </c>
      <c r="N8" s="418">
        <v>350</v>
      </c>
      <c r="O8" s="419">
        <v>11</v>
      </c>
      <c r="P8" s="419">
        <v>3872</v>
      </c>
      <c r="Q8" s="431">
        <v>1.1062857142857143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364E828-DCF8-4854-99FC-93041384A93E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398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4</v>
      </c>
      <c r="I3" s="89">
        <f t="shared" si="0"/>
        <v>1412</v>
      </c>
      <c r="J3" s="65"/>
      <c r="K3" s="65"/>
      <c r="L3" s="89">
        <f t="shared" si="0"/>
        <v>13</v>
      </c>
      <c r="M3" s="89">
        <f t="shared" si="0"/>
        <v>4395</v>
      </c>
      <c r="N3" s="65"/>
      <c r="O3" s="65"/>
      <c r="P3" s="89">
        <f t="shared" si="0"/>
        <v>17</v>
      </c>
      <c r="Q3" s="89">
        <f t="shared" si="0"/>
        <v>5492</v>
      </c>
      <c r="R3" s="66">
        <f>IF(M3=0,0,Q3/M3)</f>
        <v>1.2496018202502843</v>
      </c>
      <c r="S3" s="90">
        <f>IF(P3=0,0,Q3/P3)</f>
        <v>323.05882352941177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388</v>
      </c>
      <c r="B6" s="445" t="s">
        <v>389</v>
      </c>
      <c r="C6" s="445" t="s">
        <v>382</v>
      </c>
      <c r="D6" s="445" t="s">
        <v>313</v>
      </c>
      <c r="E6" s="445" t="s">
        <v>390</v>
      </c>
      <c r="F6" s="445" t="s">
        <v>393</v>
      </c>
      <c r="G6" s="445" t="s">
        <v>394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>
        <v>1</v>
      </c>
      <c r="Q6" s="102">
        <v>180</v>
      </c>
      <c r="R6" s="450">
        <v>1.005586592178771</v>
      </c>
      <c r="S6" s="492">
        <v>180</v>
      </c>
    </row>
    <row r="7" spans="1:19" ht="14.45" customHeight="1" x14ac:dyDescent="0.2">
      <c r="A7" s="425" t="s">
        <v>388</v>
      </c>
      <c r="B7" s="415" t="s">
        <v>389</v>
      </c>
      <c r="C7" s="415" t="s">
        <v>382</v>
      </c>
      <c r="D7" s="415" t="s">
        <v>313</v>
      </c>
      <c r="E7" s="415" t="s">
        <v>390</v>
      </c>
      <c r="F7" s="415" t="s">
        <v>395</v>
      </c>
      <c r="G7" s="415" t="s">
        <v>396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388</v>
      </c>
      <c r="B8" s="415" t="s">
        <v>389</v>
      </c>
      <c r="C8" s="415" t="s">
        <v>382</v>
      </c>
      <c r="D8" s="415" t="s">
        <v>314</v>
      </c>
      <c r="E8" s="415" t="s">
        <v>390</v>
      </c>
      <c r="F8" s="415" t="s">
        <v>391</v>
      </c>
      <c r="G8" s="415" t="s">
        <v>392</v>
      </c>
      <c r="H8" s="416">
        <v>3</v>
      </c>
      <c r="I8" s="416">
        <v>1065</v>
      </c>
      <c r="J8" s="415">
        <v>1.4874301675977655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>
        <v>1</v>
      </c>
      <c r="Q8" s="416">
        <v>360</v>
      </c>
      <c r="R8" s="429">
        <v>0.5027932960893855</v>
      </c>
      <c r="S8" s="493">
        <v>360</v>
      </c>
    </row>
    <row r="9" spans="1:19" ht="14.45" customHeight="1" x14ac:dyDescent="0.2">
      <c r="A9" s="425" t="s">
        <v>388</v>
      </c>
      <c r="B9" s="415" t="s">
        <v>389</v>
      </c>
      <c r="C9" s="415" t="s">
        <v>382</v>
      </c>
      <c r="D9" s="415" t="s">
        <v>314</v>
      </c>
      <c r="E9" s="415" t="s">
        <v>390</v>
      </c>
      <c r="F9" s="415" t="s">
        <v>393</v>
      </c>
      <c r="G9" s="415" t="s">
        <v>394</v>
      </c>
      <c r="H9" s="416"/>
      <c r="I9" s="416"/>
      <c r="J9" s="415"/>
      <c r="K9" s="415"/>
      <c r="L9" s="416"/>
      <c r="M9" s="416"/>
      <c r="N9" s="415"/>
      <c r="O9" s="415"/>
      <c r="P9" s="416">
        <v>1</v>
      </c>
      <c r="Q9" s="416">
        <v>180</v>
      </c>
      <c r="R9" s="429"/>
      <c r="S9" s="493">
        <v>180</v>
      </c>
    </row>
    <row r="10" spans="1:19" ht="14.45" customHeight="1" x14ac:dyDescent="0.2">
      <c r="A10" s="425" t="s">
        <v>388</v>
      </c>
      <c r="B10" s="415" t="s">
        <v>389</v>
      </c>
      <c r="C10" s="415" t="s">
        <v>382</v>
      </c>
      <c r="D10" s="415" t="s">
        <v>314</v>
      </c>
      <c r="E10" s="415" t="s">
        <v>390</v>
      </c>
      <c r="F10" s="415" t="s">
        <v>395</v>
      </c>
      <c r="G10" s="415" t="s">
        <v>396</v>
      </c>
      <c r="H10" s="416">
        <v>1</v>
      </c>
      <c r="I10" s="416">
        <v>347</v>
      </c>
      <c r="J10" s="415">
        <v>0.24785714285714286</v>
      </c>
      <c r="K10" s="415">
        <v>347</v>
      </c>
      <c r="L10" s="416">
        <v>4</v>
      </c>
      <c r="M10" s="416">
        <v>1400</v>
      </c>
      <c r="N10" s="415">
        <v>1</v>
      </c>
      <c r="O10" s="415">
        <v>350</v>
      </c>
      <c r="P10" s="416">
        <v>5</v>
      </c>
      <c r="Q10" s="416">
        <v>1760</v>
      </c>
      <c r="R10" s="429">
        <v>1.2571428571428571</v>
      </c>
      <c r="S10" s="493">
        <v>352</v>
      </c>
    </row>
    <row r="11" spans="1:19" ht="14.45" customHeight="1" x14ac:dyDescent="0.2">
      <c r="A11" s="425" t="s">
        <v>388</v>
      </c>
      <c r="B11" s="415" t="s">
        <v>389</v>
      </c>
      <c r="C11" s="415" t="s">
        <v>382</v>
      </c>
      <c r="D11" s="415" t="s">
        <v>386</v>
      </c>
      <c r="E11" s="415" t="s">
        <v>390</v>
      </c>
      <c r="F11" s="415" t="s">
        <v>391</v>
      </c>
      <c r="G11" s="415" t="s">
        <v>392</v>
      </c>
      <c r="H11" s="416"/>
      <c r="I11" s="416"/>
      <c r="J11" s="415"/>
      <c r="K11" s="415"/>
      <c r="L11" s="416"/>
      <c r="M11" s="416"/>
      <c r="N11" s="415"/>
      <c r="O11" s="415"/>
      <c r="P11" s="416">
        <v>2</v>
      </c>
      <c r="Q11" s="416">
        <v>720</v>
      </c>
      <c r="R11" s="429"/>
      <c r="S11" s="493">
        <v>360</v>
      </c>
    </row>
    <row r="12" spans="1:19" ht="14.45" customHeight="1" x14ac:dyDescent="0.2">
      <c r="A12" s="425" t="s">
        <v>388</v>
      </c>
      <c r="B12" s="415" t="s">
        <v>389</v>
      </c>
      <c r="C12" s="415" t="s">
        <v>382</v>
      </c>
      <c r="D12" s="415" t="s">
        <v>386</v>
      </c>
      <c r="E12" s="415" t="s">
        <v>390</v>
      </c>
      <c r="F12" s="415" t="s">
        <v>393</v>
      </c>
      <c r="G12" s="415" t="s">
        <v>394</v>
      </c>
      <c r="H12" s="416"/>
      <c r="I12" s="416"/>
      <c r="J12" s="415"/>
      <c r="K12" s="415"/>
      <c r="L12" s="416"/>
      <c r="M12" s="416"/>
      <c r="N12" s="415"/>
      <c r="O12" s="415"/>
      <c r="P12" s="416">
        <v>1</v>
      </c>
      <c r="Q12" s="416">
        <v>180</v>
      </c>
      <c r="R12" s="429"/>
      <c r="S12" s="493">
        <v>180</v>
      </c>
    </row>
    <row r="13" spans="1:19" ht="14.45" customHeight="1" thickBot="1" x14ac:dyDescent="0.25">
      <c r="A13" s="426" t="s">
        <v>388</v>
      </c>
      <c r="B13" s="418" t="s">
        <v>389</v>
      </c>
      <c r="C13" s="418" t="s">
        <v>382</v>
      </c>
      <c r="D13" s="418" t="s">
        <v>386</v>
      </c>
      <c r="E13" s="418" t="s">
        <v>390</v>
      </c>
      <c r="F13" s="418" t="s">
        <v>395</v>
      </c>
      <c r="G13" s="418" t="s">
        <v>396</v>
      </c>
      <c r="H13" s="419"/>
      <c r="I13" s="419"/>
      <c r="J13" s="418"/>
      <c r="K13" s="418"/>
      <c r="L13" s="419">
        <v>6</v>
      </c>
      <c r="M13" s="419">
        <v>2100</v>
      </c>
      <c r="N13" s="418">
        <v>1</v>
      </c>
      <c r="O13" s="418">
        <v>350</v>
      </c>
      <c r="P13" s="419">
        <v>5</v>
      </c>
      <c r="Q13" s="419">
        <v>1760</v>
      </c>
      <c r="R13" s="431">
        <v>0.83809523809523812</v>
      </c>
      <c r="S13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96B9C08-DB05-429A-9070-B2D575CB2BFC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80085</v>
      </c>
      <c r="C3" s="204">
        <f t="shared" ref="C3:R3" si="0">SUBTOTAL(9,C6:C1048576)</f>
        <v>20.167232213019897</v>
      </c>
      <c r="D3" s="204">
        <f t="shared" si="0"/>
        <v>86751</v>
      </c>
      <c r="E3" s="204">
        <f t="shared" si="0"/>
        <v>19</v>
      </c>
      <c r="F3" s="204">
        <f t="shared" si="0"/>
        <v>142131</v>
      </c>
      <c r="G3" s="207">
        <f>IF(D3&lt;&gt;0,F3/D3,"")</f>
        <v>1.6383788083134487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399</v>
      </c>
      <c r="B6" s="473">
        <v>4794</v>
      </c>
      <c r="C6" s="445">
        <v>1.4878957169459963</v>
      </c>
      <c r="D6" s="473">
        <v>3222</v>
      </c>
      <c r="E6" s="445">
        <v>1</v>
      </c>
      <c r="F6" s="473">
        <v>7372</v>
      </c>
      <c r="G6" s="450">
        <v>2.288019863438858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400</v>
      </c>
      <c r="B7" s="475">
        <v>14027</v>
      </c>
      <c r="C7" s="415">
        <v>3.4070925431139178</v>
      </c>
      <c r="D7" s="475">
        <v>4117</v>
      </c>
      <c r="E7" s="415">
        <v>1</v>
      </c>
      <c r="F7" s="475">
        <v>44507</v>
      </c>
      <c r="G7" s="429">
        <v>10.810541656546029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401</v>
      </c>
      <c r="B8" s="475">
        <v>8163</v>
      </c>
      <c r="C8" s="415">
        <v>0.45644151196600313</v>
      </c>
      <c r="D8" s="475">
        <v>17884</v>
      </c>
      <c r="E8" s="415">
        <v>1</v>
      </c>
      <c r="F8" s="475">
        <v>7200</v>
      </c>
      <c r="G8" s="429">
        <v>0.40259449787519569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402</v>
      </c>
      <c r="B9" s="475">
        <v>1057</v>
      </c>
      <c r="C9" s="415">
        <v>0.53682072117826307</v>
      </c>
      <c r="D9" s="475">
        <v>1969</v>
      </c>
      <c r="E9" s="415">
        <v>1</v>
      </c>
      <c r="F9" s="475">
        <v>4312</v>
      </c>
      <c r="G9" s="429">
        <v>2.1899441340782122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403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404</v>
      </c>
      <c r="B11" s="475">
        <v>355</v>
      </c>
      <c r="C11" s="415"/>
      <c r="D11" s="475"/>
      <c r="E11" s="415"/>
      <c r="F11" s="475">
        <v>1432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405</v>
      </c>
      <c r="B12" s="475">
        <v>28957</v>
      </c>
      <c r="C12" s="415">
        <v>1.0716479774989822</v>
      </c>
      <c r="D12" s="475">
        <v>27021</v>
      </c>
      <c r="E12" s="415">
        <v>1</v>
      </c>
      <c r="F12" s="475">
        <v>32936</v>
      </c>
      <c r="G12" s="429">
        <v>1.2189038155508678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406</v>
      </c>
      <c r="B13" s="475">
        <v>355</v>
      </c>
      <c r="C13" s="415">
        <v>0.39664804469273746</v>
      </c>
      <c r="D13" s="475">
        <v>895</v>
      </c>
      <c r="E13" s="415">
        <v>1</v>
      </c>
      <c r="F13" s="475">
        <v>4320</v>
      </c>
      <c r="G13" s="429">
        <v>4.8268156424581008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407</v>
      </c>
      <c r="B14" s="475">
        <v>4084</v>
      </c>
      <c r="C14" s="415">
        <v>0.71398601398601402</v>
      </c>
      <c r="D14" s="475">
        <v>5720</v>
      </c>
      <c r="E14" s="415">
        <v>1</v>
      </c>
      <c r="F14" s="475">
        <v>4664</v>
      </c>
      <c r="G14" s="429">
        <v>0.81538461538461537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408</v>
      </c>
      <c r="B15" s="475"/>
      <c r="C15" s="415"/>
      <c r="D15" s="475"/>
      <c r="E15" s="415"/>
      <c r="F15" s="475">
        <v>1260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409</v>
      </c>
      <c r="B16" s="475"/>
      <c r="C16" s="415"/>
      <c r="D16" s="475">
        <v>1074</v>
      </c>
      <c r="E16" s="415">
        <v>1</v>
      </c>
      <c r="F16" s="475">
        <v>4492</v>
      </c>
      <c r="G16" s="429">
        <v>4.1824953445065178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410</v>
      </c>
      <c r="B17" s="475"/>
      <c r="C17" s="415"/>
      <c r="D17" s="475">
        <v>537</v>
      </c>
      <c r="E17" s="415">
        <v>1</v>
      </c>
      <c r="F17" s="475">
        <v>360</v>
      </c>
      <c r="G17" s="429">
        <v>0.67039106145251393</v>
      </c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411</v>
      </c>
      <c r="B18" s="475">
        <v>1065</v>
      </c>
      <c r="C18" s="415">
        <v>2.9748603351955309</v>
      </c>
      <c r="D18" s="475">
        <v>358</v>
      </c>
      <c r="E18" s="415">
        <v>1</v>
      </c>
      <c r="F18" s="475">
        <v>720</v>
      </c>
      <c r="G18" s="429">
        <v>2.011173184357542</v>
      </c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412</v>
      </c>
      <c r="B19" s="475">
        <v>3018</v>
      </c>
      <c r="C19" s="415">
        <v>2.1075418994413408</v>
      </c>
      <c r="D19" s="475">
        <v>1432</v>
      </c>
      <c r="E19" s="415">
        <v>1</v>
      </c>
      <c r="F19" s="475">
        <v>1252</v>
      </c>
      <c r="G19" s="429">
        <v>0.87430167597765363</v>
      </c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413</v>
      </c>
      <c r="B20" s="475">
        <v>1066</v>
      </c>
      <c r="C20" s="415">
        <v>0.39820694807620471</v>
      </c>
      <c r="D20" s="475">
        <v>2677</v>
      </c>
      <c r="E20" s="415">
        <v>1</v>
      </c>
      <c r="F20" s="475">
        <v>3960</v>
      </c>
      <c r="G20" s="429">
        <v>1.479267837131117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414</v>
      </c>
      <c r="B21" s="475">
        <v>1776</v>
      </c>
      <c r="C21" s="415">
        <v>1.6536312849162011</v>
      </c>
      <c r="D21" s="475">
        <v>1074</v>
      </c>
      <c r="E21" s="415">
        <v>1</v>
      </c>
      <c r="F21" s="475">
        <v>1260</v>
      </c>
      <c r="G21" s="429">
        <v>1.1731843575418994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415</v>
      </c>
      <c r="B22" s="475">
        <v>2486</v>
      </c>
      <c r="C22" s="415">
        <v>1.9967871485943776</v>
      </c>
      <c r="D22" s="475">
        <v>1245</v>
      </c>
      <c r="E22" s="415">
        <v>1</v>
      </c>
      <c r="F22" s="475">
        <v>4852</v>
      </c>
      <c r="G22" s="429">
        <v>3.8971887550200801</v>
      </c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416</v>
      </c>
      <c r="B23" s="475"/>
      <c r="C23" s="415"/>
      <c r="D23" s="475"/>
      <c r="E23" s="415"/>
      <c r="F23" s="475">
        <v>360</v>
      </c>
      <c r="G23" s="429"/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417</v>
      </c>
      <c r="B24" s="475">
        <v>4974</v>
      </c>
      <c r="C24" s="415">
        <v>0.63153885220924322</v>
      </c>
      <c r="D24" s="475">
        <v>7876</v>
      </c>
      <c r="E24" s="415">
        <v>1</v>
      </c>
      <c r="F24" s="475">
        <v>6284</v>
      </c>
      <c r="G24" s="429">
        <v>0.79786693753174198</v>
      </c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418</v>
      </c>
      <c r="B25" s="475">
        <v>355</v>
      </c>
      <c r="C25" s="415">
        <v>0.99162011173184361</v>
      </c>
      <c r="D25" s="475">
        <v>358</v>
      </c>
      <c r="E25" s="415">
        <v>1</v>
      </c>
      <c r="F25" s="475">
        <v>1260</v>
      </c>
      <c r="G25" s="429">
        <v>3.5195530726256985</v>
      </c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419</v>
      </c>
      <c r="B26" s="475">
        <v>710</v>
      </c>
      <c r="C26" s="415">
        <v>0.2479050279329609</v>
      </c>
      <c r="D26" s="475">
        <v>2864</v>
      </c>
      <c r="E26" s="415">
        <v>1</v>
      </c>
      <c r="F26" s="475">
        <v>712</v>
      </c>
      <c r="G26" s="429">
        <v>0.24860335195530725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x14ac:dyDescent="0.2">
      <c r="A27" s="480" t="s">
        <v>420</v>
      </c>
      <c r="B27" s="475">
        <v>1955</v>
      </c>
      <c r="C27" s="415">
        <v>0.34178321678321677</v>
      </c>
      <c r="D27" s="475">
        <v>5720</v>
      </c>
      <c r="E27" s="415">
        <v>1</v>
      </c>
      <c r="F27" s="475">
        <v>5204</v>
      </c>
      <c r="G27" s="429">
        <v>0.90979020979020975</v>
      </c>
      <c r="H27" s="475"/>
      <c r="I27" s="415"/>
      <c r="J27" s="475"/>
      <c r="K27" s="415"/>
      <c r="L27" s="475"/>
      <c r="M27" s="429"/>
      <c r="N27" s="475"/>
      <c r="O27" s="415"/>
      <c r="P27" s="475"/>
      <c r="Q27" s="415"/>
      <c r="R27" s="475"/>
      <c r="S27" s="430"/>
    </row>
    <row r="28" spans="1:19" ht="14.45" customHeight="1" thickBot="1" x14ac:dyDescent="0.25">
      <c r="A28" s="481" t="s">
        <v>421</v>
      </c>
      <c r="B28" s="477">
        <v>533</v>
      </c>
      <c r="C28" s="418">
        <v>0.75282485875706218</v>
      </c>
      <c r="D28" s="477">
        <v>708</v>
      </c>
      <c r="E28" s="418">
        <v>1</v>
      </c>
      <c r="F28" s="477">
        <v>3412</v>
      </c>
      <c r="G28" s="431">
        <v>4.8192090395480225</v>
      </c>
      <c r="H28" s="477"/>
      <c r="I28" s="418"/>
      <c r="J28" s="477"/>
      <c r="K28" s="418"/>
      <c r="L28" s="477"/>
      <c r="M28" s="431"/>
      <c r="N28" s="477"/>
      <c r="O28" s="418"/>
      <c r="P28" s="477"/>
      <c r="Q28" s="418"/>
      <c r="R28" s="477"/>
      <c r="S28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7877FCB-3C62-4AAD-94E3-0F6B18648CE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451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274</v>
      </c>
      <c r="G3" s="89">
        <f t="shared" si="0"/>
        <v>80085</v>
      </c>
      <c r="H3" s="89"/>
      <c r="I3" s="89"/>
      <c r="J3" s="89">
        <f t="shared" si="0"/>
        <v>308</v>
      </c>
      <c r="K3" s="89">
        <f t="shared" si="0"/>
        <v>86751</v>
      </c>
      <c r="L3" s="89"/>
      <c r="M3" s="89"/>
      <c r="N3" s="89">
        <f t="shared" si="0"/>
        <v>561</v>
      </c>
      <c r="O3" s="89">
        <f t="shared" si="0"/>
        <v>142131</v>
      </c>
      <c r="P3" s="66">
        <f>IF(K3=0,0,O3/K3)</f>
        <v>1.6383788083134487</v>
      </c>
      <c r="Q3" s="90">
        <f>IF(N3=0,0,O3/N3)</f>
        <v>253.35294117647058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422</v>
      </c>
      <c r="B6" s="445" t="s">
        <v>389</v>
      </c>
      <c r="C6" s="445" t="s">
        <v>390</v>
      </c>
      <c r="D6" s="445" t="s">
        <v>391</v>
      </c>
      <c r="E6" s="445" t="s">
        <v>392</v>
      </c>
      <c r="F6" s="102">
        <v>12</v>
      </c>
      <c r="G6" s="102">
        <v>4260</v>
      </c>
      <c r="H6" s="102">
        <v>1.6999201915403033</v>
      </c>
      <c r="I6" s="102">
        <v>355</v>
      </c>
      <c r="J6" s="102">
        <v>7</v>
      </c>
      <c r="K6" s="102">
        <v>2506</v>
      </c>
      <c r="L6" s="102">
        <v>1</v>
      </c>
      <c r="M6" s="102">
        <v>358</v>
      </c>
      <c r="N6" s="102">
        <v>12</v>
      </c>
      <c r="O6" s="102">
        <v>4320</v>
      </c>
      <c r="P6" s="450">
        <v>1.7238627294493216</v>
      </c>
      <c r="Q6" s="492">
        <v>360</v>
      </c>
    </row>
    <row r="7" spans="1:17" ht="14.45" customHeight="1" x14ac:dyDescent="0.2">
      <c r="A7" s="425" t="s">
        <v>422</v>
      </c>
      <c r="B7" s="415" t="s">
        <v>389</v>
      </c>
      <c r="C7" s="415" t="s">
        <v>390</v>
      </c>
      <c r="D7" s="415" t="s">
        <v>393</v>
      </c>
      <c r="E7" s="415" t="s">
        <v>394</v>
      </c>
      <c r="F7" s="416">
        <v>3</v>
      </c>
      <c r="G7" s="416">
        <v>534</v>
      </c>
      <c r="H7" s="416">
        <v>0.74581005586592175</v>
      </c>
      <c r="I7" s="416">
        <v>178</v>
      </c>
      <c r="J7" s="416">
        <v>4</v>
      </c>
      <c r="K7" s="416">
        <v>716</v>
      </c>
      <c r="L7" s="416">
        <v>1</v>
      </c>
      <c r="M7" s="416">
        <v>179</v>
      </c>
      <c r="N7" s="416">
        <v>15</v>
      </c>
      <c r="O7" s="416">
        <v>2700</v>
      </c>
      <c r="P7" s="429">
        <v>3.7709497206703912</v>
      </c>
      <c r="Q7" s="493">
        <v>180</v>
      </c>
    </row>
    <row r="8" spans="1:17" ht="14.45" customHeight="1" x14ac:dyDescent="0.2">
      <c r="A8" s="425" t="s">
        <v>422</v>
      </c>
      <c r="B8" s="415" t="s">
        <v>389</v>
      </c>
      <c r="C8" s="415" t="s">
        <v>390</v>
      </c>
      <c r="D8" s="415" t="s">
        <v>395</v>
      </c>
      <c r="E8" s="415" t="s">
        <v>396</v>
      </c>
      <c r="F8" s="416"/>
      <c r="G8" s="416"/>
      <c r="H8" s="416"/>
      <c r="I8" s="416"/>
      <c r="J8" s="416"/>
      <c r="K8" s="416"/>
      <c r="L8" s="416"/>
      <c r="M8" s="416"/>
      <c r="N8" s="416">
        <v>1</v>
      </c>
      <c r="O8" s="416">
        <v>352</v>
      </c>
      <c r="P8" s="429"/>
      <c r="Q8" s="493">
        <v>352</v>
      </c>
    </row>
    <row r="9" spans="1:17" ht="14.45" customHeight="1" x14ac:dyDescent="0.2">
      <c r="A9" s="425" t="s">
        <v>423</v>
      </c>
      <c r="B9" s="415" t="s">
        <v>389</v>
      </c>
      <c r="C9" s="415" t="s">
        <v>390</v>
      </c>
      <c r="D9" s="415" t="s">
        <v>391</v>
      </c>
      <c r="E9" s="415" t="s">
        <v>392</v>
      </c>
      <c r="F9" s="416">
        <v>35</v>
      </c>
      <c r="G9" s="416">
        <v>12425</v>
      </c>
      <c r="H9" s="416">
        <v>3.856300434512725</v>
      </c>
      <c r="I9" s="416">
        <v>355</v>
      </c>
      <c r="J9" s="416">
        <v>9</v>
      </c>
      <c r="K9" s="416">
        <v>3222</v>
      </c>
      <c r="L9" s="416">
        <v>1</v>
      </c>
      <c r="M9" s="416">
        <v>358</v>
      </c>
      <c r="N9" s="416">
        <v>8</v>
      </c>
      <c r="O9" s="416">
        <v>2880</v>
      </c>
      <c r="P9" s="429">
        <v>0.8938547486033519</v>
      </c>
      <c r="Q9" s="493">
        <v>360</v>
      </c>
    </row>
    <row r="10" spans="1:17" ht="14.45" customHeight="1" x14ac:dyDescent="0.2">
      <c r="A10" s="425" t="s">
        <v>423</v>
      </c>
      <c r="B10" s="415" t="s">
        <v>389</v>
      </c>
      <c r="C10" s="415" t="s">
        <v>390</v>
      </c>
      <c r="D10" s="415" t="s">
        <v>393</v>
      </c>
      <c r="E10" s="415" t="s">
        <v>394</v>
      </c>
      <c r="F10" s="416">
        <v>9</v>
      </c>
      <c r="G10" s="416">
        <v>1602</v>
      </c>
      <c r="H10" s="416">
        <v>1.7899441340782123</v>
      </c>
      <c r="I10" s="416">
        <v>178</v>
      </c>
      <c r="J10" s="416">
        <v>5</v>
      </c>
      <c r="K10" s="416">
        <v>895</v>
      </c>
      <c r="L10" s="416">
        <v>1</v>
      </c>
      <c r="M10" s="416">
        <v>179</v>
      </c>
      <c r="N10" s="416">
        <v>7</v>
      </c>
      <c r="O10" s="416">
        <v>1260</v>
      </c>
      <c r="P10" s="429">
        <v>1.4078212290502794</v>
      </c>
      <c r="Q10" s="493">
        <v>180</v>
      </c>
    </row>
    <row r="11" spans="1:17" ht="14.45" customHeight="1" x14ac:dyDescent="0.2">
      <c r="A11" s="425" t="s">
        <v>423</v>
      </c>
      <c r="B11" s="415" t="s">
        <v>389</v>
      </c>
      <c r="C11" s="415" t="s">
        <v>390</v>
      </c>
      <c r="D11" s="415" t="s">
        <v>395</v>
      </c>
      <c r="E11" s="415" t="s">
        <v>396</v>
      </c>
      <c r="F11" s="416"/>
      <c r="G11" s="416"/>
      <c r="H11" s="416"/>
      <c r="I11" s="416"/>
      <c r="J11" s="416"/>
      <c r="K11" s="416"/>
      <c r="L11" s="416"/>
      <c r="M11" s="416"/>
      <c r="N11" s="416">
        <v>2</v>
      </c>
      <c r="O11" s="416">
        <v>704</v>
      </c>
      <c r="P11" s="429"/>
      <c r="Q11" s="493">
        <v>352</v>
      </c>
    </row>
    <row r="12" spans="1:17" ht="14.45" customHeight="1" x14ac:dyDescent="0.2">
      <c r="A12" s="425" t="s">
        <v>423</v>
      </c>
      <c r="B12" s="415" t="s">
        <v>424</v>
      </c>
      <c r="C12" s="415" t="s">
        <v>390</v>
      </c>
      <c r="D12" s="415" t="s">
        <v>425</v>
      </c>
      <c r="E12" s="415" t="s">
        <v>426</v>
      </c>
      <c r="F12" s="416"/>
      <c r="G12" s="416"/>
      <c r="H12" s="416"/>
      <c r="I12" s="416"/>
      <c r="J12" s="416"/>
      <c r="K12" s="416"/>
      <c r="L12" s="416"/>
      <c r="M12" s="416"/>
      <c r="N12" s="416">
        <v>208</v>
      </c>
      <c r="O12" s="416">
        <v>36608</v>
      </c>
      <c r="P12" s="429"/>
      <c r="Q12" s="493">
        <v>176</v>
      </c>
    </row>
    <row r="13" spans="1:17" ht="14.45" customHeight="1" x14ac:dyDescent="0.2">
      <c r="A13" s="425" t="s">
        <v>423</v>
      </c>
      <c r="B13" s="415" t="s">
        <v>424</v>
      </c>
      <c r="C13" s="415" t="s">
        <v>390</v>
      </c>
      <c r="D13" s="415" t="s">
        <v>427</v>
      </c>
      <c r="E13" s="415" t="s">
        <v>428</v>
      </c>
      <c r="F13" s="416"/>
      <c r="G13" s="416"/>
      <c r="H13" s="416"/>
      <c r="I13" s="416"/>
      <c r="J13" s="416"/>
      <c r="K13" s="416"/>
      <c r="L13" s="416"/>
      <c r="M13" s="416"/>
      <c r="N13" s="416">
        <v>9</v>
      </c>
      <c r="O13" s="416">
        <v>2115</v>
      </c>
      <c r="P13" s="429"/>
      <c r="Q13" s="493">
        <v>235</v>
      </c>
    </row>
    <row r="14" spans="1:17" ht="14.45" customHeight="1" x14ac:dyDescent="0.2">
      <c r="A14" s="425" t="s">
        <v>423</v>
      </c>
      <c r="B14" s="415" t="s">
        <v>424</v>
      </c>
      <c r="C14" s="415" t="s">
        <v>390</v>
      </c>
      <c r="D14" s="415" t="s">
        <v>429</v>
      </c>
      <c r="E14" s="415" t="s">
        <v>430</v>
      </c>
      <c r="F14" s="416"/>
      <c r="G14" s="416"/>
      <c r="H14" s="416"/>
      <c r="I14" s="416"/>
      <c r="J14" s="416"/>
      <c r="K14" s="416"/>
      <c r="L14" s="416"/>
      <c r="M14" s="416"/>
      <c r="N14" s="416">
        <v>4</v>
      </c>
      <c r="O14" s="416">
        <v>940</v>
      </c>
      <c r="P14" s="429"/>
      <c r="Q14" s="493">
        <v>235</v>
      </c>
    </row>
    <row r="15" spans="1:17" ht="14.45" customHeight="1" x14ac:dyDescent="0.2">
      <c r="A15" s="425" t="s">
        <v>431</v>
      </c>
      <c r="B15" s="415" t="s">
        <v>389</v>
      </c>
      <c r="C15" s="415" t="s">
        <v>390</v>
      </c>
      <c r="D15" s="415" t="s">
        <v>391</v>
      </c>
      <c r="E15" s="415" t="s">
        <v>392</v>
      </c>
      <c r="F15" s="416">
        <v>16</v>
      </c>
      <c r="G15" s="416">
        <v>5680</v>
      </c>
      <c r="H15" s="416">
        <v>0.41752425757130257</v>
      </c>
      <c r="I15" s="416">
        <v>355</v>
      </c>
      <c r="J15" s="416">
        <v>38</v>
      </c>
      <c r="K15" s="416">
        <v>13604</v>
      </c>
      <c r="L15" s="416">
        <v>1</v>
      </c>
      <c r="M15" s="416">
        <v>358</v>
      </c>
      <c r="N15" s="416">
        <v>16</v>
      </c>
      <c r="O15" s="416">
        <v>5760</v>
      </c>
      <c r="P15" s="429">
        <v>0.42340488091737727</v>
      </c>
      <c r="Q15" s="493">
        <v>360</v>
      </c>
    </row>
    <row r="16" spans="1:17" ht="14.45" customHeight="1" x14ac:dyDescent="0.2">
      <c r="A16" s="425" t="s">
        <v>431</v>
      </c>
      <c r="B16" s="415" t="s">
        <v>389</v>
      </c>
      <c r="C16" s="415" t="s">
        <v>390</v>
      </c>
      <c r="D16" s="415" t="s">
        <v>393</v>
      </c>
      <c r="E16" s="415" t="s">
        <v>394</v>
      </c>
      <c r="F16" s="416">
        <v>12</v>
      </c>
      <c r="G16" s="416">
        <v>2136</v>
      </c>
      <c r="H16" s="416">
        <v>0.59664804469273747</v>
      </c>
      <c r="I16" s="416">
        <v>178</v>
      </c>
      <c r="J16" s="416">
        <v>20</v>
      </c>
      <c r="K16" s="416">
        <v>3580</v>
      </c>
      <c r="L16" s="416">
        <v>1</v>
      </c>
      <c r="M16" s="416">
        <v>179</v>
      </c>
      <c r="N16" s="416">
        <v>8</v>
      </c>
      <c r="O16" s="416">
        <v>1440</v>
      </c>
      <c r="P16" s="429">
        <v>0.4022346368715084</v>
      </c>
      <c r="Q16" s="493">
        <v>180</v>
      </c>
    </row>
    <row r="17" spans="1:17" ht="14.45" customHeight="1" x14ac:dyDescent="0.2">
      <c r="A17" s="425" t="s">
        <v>431</v>
      </c>
      <c r="B17" s="415" t="s">
        <v>389</v>
      </c>
      <c r="C17" s="415" t="s">
        <v>390</v>
      </c>
      <c r="D17" s="415" t="s">
        <v>395</v>
      </c>
      <c r="E17" s="415" t="s">
        <v>396</v>
      </c>
      <c r="F17" s="416">
        <v>1</v>
      </c>
      <c r="G17" s="416">
        <v>347</v>
      </c>
      <c r="H17" s="416">
        <v>0.49571428571428572</v>
      </c>
      <c r="I17" s="416">
        <v>347</v>
      </c>
      <c r="J17" s="416">
        <v>2</v>
      </c>
      <c r="K17" s="416">
        <v>700</v>
      </c>
      <c r="L17" s="416">
        <v>1</v>
      </c>
      <c r="M17" s="416">
        <v>350</v>
      </c>
      <c r="N17" s="416"/>
      <c r="O17" s="416"/>
      <c r="P17" s="429"/>
      <c r="Q17" s="493"/>
    </row>
    <row r="18" spans="1:17" ht="14.45" customHeight="1" x14ac:dyDescent="0.2">
      <c r="A18" s="425" t="s">
        <v>432</v>
      </c>
      <c r="B18" s="415" t="s">
        <v>389</v>
      </c>
      <c r="C18" s="415" t="s">
        <v>390</v>
      </c>
      <c r="D18" s="415" t="s">
        <v>391</v>
      </c>
      <c r="E18" s="415" t="s">
        <v>392</v>
      </c>
      <c r="F18" s="416">
        <v>2</v>
      </c>
      <c r="G18" s="416">
        <v>710</v>
      </c>
      <c r="H18" s="416">
        <v>0.39664804469273746</v>
      </c>
      <c r="I18" s="416">
        <v>355</v>
      </c>
      <c r="J18" s="416">
        <v>5</v>
      </c>
      <c r="K18" s="416">
        <v>1790</v>
      </c>
      <c r="L18" s="416">
        <v>1</v>
      </c>
      <c r="M18" s="416">
        <v>358</v>
      </c>
      <c r="N18" s="416">
        <v>10</v>
      </c>
      <c r="O18" s="416">
        <v>3600</v>
      </c>
      <c r="P18" s="429">
        <v>2.011173184357542</v>
      </c>
      <c r="Q18" s="493">
        <v>360</v>
      </c>
    </row>
    <row r="19" spans="1:17" ht="14.45" customHeight="1" x14ac:dyDescent="0.2">
      <c r="A19" s="425" t="s">
        <v>432</v>
      </c>
      <c r="B19" s="415" t="s">
        <v>389</v>
      </c>
      <c r="C19" s="415" t="s">
        <v>390</v>
      </c>
      <c r="D19" s="415" t="s">
        <v>393</v>
      </c>
      <c r="E19" s="415" t="s">
        <v>394</v>
      </c>
      <c r="F19" s="416"/>
      <c r="G19" s="416"/>
      <c r="H19" s="416"/>
      <c r="I19" s="416"/>
      <c r="J19" s="416">
        <v>1</v>
      </c>
      <c r="K19" s="416">
        <v>179</v>
      </c>
      <c r="L19" s="416">
        <v>1</v>
      </c>
      <c r="M19" s="416">
        <v>179</v>
      </c>
      <c r="N19" s="416">
        <v>2</v>
      </c>
      <c r="O19" s="416">
        <v>360</v>
      </c>
      <c r="P19" s="429">
        <v>2.011173184357542</v>
      </c>
      <c r="Q19" s="493">
        <v>180</v>
      </c>
    </row>
    <row r="20" spans="1:17" ht="14.45" customHeight="1" x14ac:dyDescent="0.2">
      <c r="A20" s="425" t="s">
        <v>432</v>
      </c>
      <c r="B20" s="415" t="s">
        <v>389</v>
      </c>
      <c r="C20" s="415" t="s">
        <v>390</v>
      </c>
      <c r="D20" s="415" t="s">
        <v>395</v>
      </c>
      <c r="E20" s="415" t="s">
        <v>396</v>
      </c>
      <c r="F20" s="416">
        <v>1</v>
      </c>
      <c r="G20" s="416">
        <v>347</v>
      </c>
      <c r="H20" s="416"/>
      <c r="I20" s="416">
        <v>347</v>
      </c>
      <c r="J20" s="416"/>
      <c r="K20" s="416"/>
      <c r="L20" s="416"/>
      <c r="M20" s="416"/>
      <c r="N20" s="416">
        <v>1</v>
      </c>
      <c r="O20" s="416">
        <v>352</v>
      </c>
      <c r="P20" s="429"/>
      <c r="Q20" s="493">
        <v>352</v>
      </c>
    </row>
    <row r="21" spans="1:17" ht="14.45" customHeight="1" x14ac:dyDescent="0.2">
      <c r="A21" s="425" t="s">
        <v>433</v>
      </c>
      <c r="B21" s="415" t="s">
        <v>389</v>
      </c>
      <c r="C21" s="415" t="s">
        <v>390</v>
      </c>
      <c r="D21" s="415" t="s">
        <v>391</v>
      </c>
      <c r="E21" s="415" t="s">
        <v>392</v>
      </c>
      <c r="F21" s="416">
        <v>1</v>
      </c>
      <c r="G21" s="416">
        <v>355</v>
      </c>
      <c r="H21" s="416"/>
      <c r="I21" s="416">
        <v>355</v>
      </c>
      <c r="J21" s="416"/>
      <c r="K21" s="416"/>
      <c r="L21" s="416"/>
      <c r="M21" s="416"/>
      <c r="N21" s="416"/>
      <c r="O21" s="416"/>
      <c r="P21" s="429"/>
      <c r="Q21" s="493"/>
    </row>
    <row r="22" spans="1:17" ht="14.45" customHeight="1" x14ac:dyDescent="0.2">
      <c r="A22" s="425" t="s">
        <v>388</v>
      </c>
      <c r="B22" s="415" t="s">
        <v>389</v>
      </c>
      <c r="C22" s="415" t="s">
        <v>390</v>
      </c>
      <c r="D22" s="415" t="s">
        <v>391</v>
      </c>
      <c r="E22" s="415" t="s">
        <v>392</v>
      </c>
      <c r="F22" s="416">
        <v>1</v>
      </c>
      <c r="G22" s="416">
        <v>355</v>
      </c>
      <c r="H22" s="416"/>
      <c r="I22" s="416">
        <v>355</v>
      </c>
      <c r="J22" s="416"/>
      <c r="K22" s="416"/>
      <c r="L22" s="416"/>
      <c r="M22" s="416"/>
      <c r="N22" s="416">
        <v>3</v>
      </c>
      <c r="O22" s="416">
        <v>1080</v>
      </c>
      <c r="P22" s="429"/>
      <c r="Q22" s="493">
        <v>360</v>
      </c>
    </row>
    <row r="23" spans="1:17" ht="14.45" customHeight="1" x14ac:dyDescent="0.2">
      <c r="A23" s="425" t="s">
        <v>388</v>
      </c>
      <c r="B23" s="415" t="s">
        <v>389</v>
      </c>
      <c r="C23" s="415" t="s">
        <v>390</v>
      </c>
      <c r="D23" s="415" t="s">
        <v>395</v>
      </c>
      <c r="E23" s="415" t="s">
        <v>396</v>
      </c>
      <c r="F23" s="416"/>
      <c r="G23" s="416"/>
      <c r="H23" s="416"/>
      <c r="I23" s="416"/>
      <c r="J23" s="416"/>
      <c r="K23" s="416"/>
      <c r="L23" s="416"/>
      <c r="M23" s="416"/>
      <c r="N23" s="416">
        <v>1</v>
      </c>
      <c r="O23" s="416">
        <v>352</v>
      </c>
      <c r="P23" s="429"/>
      <c r="Q23" s="493">
        <v>352</v>
      </c>
    </row>
    <row r="24" spans="1:17" ht="14.45" customHeight="1" x14ac:dyDescent="0.2">
      <c r="A24" s="425" t="s">
        <v>434</v>
      </c>
      <c r="B24" s="415" t="s">
        <v>389</v>
      </c>
      <c r="C24" s="415" t="s">
        <v>390</v>
      </c>
      <c r="D24" s="415" t="s">
        <v>391</v>
      </c>
      <c r="E24" s="415" t="s">
        <v>392</v>
      </c>
      <c r="F24" s="416">
        <v>57</v>
      </c>
      <c r="G24" s="416">
        <v>20235</v>
      </c>
      <c r="H24" s="416">
        <v>1.0664593654474543</v>
      </c>
      <c r="I24" s="416">
        <v>355</v>
      </c>
      <c r="J24" s="416">
        <v>53</v>
      </c>
      <c r="K24" s="416">
        <v>18974</v>
      </c>
      <c r="L24" s="416">
        <v>1</v>
      </c>
      <c r="M24" s="416">
        <v>358</v>
      </c>
      <c r="N24" s="416">
        <v>50</v>
      </c>
      <c r="O24" s="416">
        <v>18000</v>
      </c>
      <c r="P24" s="429">
        <v>0.9486665963950669</v>
      </c>
      <c r="Q24" s="493">
        <v>360</v>
      </c>
    </row>
    <row r="25" spans="1:17" ht="14.45" customHeight="1" x14ac:dyDescent="0.2">
      <c r="A25" s="425" t="s">
        <v>434</v>
      </c>
      <c r="B25" s="415" t="s">
        <v>389</v>
      </c>
      <c r="C25" s="415" t="s">
        <v>390</v>
      </c>
      <c r="D25" s="415" t="s">
        <v>393</v>
      </c>
      <c r="E25" s="415" t="s">
        <v>394</v>
      </c>
      <c r="F25" s="416">
        <v>49</v>
      </c>
      <c r="G25" s="416">
        <v>8722</v>
      </c>
      <c r="H25" s="416">
        <v>1.1331687670520982</v>
      </c>
      <c r="I25" s="416">
        <v>178</v>
      </c>
      <c r="J25" s="416">
        <v>43</v>
      </c>
      <c r="K25" s="416">
        <v>7697</v>
      </c>
      <c r="L25" s="416">
        <v>1</v>
      </c>
      <c r="M25" s="416">
        <v>179</v>
      </c>
      <c r="N25" s="416">
        <v>38</v>
      </c>
      <c r="O25" s="416">
        <v>6840</v>
      </c>
      <c r="P25" s="429">
        <v>0.88865791866961152</v>
      </c>
      <c r="Q25" s="493">
        <v>180</v>
      </c>
    </row>
    <row r="26" spans="1:17" ht="14.45" customHeight="1" x14ac:dyDescent="0.2">
      <c r="A26" s="425" t="s">
        <v>434</v>
      </c>
      <c r="B26" s="415" t="s">
        <v>389</v>
      </c>
      <c r="C26" s="415" t="s">
        <v>390</v>
      </c>
      <c r="D26" s="415" t="s">
        <v>395</v>
      </c>
      <c r="E26" s="415" t="s">
        <v>396</v>
      </c>
      <c r="F26" s="416"/>
      <c r="G26" s="416"/>
      <c r="H26" s="416"/>
      <c r="I26" s="416"/>
      <c r="J26" s="416">
        <v>1</v>
      </c>
      <c r="K26" s="416">
        <v>350</v>
      </c>
      <c r="L26" s="416">
        <v>1</v>
      </c>
      <c r="M26" s="416">
        <v>350</v>
      </c>
      <c r="N26" s="416">
        <v>23</v>
      </c>
      <c r="O26" s="416">
        <v>8096</v>
      </c>
      <c r="P26" s="429">
        <v>23.131428571428572</v>
      </c>
      <c r="Q26" s="493">
        <v>352</v>
      </c>
    </row>
    <row r="27" spans="1:17" ht="14.45" customHeight="1" x14ac:dyDescent="0.2">
      <c r="A27" s="425" t="s">
        <v>435</v>
      </c>
      <c r="B27" s="415" t="s">
        <v>389</v>
      </c>
      <c r="C27" s="415" t="s">
        <v>390</v>
      </c>
      <c r="D27" s="415" t="s">
        <v>391</v>
      </c>
      <c r="E27" s="415" t="s">
        <v>392</v>
      </c>
      <c r="F27" s="416">
        <v>1</v>
      </c>
      <c r="G27" s="416">
        <v>355</v>
      </c>
      <c r="H27" s="416">
        <v>0.49581005586592181</v>
      </c>
      <c r="I27" s="416">
        <v>355</v>
      </c>
      <c r="J27" s="416">
        <v>2</v>
      </c>
      <c r="K27" s="416">
        <v>716</v>
      </c>
      <c r="L27" s="416">
        <v>1</v>
      </c>
      <c r="M27" s="416">
        <v>358</v>
      </c>
      <c r="N27" s="416">
        <v>11</v>
      </c>
      <c r="O27" s="416">
        <v>3960</v>
      </c>
      <c r="P27" s="429">
        <v>5.5307262569832405</v>
      </c>
      <c r="Q27" s="493">
        <v>360</v>
      </c>
    </row>
    <row r="28" spans="1:17" ht="14.45" customHeight="1" x14ac:dyDescent="0.2">
      <c r="A28" s="425" t="s">
        <v>435</v>
      </c>
      <c r="B28" s="415" t="s">
        <v>389</v>
      </c>
      <c r="C28" s="415" t="s">
        <v>390</v>
      </c>
      <c r="D28" s="415" t="s">
        <v>393</v>
      </c>
      <c r="E28" s="415" t="s">
        <v>394</v>
      </c>
      <c r="F28" s="416"/>
      <c r="G28" s="416"/>
      <c r="H28" s="416"/>
      <c r="I28" s="416"/>
      <c r="J28" s="416">
        <v>1</v>
      </c>
      <c r="K28" s="416">
        <v>179</v>
      </c>
      <c r="L28" s="416">
        <v>1</v>
      </c>
      <c r="M28" s="416">
        <v>179</v>
      </c>
      <c r="N28" s="416">
        <v>2</v>
      </c>
      <c r="O28" s="416">
        <v>360</v>
      </c>
      <c r="P28" s="429">
        <v>2.011173184357542</v>
      </c>
      <c r="Q28" s="493">
        <v>180</v>
      </c>
    </row>
    <row r="29" spans="1:17" ht="14.45" customHeight="1" x14ac:dyDescent="0.2">
      <c r="A29" s="425" t="s">
        <v>436</v>
      </c>
      <c r="B29" s="415" t="s">
        <v>389</v>
      </c>
      <c r="C29" s="415" t="s">
        <v>390</v>
      </c>
      <c r="D29" s="415" t="s">
        <v>391</v>
      </c>
      <c r="E29" s="415" t="s">
        <v>392</v>
      </c>
      <c r="F29" s="416">
        <v>10</v>
      </c>
      <c r="G29" s="416">
        <v>3550</v>
      </c>
      <c r="H29" s="416">
        <v>0.90147282884713054</v>
      </c>
      <c r="I29" s="416">
        <v>355</v>
      </c>
      <c r="J29" s="416">
        <v>11</v>
      </c>
      <c r="K29" s="416">
        <v>3938</v>
      </c>
      <c r="L29" s="416">
        <v>1</v>
      </c>
      <c r="M29" s="416">
        <v>358</v>
      </c>
      <c r="N29" s="416">
        <v>10</v>
      </c>
      <c r="O29" s="416">
        <v>3600</v>
      </c>
      <c r="P29" s="429">
        <v>0.91416962925342815</v>
      </c>
      <c r="Q29" s="493">
        <v>360</v>
      </c>
    </row>
    <row r="30" spans="1:17" ht="14.45" customHeight="1" x14ac:dyDescent="0.2">
      <c r="A30" s="425" t="s">
        <v>436</v>
      </c>
      <c r="B30" s="415" t="s">
        <v>389</v>
      </c>
      <c r="C30" s="415" t="s">
        <v>390</v>
      </c>
      <c r="D30" s="415" t="s">
        <v>393</v>
      </c>
      <c r="E30" s="415" t="s">
        <v>394</v>
      </c>
      <c r="F30" s="416">
        <v>3</v>
      </c>
      <c r="G30" s="416">
        <v>534</v>
      </c>
      <c r="H30" s="416">
        <v>0.37290502793296088</v>
      </c>
      <c r="I30" s="416">
        <v>178</v>
      </c>
      <c r="J30" s="416">
        <v>8</v>
      </c>
      <c r="K30" s="416">
        <v>1432</v>
      </c>
      <c r="L30" s="416">
        <v>1</v>
      </c>
      <c r="M30" s="416">
        <v>179</v>
      </c>
      <c r="N30" s="416">
        <v>2</v>
      </c>
      <c r="O30" s="416">
        <v>360</v>
      </c>
      <c r="P30" s="429">
        <v>0.25139664804469275</v>
      </c>
      <c r="Q30" s="493">
        <v>180</v>
      </c>
    </row>
    <row r="31" spans="1:17" ht="14.45" customHeight="1" x14ac:dyDescent="0.2">
      <c r="A31" s="425" t="s">
        <v>436</v>
      </c>
      <c r="B31" s="415" t="s">
        <v>389</v>
      </c>
      <c r="C31" s="415" t="s">
        <v>390</v>
      </c>
      <c r="D31" s="415" t="s">
        <v>395</v>
      </c>
      <c r="E31" s="415" t="s">
        <v>396</v>
      </c>
      <c r="F31" s="416"/>
      <c r="G31" s="416"/>
      <c r="H31" s="416"/>
      <c r="I31" s="416"/>
      <c r="J31" s="416">
        <v>1</v>
      </c>
      <c r="K31" s="416">
        <v>350</v>
      </c>
      <c r="L31" s="416">
        <v>1</v>
      </c>
      <c r="M31" s="416">
        <v>350</v>
      </c>
      <c r="N31" s="416">
        <v>2</v>
      </c>
      <c r="O31" s="416">
        <v>704</v>
      </c>
      <c r="P31" s="429">
        <v>2.0114285714285716</v>
      </c>
      <c r="Q31" s="493">
        <v>352</v>
      </c>
    </row>
    <row r="32" spans="1:17" ht="14.45" customHeight="1" x14ac:dyDescent="0.2">
      <c r="A32" s="425" t="s">
        <v>437</v>
      </c>
      <c r="B32" s="415" t="s">
        <v>389</v>
      </c>
      <c r="C32" s="415" t="s">
        <v>390</v>
      </c>
      <c r="D32" s="415" t="s">
        <v>391</v>
      </c>
      <c r="E32" s="415" t="s">
        <v>392</v>
      </c>
      <c r="F32" s="416"/>
      <c r="G32" s="416"/>
      <c r="H32" s="416"/>
      <c r="I32" s="416"/>
      <c r="J32" s="416"/>
      <c r="K32" s="416"/>
      <c r="L32" s="416"/>
      <c r="M32" s="416"/>
      <c r="N32" s="416">
        <v>2</v>
      </c>
      <c r="O32" s="416">
        <v>720</v>
      </c>
      <c r="P32" s="429"/>
      <c r="Q32" s="493">
        <v>360</v>
      </c>
    </row>
    <row r="33" spans="1:17" ht="14.45" customHeight="1" x14ac:dyDescent="0.2">
      <c r="A33" s="425" t="s">
        <v>437</v>
      </c>
      <c r="B33" s="415" t="s">
        <v>389</v>
      </c>
      <c r="C33" s="415" t="s">
        <v>390</v>
      </c>
      <c r="D33" s="415" t="s">
        <v>393</v>
      </c>
      <c r="E33" s="415" t="s">
        <v>394</v>
      </c>
      <c r="F33" s="416"/>
      <c r="G33" s="416"/>
      <c r="H33" s="416"/>
      <c r="I33" s="416"/>
      <c r="J33" s="416"/>
      <c r="K33" s="416"/>
      <c r="L33" s="416"/>
      <c r="M33" s="416"/>
      <c r="N33" s="416">
        <v>3</v>
      </c>
      <c r="O33" s="416">
        <v>540</v>
      </c>
      <c r="P33" s="429"/>
      <c r="Q33" s="493">
        <v>180</v>
      </c>
    </row>
    <row r="34" spans="1:17" ht="14.45" customHeight="1" x14ac:dyDescent="0.2">
      <c r="A34" s="425" t="s">
        <v>438</v>
      </c>
      <c r="B34" s="415" t="s">
        <v>389</v>
      </c>
      <c r="C34" s="415" t="s">
        <v>390</v>
      </c>
      <c r="D34" s="415" t="s">
        <v>391</v>
      </c>
      <c r="E34" s="415" t="s">
        <v>392</v>
      </c>
      <c r="F34" s="416"/>
      <c r="G34" s="416"/>
      <c r="H34" s="416"/>
      <c r="I34" s="416"/>
      <c r="J34" s="416">
        <v>2</v>
      </c>
      <c r="K34" s="416">
        <v>716</v>
      </c>
      <c r="L34" s="416">
        <v>1</v>
      </c>
      <c r="M34" s="416">
        <v>358</v>
      </c>
      <c r="N34" s="416">
        <v>10</v>
      </c>
      <c r="O34" s="416">
        <v>3600</v>
      </c>
      <c r="P34" s="429">
        <v>5.027932960893855</v>
      </c>
      <c r="Q34" s="493">
        <v>360</v>
      </c>
    </row>
    <row r="35" spans="1:17" ht="14.45" customHeight="1" x14ac:dyDescent="0.2">
      <c r="A35" s="425" t="s">
        <v>438</v>
      </c>
      <c r="B35" s="415" t="s">
        <v>389</v>
      </c>
      <c r="C35" s="415" t="s">
        <v>390</v>
      </c>
      <c r="D35" s="415" t="s">
        <v>393</v>
      </c>
      <c r="E35" s="415" t="s">
        <v>394</v>
      </c>
      <c r="F35" s="416"/>
      <c r="G35" s="416"/>
      <c r="H35" s="416"/>
      <c r="I35" s="416"/>
      <c r="J35" s="416">
        <v>2</v>
      </c>
      <c r="K35" s="416">
        <v>358</v>
      </c>
      <c r="L35" s="416">
        <v>1</v>
      </c>
      <c r="M35" s="416">
        <v>179</v>
      </c>
      <c r="N35" s="416">
        <v>3</v>
      </c>
      <c r="O35" s="416">
        <v>540</v>
      </c>
      <c r="P35" s="429">
        <v>1.5083798882681565</v>
      </c>
      <c r="Q35" s="493">
        <v>180</v>
      </c>
    </row>
    <row r="36" spans="1:17" ht="14.45" customHeight="1" x14ac:dyDescent="0.2">
      <c r="A36" s="425" t="s">
        <v>438</v>
      </c>
      <c r="B36" s="415" t="s">
        <v>389</v>
      </c>
      <c r="C36" s="415" t="s">
        <v>390</v>
      </c>
      <c r="D36" s="415" t="s">
        <v>395</v>
      </c>
      <c r="E36" s="415" t="s">
        <v>396</v>
      </c>
      <c r="F36" s="416"/>
      <c r="G36" s="416"/>
      <c r="H36" s="416"/>
      <c r="I36" s="416"/>
      <c r="J36" s="416"/>
      <c r="K36" s="416"/>
      <c r="L36" s="416"/>
      <c r="M36" s="416"/>
      <c r="N36" s="416">
        <v>1</v>
      </c>
      <c r="O36" s="416">
        <v>352</v>
      </c>
      <c r="P36" s="429"/>
      <c r="Q36" s="493">
        <v>352</v>
      </c>
    </row>
    <row r="37" spans="1:17" ht="14.45" customHeight="1" x14ac:dyDescent="0.2">
      <c r="A37" s="425" t="s">
        <v>439</v>
      </c>
      <c r="B37" s="415" t="s">
        <v>389</v>
      </c>
      <c r="C37" s="415" t="s">
        <v>390</v>
      </c>
      <c r="D37" s="415" t="s">
        <v>391</v>
      </c>
      <c r="E37" s="415" t="s">
        <v>392</v>
      </c>
      <c r="F37" s="416"/>
      <c r="G37" s="416"/>
      <c r="H37" s="416"/>
      <c r="I37" s="416"/>
      <c r="J37" s="416">
        <v>1</v>
      </c>
      <c r="K37" s="416">
        <v>358</v>
      </c>
      <c r="L37" s="416">
        <v>1</v>
      </c>
      <c r="M37" s="416">
        <v>358</v>
      </c>
      <c r="N37" s="416">
        <v>1</v>
      </c>
      <c r="O37" s="416">
        <v>360</v>
      </c>
      <c r="P37" s="429">
        <v>1.005586592178771</v>
      </c>
      <c r="Q37" s="493">
        <v>360</v>
      </c>
    </row>
    <row r="38" spans="1:17" ht="14.45" customHeight="1" x14ac:dyDescent="0.2">
      <c r="A38" s="425" t="s">
        <v>439</v>
      </c>
      <c r="B38" s="415" t="s">
        <v>389</v>
      </c>
      <c r="C38" s="415" t="s">
        <v>390</v>
      </c>
      <c r="D38" s="415" t="s">
        <v>393</v>
      </c>
      <c r="E38" s="415" t="s">
        <v>394</v>
      </c>
      <c r="F38" s="416"/>
      <c r="G38" s="416"/>
      <c r="H38" s="416"/>
      <c r="I38" s="416"/>
      <c r="J38" s="416">
        <v>1</v>
      </c>
      <c r="K38" s="416">
        <v>179</v>
      </c>
      <c r="L38" s="416">
        <v>1</v>
      </c>
      <c r="M38" s="416">
        <v>179</v>
      </c>
      <c r="N38" s="416"/>
      <c r="O38" s="416"/>
      <c r="P38" s="429"/>
      <c r="Q38" s="493"/>
    </row>
    <row r="39" spans="1:17" ht="14.45" customHeight="1" x14ac:dyDescent="0.2">
      <c r="A39" s="425" t="s">
        <v>440</v>
      </c>
      <c r="B39" s="415" t="s">
        <v>389</v>
      </c>
      <c r="C39" s="415" t="s">
        <v>390</v>
      </c>
      <c r="D39" s="415" t="s">
        <v>391</v>
      </c>
      <c r="E39" s="415" t="s">
        <v>392</v>
      </c>
      <c r="F39" s="416">
        <v>3</v>
      </c>
      <c r="G39" s="416">
        <v>1065</v>
      </c>
      <c r="H39" s="416">
        <v>2.9748603351955309</v>
      </c>
      <c r="I39" s="416">
        <v>355</v>
      </c>
      <c r="J39" s="416">
        <v>1</v>
      </c>
      <c r="K39" s="416">
        <v>358</v>
      </c>
      <c r="L39" s="416">
        <v>1</v>
      </c>
      <c r="M39" s="416">
        <v>358</v>
      </c>
      <c r="N39" s="416">
        <v>2</v>
      </c>
      <c r="O39" s="416">
        <v>720</v>
      </c>
      <c r="P39" s="429">
        <v>2.011173184357542</v>
      </c>
      <c r="Q39" s="493">
        <v>360</v>
      </c>
    </row>
    <row r="40" spans="1:17" ht="14.45" customHeight="1" x14ac:dyDescent="0.2">
      <c r="A40" s="425" t="s">
        <v>441</v>
      </c>
      <c r="B40" s="415" t="s">
        <v>389</v>
      </c>
      <c r="C40" s="415" t="s">
        <v>390</v>
      </c>
      <c r="D40" s="415" t="s">
        <v>391</v>
      </c>
      <c r="E40" s="415" t="s">
        <v>392</v>
      </c>
      <c r="F40" s="416">
        <v>8</v>
      </c>
      <c r="G40" s="416">
        <v>2840</v>
      </c>
      <c r="H40" s="416">
        <v>2.644320297951583</v>
      </c>
      <c r="I40" s="416">
        <v>355</v>
      </c>
      <c r="J40" s="416">
        <v>3</v>
      </c>
      <c r="K40" s="416">
        <v>1074</v>
      </c>
      <c r="L40" s="416">
        <v>1</v>
      </c>
      <c r="M40" s="416">
        <v>358</v>
      </c>
      <c r="N40" s="416">
        <v>2</v>
      </c>
      <c r="O40" s="416">
        <v>720</v>
      </c>
      <c r="P40" s="429">
        <v>0.67039106145251393</v>
      </c>
      <c r="Q40" s="493">
        <v>360</v>
      </c>
    </row>
    <row r="41" spans="1:17" ht="14.45" customHeight="1" x14ac:dyDescent="0.2">
      <c r="A41" s="425" t="s">
        <v>441</v>
      </c>
      <c r="B41" s="415" t="s">
        <v>389</v>
      </c>
      <c r="C41" s="415" t="s">
        <v>390</v>
      </c>
      <c r="D41" s="415" t="s">
        <v>393</v>
      </c>
      <c r="E41" s="415" t="s">
        <v>394</v>
      </c>
      <c r="F41" s="416">
        <v>1</v>
      </c>
      <c r="G41" s="416">
        <v>178</v>
      </c>
      <c r="H41" s="416">
        <v>0.4972067039106145</v>
      </c>
      <c r="I41" s="416">
        <v>178</v>
      </c>
      <c r="J41" s="416">
        <v>2</v>
      </c>
      <c r="K41" s="416">
        <v>358</v>
      </c>
      <c r="L41" s="416">
        <v>1</v>
      </c>
      <c r="M41" s="416">
        <v>179</v>
      </c>
      <c r="N41" s="416">
        <v>1</v>
      </c>
      <c r="O41" s="416">
        <v>180</v>
      </c>
      <c r="P41" s="429">
        <v>0.5027932960893855</v>
      </c>
      <c r="Q41" s="493">
        <v>180</v>
      </c>
    </row>
    <row r="42" spans="1:17" ht="14.45" customHeight="1" x14ac:dyDescent="0.2">
      <c r="A42" s="425" t="s">
        <v>441</v>
      </c>
      <c r="B42" s="415" t="s">
        <v>389</v>
      </c>
      <c r="C42" s="415" t="s">
        <v>390</v>
      </c>
      <c r="D42" s="415" t="s">
        <v>395</v>
      </c>
      <c r="E42" s="415" t="s">
        <v>396</v>
      </c>
      <c r="F42" s="416"/>
      <c r="G42" s="416"/>
      <c r="H42" s="416"/>
      <c r="I42" s="416"/>
      <c r="J42" s="416"/>
      <c r="K42" s="416"/>
      <c r="L42" s="416"/>
      <c r="M42" s="416"/>
      <c r="N42" s="416">
        <v>1</v>
      </c>
      <c r="O42" s="416">
        <v>352</v>
      </c>
      <c r="P42" s="429"/>
      <c r="Q42" s="493">
        <v>352</v>
      </c>
    </row>
    <row r="43" spans="1:17" ht="14.45" customHeight="1" x14ac:dyDescent="0.2">
      <c r="A43" s="425" t="s">
        <v>442</v>
      </c>
      <c r="B43" s="415" t="s">
        <v>389</v>
      </c>
      <c r="C43" s="415" t="s">
        <v>390</v>
      </c>
      <c r="D43" s="415" t="s">
        <v>391</v>
      </c>
      <c r="E43" s="415" t="s">
        <v>392</v>
      </c>
      <c r="F43" s="416">
        <v>2</v>
      </c>
      <c r="G43" s="416">
        <v>710</v>
      </c>
      <c r="H43" s="416">
        <v>0.33054003724394787</v>
      </c>
      <c r="I43" s="416">
        <v>355</v>
      </c>
      <c r="J43" s="416">
        <v>6</v>
      </c>
      <c r="K43" s="416">
        <v>2148</v>
      </c>
      <c r="L43" s="416">
        <v>1</v>
      </c>
      <c r="M43" s="416">
        <v>358</v>
      </c>
      <c r="N43" s="416">
        <v>9</v>
      </c>
      <c r="O43" s="416">
        <v>3240</v>
      </c>
      <c r="P43" s="429">
        <v>1.5083798882681565</v>
      </c>
      <c r="Q43" s="493">
        <v>360</v>
      </c>
    </row>
    <row r="44" spans="1:17" ht="14.45" customHeight="1" x14ac:dyDescent="0.2">
      <c r="A44" s="425" t="s">
        <v>442</v>
      </c>
      <c r="B44" s="415" t="s">
        <v>389</v>
      </c>
      <c r="C44" s="415" t="s">
        <v>390</v>
      </c>
      <c r="D44" s="415" t="s">
        <v>393</v>
      </c>
      <c r="E44" s="415" t="s">
        <v>394</v>
      </c>
      <c r="F44" s="416">
        <v>2</v>
      </c>
      <c r="G44" s="416">
        <v>356</v>
      </c>
      <c r="H44" s="416">
        <v>1.988826815642458</v>
      </c>
      <c r="I44" s="416">
        <v>178</v>
      </c>
      <c r="J44" s="416">
        <v>1</v>
      </c>
      <c r="K44" s="416">
        <v>179</v>
      </c>
      <c r="L44" s="416">
        <v>1</v>
      </c>
      <c r="M44" s="416">
        <v>179</v>
      </c>
      <c r="N44" s="416">
        <v>4</v>
      </c>
      <c r="O44" s="416">
        <v>720</v>
      </c>
      <c r="P44" s="429">
        <v>4.022346368715084</v>
      </c>
      <c r="Q44" s="493">
        <v>180</v>
      </c>
    </row>
    <row r="45" spans="1:17" ht="14.45" customHeight="1" x14ac:dyDescent="0.2">
      <c r="A45" s="425" t="s">
        <v>442</v>
      </c>
      <c r="B45" s="415" t="s">
        <v>389</v>
      </c>
      <c r="C45" s="415" t="s">
        <v>390</v>
      </c>
      <c r="D45" s="415" t="s">
        <v>395</v>
      </c>
      <c r="E45" s="415" t="s">
        <v>396</v>
      </c>
      <c r="F45" s="416"/>
      <c r="G45" s="416"/>
      <c r="H45" s="416"/>
      <c r="I45" s="416"/>
      <c r="J45" s="416">
        <v>1</v>
      </c>
      <c r="K45" s="416">
        <v>350</v>
      </c>
      <c r="L45" s="416">
        <v>1</v>
      </c>
      <c r="M45" s="416">
        <v>350</v>
      </c>
      <c r="N45" s="416"/>
      <c r="O45" s="416"/>
      <c r="P45" s="429"/>
      <c r="Q45" s="493"/>
    </row>
    <row r="46" spans="1:17" ht="14.45" customHeight="1" x14ac:dyDescent="0.2">
      <c r="A46" s="425" t="s">
        <v>443</v>
      </c>
      <c r="B46" s="415" t="s">
        <v>389</v>
      </c>
      <c r="C46" s="415" t="s">
        <v>390</v>
      </c>
      <c r="D46" s="415" t="s">
        <v>391</v>
      </c>
      <c r="E46" s="415" t="s">
        <v>392</v>
      </c>
      <c r="F46" s="416">
        <v>4</v>
      </c>
      <c r="G46" s="416">
        <v>1420</v>
      </c>
      <c r="H46" s="416">
        <v>3.9664804469273744</v>
      </c>
      <c r="I46" s="416">
        <v>355</v>
      </c>
      <c r="J46" s="416">
        <v>1</v>
      </c>
      <c r="K46" s="416">
        <v>358</v>
      </c>
      <c r="L46" s="416">
        <v>1</v>
      </c>
      <c r="M46" s="416">
        <v>358</v>
      </c>
      <c r="N46" s="416">
        <v>3</v>
      </c>
      <c r="O46" s="416">
        <v>1080</v>
      </c>
      <c r="P46" s="429">
        <v>3.016759776536313</v>
      </c>
      <c r="Q46" s="493">
        <v>360</v>
      </c>
    </row>
    <row r="47" spans="1:17" ht="14.45" customHeight="1" x14ac:dyDescent="0.2">
      <c r="A47" s="425" t="s">
        <v>443</v>
      </c>
      <c r="B47" s="415" t="s">
        <v>389</v>
      </c>
      <c r="C47" s="415" t="s">
        <v>390</v>
      </c>
      <c r="D47" s="415" t="s">
        <v>393</v>
      </c>
      <c r="E47" s="415" t="s">
        <v>394</v>
      </c>
      <c r="F47" s="416">
        <v>2</v>
      </c>
      <c r="G47" s="416">
        <v>356</v>
      </c>
      <c r="H47" s="416">
        <v>0.4972067039106145</v>
      </c>
      <c r="I47" s="416">
        <v>178</v>
      </c>
      <c r="J47" s="416">
        <v>4</v>
      </c>
      <c r="K47" s="416">
        <v>716</v>
      </c>
      <c r="L47" s="416">
        <v>1</v>
      </c>
      <c r="M47" s="416">
        <v>179</v>
      </c>
      <c r="N47" s="416">
        <v>1</v>
      </c>
      <c r="O47" s="416">
        <v>180</v>
      </c>
      <c r="P47" s="429">
        <v>0.25139664804469275</v>
      </c>
      <c r="Q47" s="493">
        <v>180</v>
      </c>
    </row>
    <row r="48" spans="1:17" ht="14.45" customHeight="1" x14ac:dyDescent="0.2">
      <c r="A48" s="425" t="s">
        <v>444</v>
      </c>
      <c r="B48" s="415" t="s">
        <v>389</v>
      </c>
      <c r="C48" s="415" t="s">
        <v>390</v>
      </c>
      <c r="D48" s="415" t="s">
        <v>391</v>
      </c>
      <c r="E48" s="415" t="s">
        <v>392</v>
      </c>
      <c r="F48" s="416">
        <v>6</v>
      </c>
      <c r="G48" s="416">
        <v>2130</v>
      </c>
      <c r="H48" s="416">
        <v>2.9748603351955309</v>
      </c>
      <c r="I48" s="416">
        <v>355</v>
      </c>
      <c r="J48" s="416">
        <v>2</v>
      </c>
      <c r="K48" s="416">
        <v>716</v>
      </c>
      <c r="L48" s="416">
        <v>1</v>
      </c>
      <c r="M48" s="416">
        <v>358</v>
      </c>
      <c r="N48" s="416">
        <v>8</v>
      </c>
      <c r="O48" s="416">
        <v>2880</v>
      </c>
      <c r="P48" s="429">
        <v>4.022346368715084</v>
      </c>
      <c r="Q48" s="493">
        <v>360</v>
      </c>
    </row>
    <row r="49" spans="1:17" ht="14.45" customHeight="1" x14ac:dyDescent="0.2">
      <c r="A49" s="425" t="s">
        <v>444</v>
      </c>
      <c r="B49" s="415" t="s">
        <v>389</v>
      </c>
      <c r="C49" s="415" t="s">
        <v>390</v>
      </c>
      <c r="D49" s="415" t="s">
        <v>393</v>
      </c>
      <c r="E49" s="415" t="s">
        <v>394</v>
      </c>
      <c r="F49" s="416">
        <v>2</v>
      </c>
      <c r="G49" s="416">
        <v>356</v>
      </c>
      <c r="H49" s="416">
        <v>1.988826815642458</v>
      </c>
      <c r="I49" s="416">
        <v>178</v>
      </c>
      <c r="J49" s="416">
        <v>1</v>
      </c>
      <c r="K49" s="416">
        <v>179</v>
      </c>
      <c r="L49" s="416">
        <v>1</v>
      </c>
      <c r="M49" s="416">
        <v>179</v>
      </c>
      <c r="N49" s="416">
        <v>9</v>
      </c>
      <c r="O49" s="416">
        <v>1620</v>
      </c>
      <c r="P49" s="429">
        <v>9.050279329608939</v>
      </c>
      <c r="Q49" s="493">
        <v>180</v>
      </c>
    </row>
    <row r="50" spans="1:17" ht="14.45" customHeight="1" x14ac:dyDescent="0.2">
      <c r="A50" s="425" t="s">
        <v>444</v>
      </c>
      <c r="B50" s="415" t="s">
        <v>389</v>
      </c>
      <c r="C50" s="415" t="s">
        <v>390</v>
      </c>
      <c r="D50" s="415" t="s">
        <v>395</v>
      </c>
      <c r="E50" s="415" t="s">
        <v>396</v>
      </c>
      <c r="F50" s="416"/>
      <c r="G50" s="416"/>
      <c r="H50" s="416"/>
      <c r="I50" s="416"/>
      <c r="J50" s="416">
        <v>1</v>
      </c>
      <c r="K50" s="416">
        <v>350</v>
      </c>
      <c r="L50" s="416">
        <v>1</v>
      </c>
      <c r="M50" s="416">
        <v>350</v>
      </c>
      <c r="N50" s="416">
        <v>1</v>
      </c>
      <c r="O50" s="416">
        <v>352</v>
      </c>
      <c r="P50" s="429">
        <v>1.0057142857142858</v>
      </c>
      <c r="Q50" s="493">
        <v>352</v>
      </c>
    </row>
    <row r="51" spans="1:17" ht="14.45" customHeight="1" x14ac:dyDescent="0.2">
      <c r="A51" s="425" t="s">
        <v>445</v>
      </c>
      <c r="B51" s="415" t="s">
        <v>389</v>
      </c>
      <c r="C51" s="415" t="s">
        <v>390</v>
      </c>
      <c r="D51" s="415" t="s">
        <v>391</v>
      </c>
      <c r="E51" s="415" t="s">
        <v>392</v>
      </c>
      <c r="F51" s="416"/>
      <c r="G51" s="416"/>
      <c r="H51" s="416"/>
      <c r="I51" s="416"/>
      <c r="J51" s="416"/>
      <c r="K51" s="416"/>
      <c r="L51" s="416"/>
      <c r="M51" s="416"/>
      <c r="N51" s="416">
        <v>1</v>
      </c>
      <c r="O51" s="416">
        <v>360</v>
      </c>
      <c r="P51" s="429"/>
      <c r="Q51" s="493">
        <v>360</v>
      </c>
    </row>
    <row r="52" spans="1:17" ht="14.45" customHeight="1" x14ac:dyDescent="0.2">
      <c r="A52" s="425" t="s">
        <v>446</v>
      </c>
      <c r="B52" s="415" t="s">
        <v>389</v>
      </c>
      <c r="C52" s="415" t="s">
        <v>390</v>
      </c>
      <c r="D52" s="415" t="s">
        <v>391</v>
      </c>
      <c r="E52" s="415" t="s">
        <v>392</v>
      </c>
      <c r="F52" s="416">
        <v>10</v>
      </c>
      <c r="G52" s="416">
        <v>3550</v>
      </c>
      <c r="H52" s="416">
        <v>0.66108007448789574</v>
      </c>
      <c r="I52" s="416">
        <v>355</v>
      </c>
      <c r="J52" s="416">
        <v>15</v>
      </c>
      <c r="K52" s="416">
        <v>5370</v>
      </c>
      <c r="L52" s="416">
        <v>1</v>
      </c>
      <c r="M52" s="416">
        <v>358</v>
      </c>
      <c r="N52" s="416">
        <v>13</v>
      </c>
      <c r="O52" s="416">
        <v>4680</v>
      </c>
      <c r="P52" s="429">
        <v>0.87150837988826813</v>
      </c>
      <c r="Q52" s="493">
        <v>360</v>
      </c>
    </row>
    <row r="53" spans="1:17" ht="14.45" customHeight="1" x14ac:dyDescent="0.2">
      <c r="A53" s="425" t="s">
        <v>446</v>
      </c>
      <c r="B53" s="415" t="s">
        <v>389</v>
      </c>
      <c r="C53" s="415" t="s">
        <v>390</v>
      </c>
      <c r="D53" s="415" t="s">
        <v>393</v>
      </c>
      <c r="E53" s="415" t="s">
        <v>394</v>
      </c>
      <c r="F53" s="416">
        <v>8</v>
      </c>
      <c r="G53" s="416">
        <v>1424</v>
      </c>
      <c r="H53" s="416">
        <v>0.56823623304070237</v>
      </c>
      <c r="I53" s="416">
        <v>178</v>
      </c>
      <c r="J53" s="416">
        <v>14</v>
      </c>
      <c r="K53" s="416">
        <v>2506</v>
      </c>
      <c r="L53" s="416">
        <v>1</v>
      </c>
      <c r="M53" s="416">
        <v>179</v>
      </c>
      <c r="N53" s="416">
        <v>5</v>
      </c>
      <c r="O53" s="416">
        <v>900</v>
      </c>
      <c r="P53" s="429">
        <v>0.35913806863527536</v>
      </c>
      <c r="Q53" s="493">
        <v>180</v>
      </c>
    </row>
    <row r="54" spans="1:17" ht="14.45" customHeight="1" x14ac:dyDescent="0.2">
      <c r="A54" s="425" t="s">
        <v>446</v>
      </c>
      <c r="B54" s="415" t="s">
        <v>389</v>
      </c>
      <c r="C54" s="415" t="s">
        <v>390</v>
      </c>
      <c r="D54" s="415" t="s">
        <v>395</v>
      </c>
      <c r="E54" s="415" t="s">
        <v>396</v>
      </c>
      <c r="F54" s="416"/>
      <c r="G54" s="416"/>
      <c r="H54" s="416"/>
      <c r="I54" s="416"/>
      <c r="J54" s="416"/>
      <c r="K54" s="416"/>
      <c r="L54" s="416"/>
      <c r="M54" s="416"/>
      <c r="N54" s="416">
        <v>2</v>
      </c>
      <c r="O54" s="416">
        <v>704</v>
      </c>
      <c r="P54" s="429"/>
      <c r="Q54" s="493">
        <v>352</v>
      </c>
    </row>
    <row r="55" spans="1:17" ht="14.45" customHeight="1" x14ac:dyDescent="0.2">
      <c r="A55" s="425" t="s">
        <v>447</v>
      </c>
      <c r="B55" s="415" t="s">
        <v>389</v>
      </c>
      <c r="C55" s="415" t="s">
        <v>390</v>
      </c>
      <c r="D55" s="415" t="s">
        <v>391</v>
      </c>
      <c r="E55" s="415" t="s">
        <v>392</v>
      </c>
      <c r="F55" s="416">
        <v>1</v>
      </c>
      <c r="G55" s="416">
        <v>355</v>
      </c>
      <c r="H55" s="416"/>
      <c r="I55" s="416">
        <v>355</v>
      </c>
      <c r="J55" s="416"/>
      <c r="K55" s="416"/>
      <c r="L55" s="416"/>
      <c r="M55" s="416"/>
      <c r="N55" s="416">
        <v>3</v>
      </c>
      <c r="O55" s="416">
        <v>1080</v>
      </c>
      <c r="P55" s="429"/>
      <c r="Q55" s="493">
        <v>360</v>
      </c>
    </row>
    <row r="56" spans="1:17" ht="14.45" customHeight="1" x14ac:dyDescent="0.2">
      <c r="A56" s="425" t="s">
        <v>447</v>
      </c>
      <c r="B56" s="415" t="s">
        <v>389</v>
      </c>
      <c r="C56" s="415" t="s">
        <v>390</v>
      </c>
      <c r="D56" s="415" t="s">
        <v>393</v>
      </c>
      <c r="E56" s="415" t="s">
        <v>394</v>
      </c>
      <c r="F56" s="416"/>
      <c r="G56" s="416"/>
      <c r="H56" s="416"/>
      <c r="I56" s="416"/>
      <c r="J56" s="416">
        <v>2</v>
      </c>
      <c r="K56" s="416">
        <v>358</v>
      </c>
      <c r="L56" s="416">
        <v>1</v>
      </c>
      <c r="M56" s="416">
        <v>179</v>
      </c>
      <c r="N56" s="416">
        <v>1</v>
      </c>
      <c r="O56" s="416">
        <v>180</v>
      </c>
      <c r="P56" s="429">
        <v>0.5027932960893855</v>
      </c>
      <c r="Q56" s="493">
        <v>180</v>
      </c>
    </row>
    <row r="57" spans="1:17" ht="14.45" customHeight="1" x14ac:dyDescent="0.2">
      <c r="A57" s="425" t="s">
        <v>448</v>
      </c>
      <c r="B57" s="415" t="s">
        <v>389</v>
      </c>
      <c r="C57" s="415" t="s">
        <v>390</v>
      </c>
      <c r="D57" s="415" t="s">
        <v>391</v>
      </c>
      <c r="E57" s="415" t="s">
        <v>392</v>
      </c>
      <c r="F57" s="416">
        <v>2</v>
      </c>
      <c r="G57" s="416">
        <v>710</v>
      </c>
      <c r="H57" s="416">
        <v>0.49581005586592181</v>
      </c>
      <c r="I57" s="416">
        <v>355</v>
      </c>
      <c r="J57" s="416">
        <v>4</v>
      </c>
      <c r="K57" s="416">
        <v>1432</v>
      </c>
      <c r="L57" s="416">
        <v>1</v>
      </c>
      <c r="M57" s="416">
        <v>358</v>
      </c>
      <c r="N57" s="416">
        <v>1</v>
      </c>
      <c r="O57" s="416">
        <v>360</v>
      </c>
      <c r="P57" s="429">
        <v>0.25139664804469275</v>
      </c>
      <c r="Q57" s="493">
        <v>360</v>
      </c>
    </row>
    <row r="58" spans="1:17" ht="14.45" customHeight="1" x14ac:dyDescent="0.2">
      <c r="A58" s="425" t="s">
        <v>448</v>
      </c>
      <c r="B58" s="415" t="s">
        <v>389</v>
      </c>
      <c r="C58" s="415" t="s">
        <v>390</v>
      </c>
      <c r="D58" s="415" t="s">
        <v>393</v>
      </c>
      <c r="E58" s="415" t="s">
        <v>394</v>
      </c>
      <c r="F58" s="416"/>
      <c r="G58" s="416"/>
      <c r="H58" s="416"/>
      <c r="I58" s="416"/>
      <c r="J58" s="416">
        <v>8</v>
      </c>
      <c r="K58" s="416">
        <v>1432</v>
      </c>
      <c r="L58" s="416">
        <v>1</v>
      </c>
      <c r="M58" s="416">
        <v>179</v>
      </c>
      <c r="N58" s="416"/>
      <c r="O58" s="416"/>
      <c r="P58" s="429"/>
      <c r="Q58" s="493"/>
    </row>
    <row r="59" spans="1:17" ht="14.45" customHeight="1" x14ac:dyDescent="0.2">
      <c r="A59" s="425" t="s">
        <v>448</v>
      </c>
      <c r="B59" s="415" t="s">
        <v>389</v>
      </c>
      <c r="C59" s="415" t="s">
        <v>390</v>
      </c>
      <c r="D59" s="415" t="s">
        <v>395</v>
      </c>
      <c r="E59" s="415" t="s">
        <v>396</v>
      </c>
      <c r="F59" s="416"/>
      <c r="G59" s="416"/>
      <c r="H59" s="416"/>
      <c r="I59" s="416"/>
      <c r="J59" s="416"/>
      <c r="K59" s="416"/>
      <c r="L59" s="416"/>
      <c r="M59" s="416"/>
      <c r="N59" s="416">
        <v>1</v>
      </c>
      <c r="O59" s="416">
        <v>352</v>
      </c>
      <c r="P59" s="429"/>
      <c r="Q59" s="493">
        <v>352</v>
      </c>
    </row>
    <row r="60" spans="1:17" ht="14.45" customHeight="1" x14ac:dyDescent="0.2">
      <c r="A60" s="425" t="s">
        <v>449</v>
      </c>
      <c r="B60" s="415" t="s">
        <v>389</v>
      </c>
      <c r="C60" s="415" t="s">
        <v>390</v>
      </c>
      <c r="D60" s="415" t="s">
        <v>391</v>
      </c>
      <c r="E60" s="415" t="s">
        <v>392</v>
      </c>
      <c r="F60" s="416">
        <v>3</v>
      </c>
      <c r="G60" s="416">
        <v>1065</v>
      </c>
      <c r="H60" s="416">
        <v>0.33054003724394787</v>
      </c>
      <c r="I60" s="416">
        <v>355</v>
      </c>
      <c r="J60" s="416">
        <v>9</v>
      </c>
      <c r="K60" s="416">
        <v>3222</v>
      </c>
      <c r="L60" s="416">
        <v>1</v>
      </c>
      <c r="M60" s="416">
        <v>358</v>
      </c>
      <c r="N60" s="416">
        <v>10</v>
      </c>
      <c r="O60" s="416">
        <v>3600</v>
      </c>
      <c r="P60" s="429">
        <v>1.1173184357541899</v>
      </c>
      <c r="Q60" s="493">
        <v>360</v>
      </c>
    </row>
    <row r="61" spans="1:17" ht="14.45" customHeight="1" x14ac:dyDescent="0.2">
      <c r="A61" s="425" t="s">
        <v>449</v>
      </c>
      <c r="B61" s="415" t="s">
        <v>389</v>
      </c>
      <c r="C61" s="415" t="s">
        <v>390</v>
      </c>
      <c r="D61" s="415" t="s">
        <v>393</v>
      </c>
      <c r="E61" s="415" t="s">
        <v>394</v>
      </c>
      <c r="F61" s="416">
        <v>5</v>
      </c>
      <c r="G61" s="416">
        <v>890</v>
      </c>
      <c r="H61" s="416">
        <v>0.41433891992551208</v>
      </c>
      <c r="I61" s="416">
        <v>178</v>
      </c>
      <c r="J61" s="416">
        <v>12</v>
      </c>
      <c r="K61" s="416">
        <v>2148</v>
      </c>
      <c r="L61" s="416">
        <v>1</v>
      </c>
      <c r="M61" s="416">
        <v>179</v>
      </c>
      <c r="N61" s="416">
        <v>5</v>
      </c>
      <c r="O61" s="416">
        <v>900</v>
      </c>
      <c r="P61" s="429">
        <v>0.41899441340782123</v>
      </c>
      <c r="Q61" s="493">
        <v>180</v>
      </c>
    </row>
    <row r="62" spans="1:17" ht="14.45" customHeight="1" x14ac:dyDescent="0.2">
      <c r="A62" s="425" t="s">
        <v>449</v>
      </c>
      <c r="B62" s="415" t="s">
        <v>389</v>
      </c>
      <c r="C62" s="415" t="s">
        <v>390</v>
      </c>
      <c r="D62" s="415" t="s">
        <v>395</v>
      </c>
      <c r="E62" s="415" t="s">
        <v>396</v>
      </c>
      <c r="F62" s="416"/>
      <c r="G62" s="416"/>
      <c r="H62" s="416"/>
      <c r="I62" s="416"/>
      <c r="J62" s="416">
        <v>1</v>
      </c>
      <c r="K62" s="416">
        <v>350</v>
      </c>
      <c r="L62" s="416">
        <v>1</v>
      </c>
      <c r="M62" s="416">
        <v>350</v>
      </c>
      <c r="N62" s="416">
        <v>2</v>
      </c>
      <c r="O62" s="416">
        <v>704</v>
      </c>
      <c r="P62" s="429">
        <v>2.0114285714285716</v>
      </c>
      <c r="Q62" s="493">
        <v>352</v>
      </c>
    </row>
    <row r="63" spans="1:17" ht="14.45" customHeight="1" x14ac:dyDescent="0.2">
      <c r="A63" s="425" t="s">
        <v>450</v>
      </c>
      <c r="B63" s="415" t="s">
        <v>389</v>
      </c>
      <c r="C63" s="415" t="s">
        <v>390</v>
      </c>
      <c r="D63" s="415" t="s">
        <v>391</v>
      </c>
      <c r="E63" s="415" t="s">
        <v>392</v>
      </c>
      <c r="F63" s="416">
        <v>1</v>
      </c>
      <c r="G63" s="416">
        <v>355</v>
      </c>
      <c r="H63" s="416"/>
      <c r="I63" s="416">
        <v>355</v>
      </c>
      <c r="J63" s="416"/>
      <c r="K63" s="416"/>
      <c r="L63" s="416"/>
      <c r="M63" s="416"/>
      <c r="N63" s="416">
        <v>7</v>
      </c>
      <c r="O63" s="416">
        <v>2520</v>
      </c>
      <c r="P63" s="429"/>
      <c r="Q63" s="493">
        <v>360</v>
      </c>
    </row>
    <row r="64" spans="1:17" ht="14.45" customHeight="1" x14ac:dyDescent="0.2">
      <c r="A64" s="425" t="s">
        <v>450</v>
      </c>
      <c r="B64" s="415" t="s">
        <v>389</v>
      </c>
      <c r="C64" s="415" t="s">
        <v>390</v>
      </c>
      <c r="D64" s="415" t="s">
        <v>393</v>
      </c>
      <c r="E64" s="415" t="s">
        <v>394</v>
      </c>
      <c r="F64" s="416">
        <v>1</v>
      </c>
      <c r="G64" s="416">
        <v>178</v>
      </c>
      <c r="H64" s="416">
        <v>0.4972067039106145</v>
      </c>
      <c r="I64" s="416">
        <v>178</v>
      </c>
      <c r="J64" s="416">
        <v>2</v>
      </c>
      <c r="K64" s="416">
        <v>358</v>
      </c>
      <c r="L64" s="416">
        <v>1</v>
      </c>
      <c r="M64" s="416">
        <v>179</v>
      </c>
      <c r="N64" s="416">
        <v>3</v>
      </c>
      <c r="O64" s="416">
        <v>540</v>
      </c>
      <c r="P64" s="429">
        <v>1.5083798882681565</v>
      </c>
      <c r="Q64" s="493">
        <v>180</v>
      </c>
    </row>
    <row r="65" spans="1:17" ht="14.45" customHeight="1" thickBot="1" x14ac:dyDescent="0.25">
      <c r="A65" s="426" t="s">
        <v>450</v>
      </c>
      <c r="B65" s="418" t="s">
        <v>389</v>
      </c>
      <c r="C65" s="418" t="s">
        <v>390</v>
      </c>
      <c r="D65" s="418" t="s">
        <v>395</v>
      </c>
      <c r="E65" s="418" t="s">
        <v>396</v>
      </c>
      <c r="F65" s="419"/>
      <c r="G65" s="419"/>
      <c r="H65" s="419"/>
      <c r="I65" s="419"/>
      <c r="J65" s="419">
        <v>1</v>
      </c>
      <c r="K65" s="419">
        <v>350</v>
      </c>
      <c r="L65" s="419">
        <v>1</v>
      </c>
      <c r="M65" s="419">
        <v>350</v>
      </c>
      <c r="N65" s="419">
        <v>1</v>
      </c>
      <c r="O65" s="419">
        <v>352</v>
      </c>
      <c r="P65" s="431">
        <v>1.0057142857142858</v>
      </c>
      <c r="Q65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5ACDB0F-6C2C-4D8C-9479-C0522755D2C1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2852.8450499999999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0.26978211142738673</v>
      </c>
      <c r="E9" s="150">
        <f t="shared" si="0"/>
        <v>0.44963685237897788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2852.3552600000003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4.3949999999999996</v>
      </c>
      <c r="D15" s="168">
        <f ca="1">IF(ISERROR(VLOOKUP("Výnosy celkem",INDIRECT("HI!$A:$G"),5,0)),0,VLOOKUP("Výnosy celkem",INDIRECT("HI!$A:$G"),5,0))</f>
        <v>5.492</v>
      </c>
      <c r="E15" s="169">
        <f t="shared" ref="E15:E20" ca="1" si="1">IF(C15=0,0,D15/C15)</f>
        <v>1.2496018202502845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4.3949999999999996</v>
      </c>
      <c r="D16" s="149">
        <f ca="1">IF(ISERROR(VLOOKUP("Ambulance *",INDIRECT("HI!$A:$G"),5,0)),0,VLOOKUP("Ambulance *",INDIRECT("HI!$A:$G"),5,0))</f>
        <v>5.492</v>
      </c>
      <c r="E16" s="150">
        <f t="shared" ca="1" si="1"/>
        <v>1.2496018202502845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1.2496018202502843</v>
      </c>
      <c r="E17" s="150">
        <f t="shared" si="1"/>
        <v>1.2496018202502843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1.2496018202502843</v>
      </c>
      <c r="E18" s="150">
        <f t="shared" si="1"/>
        <v>1.2496018202502843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1.6383788083134487</v>
      </c>
      <c r="E20" s="150">
        <f t="shared" si="1"/>
        <v>1.9275044803687633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2835EE1-138B-4763-A969-BD01A0DD04A6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1965.73496</v>
      </c>
      <c r="C7" s="31">
        <v>2305.2334700000001</v>
      </c>
      <c r="D7" s="8"/>
      <c r="E7" s="104">
        <v>2852.3552600000003</v>
      </c>
      <c r="F7" s="30">
        <v>0</v>
      </c>
      <c r="G7" s="105">
        <f>E7-F7</f>
        <v>2852.3552600000003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9.4299999999998363</v>
      </c>
      <c r="C8" s="33">
        <v>2.6000000000294676E-2</v>
      </c>
      <c r="D8" s="8"/>
      <c r="E8" s="106">
        <v>0.4897899999996298</v>
      </c>
      <c r="F8" s="32">
        <v>0</v>
      </c>
      <c r="G8" s="107">
        <f>E8-F8</f>
        <v>0.4897899999996298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1975.1649599999998</v>
      </c>
      <c r="C9" s="35">
        <v>2305.2594700000004</v>
      </c>
      <c r="D9" s="8"/>
      <c r="E9" s="3">
        <v>2852.8450499999999</v>
      </c>
      <c r="F9" s="34">
        <v>0</v>
      </c>
      <c r="G9" s="34">
        <f>E9-F9</f>
        <v>2852.8450499999999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1.4119999999999999</v>
      </c>
      <c r="C11" s="29">
        <f>IF(ISERROR(VLOOKUP("Celkem:",'ZV Vykáz.-A'!A:H,5,0)),0,VLOOKUP("Celkem:",'ZV Vykáz.-A'!A:H,5,0)/1000)</f>
        <v>4.3949999999999996</v>
      </c>
      <c r="D11" s="8"/>
      <c r="E11" s="103">
        <f>IF(ISERROR(VLOOKUP("Celkem:",'ZV Vykáz.-A'!A:H,8,0)),0,VLOOKUP("Celkem:",'ZV Vykáz.-A'!A:H,8,0)/1000)</f>
        <v>5.492</v>
      </c>
      <c r="F11" s="28">
        <f>C11</f>
        <v>4.3949999999999996</v>
      </c>
      <c r="G11" s="102">
        <f>E11-F11</f>
        <v>1.0970000000000004</v>
      </c>
      <c r="H11" s="108">
        <f>IF(F11&lt;0.00000001,"",E11/F11)</f>
        <v>1.2496018202502845</v>
      </c>
      <c r="I11" s="102">
        <f>E11-B11</f>
        <v>4.08</v>
      </c>
      <c r="J11" s="108">
        <f>IF(B11&lt;0.00000001,"",E11/B11)</f>
        <v>3.8895184135977341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1.4119999999999999</v>
      </c>
      <c r="C13" s="37">
        <f>SUM(C11:C12)</f>
        <v>4.3949999999999996</v>
      </c>
      <c r="D13" s="8"/>
      <c r="E13" s="5">
        <f>SUM(E11:E12)</f>
        <v>5.492</v>
      </c>
      <c r="F13" s="36">
        <f>SUM(F11:F12)</f>
        <v>4.3949999999999996</v>
      </c>
      <c r="G13" s="36">
        <f>E13-F13</f>
        <v>1.0970000000000004</v>
      </c>
      <c r="H13" s="112">
        <f>IF(F13&lt;0.00000001,"",E13/F13)</f>
        <v>1.2496018202502845</v>
      </c>
      <c r="I13" s="36">
        <f>SUM(I11:I12)</f>
        <v>4.08</v>
      </c>
      <c r="J13" s="112">
        <f>IF(B13&lt;0.00000001,"",E13/B13)</f>
        <v>3.8895184135977341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7.1487699943806218E-4</v>
      </c>
      <c r="C15" s="39">
        <f>IF(C9=0,"",C13/C9)</f>
        <v>1.9065098992956306E-3</v>
      </c>
      <c r="D15" s="8"/>
      <c r="E15" s="6">
        <f>IF(E9=0,"",E13/E9)</f>
        <v>1.9250957916554213E-3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BF7303F4-84A3-4FC9-844C-76785AD4F10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1.6288904318032991E-3</v>
      </c>
      <c r="I4" s="186">
        <f t="shared" si="0"/>
        <v>1.8859613972742643E-3</v>
      </c>
      <c r="J4" s="186">
        <f t="shared" si="0"/>
        <v>2.1014452007483268E-3</v>
      </c>
      <c r="K4" s="186">
        <f t="shared" si="0"/>
        <v>2.3392835230328845E-3</v>
      </c>
      <c r="L4" s="186">
        <f t="shared" si="0"/>
        <v>2.1776970066662467E-3</v>
      </c>
      <c r="M4" s="186">
        <f t="shared" si="0"/>
        <v>1.9250957916554211E-3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351.55608000000001</v>
      </c>
      <c r="I5" s="186">
        <f>IF(ISERROR(VLOOKUP($A5,'Man Tab'!$A:$Q,COLUMN()+2,0)),0,VLOOKUP($A5,'Man Tab'!$A:$Q,COLUMN()+2,0))</f>
        <v>150.69219000000001</v>
      </c>
      <c r="J5" s="186">
        <f>IF(ISERROR(VLOOKUP($A5,'Man Tab'!$A:$Q,COLUMN()+2,0)),0,VLOOKUP($A5,'Man Tab'!$A:$Q,COLUMN()+2,0))</f>
        <v>152.10499999999999</v>
      </c>
      <c r="K5" s="186">
        <f>IF(ISERROR(VLOOKUP($A5,'Man Tab'!$A:$Q,COLUMN()+2,0)),0,VLOOKUP($A5,'Man Tab'!$A:$Q,COLUMN()+2,0))</f>
        <v>411.91674</v>
      </c>
      <c r="L5" s="186">
        <f>IF(ISERROR(VLOOKUP($A5,'Man Tab'!$A:$Q,COLUMN()+2,0)),0,VLOOKUP($A5,'Man Tab'!$A:$Q,COLUMN()+2,0))</f>
        <v>174.20287999999999</v>
      </c>
      <c r="M5" s="186">
        <f>IF(ISERROR(VLOOKUP($A5,'Man Tab'!$A:$Q,COLUMN()+2,0)),0,VLOOKUP($A5,'Man Tab'!$A:$Q,COLUMN()+2,0))</f>
        <v>330.91478000000001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1633.0134600000001</v>
      </c>
      <c r="I6" s="188">
        <f t="shared" si="1"/>
        <v>1783.7056500000001</v>
      </c>
      <c r="J6" s="188">
        <f t="shared" si="1"/>
        <v>1935.8106500000001</v>
      </c>
      <c r="K6" s="188">
        <f t="shared" si="1"/>
        <v>2347.72739</v>
      </c>
      <c r="L6" s="188">
        <f t="shared" si="1"/>
        <v>2521.9302699999998</v>
      </c>
      <c r="M6" s="188">
        <f t="shared" si="1"/>
        <v>2852.8450499999999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352</v>
      </c>
      <c r="I9" s="187">
        <v>704</v>
      </c>
      <c r="J9" s="187">
        <v>704</v>
      </c>
      <c r="K9" s="187">
        <v>1424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2.6599999999999997</v>
      </c>
      <c r="I10" s="188">
        <f t="shared" si="3"/>
        <v>3.3639999999999999</v>
      </c>
      <c r="J10" s="188">
        <f t="shared" si="3"/>
        <v>4.0679999999999996</v>
      </c>
      <c r="K10" s="188">
        <f t="shared" si="3"/>
        <v>5.4919999999999991</v>
      </c>
      <c r="L10" s="188">
        <f t="shared" si="3"/>
        <v>5.4919999999999991</v>
      </c>
      <c r="M10" s="188">
        <f t="shared" si="3"/>
        <v>5.4919999999999991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93A1DED9-1ED9-4F75-B93F-D197E50FB96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351.55608000000001</v>
      </c>
      <c r="K20" s="47">
        <v>150.69219000000001</v>
      </c>
      <c r="L20" s="47">
        <v>152.10499999999999</v>
      </c>
      <c r="M20" s="47">
        <v>411.91674</v>
      </c>
      <c r="N20" s="47">
        <v>174.20287999999999</v>
      </c>
      <c r="O20" s="47">
        <v>330.91478000000001</v>
      </c>
      <c r="P20" s="48">
        <v>2852.3552599999998</v>
      </c>
      <c r="Q20" s="84">
        <v>1.0363425004589379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351.55608000000001</v>
      </c>
      <c r="K25" s="50">
        <v>150.69219000000001</v>
      </c>
      <c r="L25" s="50">
        <v>152.10499999999999</v>
      </c>
      <c r="M25" s="50">
        <v>411.91674</v>
      </c>
      <c r="N25" s="50">
        <v>174.20287999999999</v>
      </c>
      <c r="O25" s="50">
        <v>330.91478000000001</v>
      </c>
      <c r="P25" s="51">
        <v>2852.8450499999999</v>
      </c>
      <c r="Q25" s="85">
        <v>1.0365204552180867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36.910620000000002</v>
      </c>
      <c r="K26" s="47">
        <v>27.852580000000003</v>
      </c>
      <c r="L26" s="47">
        <v>31.0809</v>
      </c>
      <c r="M26" s="47">
        <v>49.802480000000003</v>
      </c>
      <c r="N26" s="47">
        <v>22.247229999999998</v>
      </c>
      <c r="O26" s="47">
        <v>64.606020000000001</v>
      </c>
      <c r="P26" s="48">
        <v>447.1431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388.4667</v>
      </c>
      <c r="K27" s="50">
        <v>178.54477000000003</v>
      </c>
      <c r="L27" s="50">
        <v>183.1859</v>
      </c>
      <c r="M27" s="50">
        <v>461.71922000000001</v>
      </c>
      <c r="N27" s="50">
        <v>196.45011</v>
      </c>
      <c r="O27" s="50">
        <v>395.52080000000001</v>
      </c>
      <c r="P27" s="51">
        <v>3299.9881500000001</v>
      </c>
      <c r="Q27" s="85">
        <v>1.1989803720508032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AA98048-7B11-4A6D-9596-3A54EA02E91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-2751.9069194999997</v>
      </c>
      <c r="H6" s="395">
        <v>-338.08204000000001</v>
      </c>
      <c r="I6" s="395">
        <v>-2775.8867300000002</v>
      </c>
      <c r="J6" s="395">
        <v>-23.97981050000044</v>
      </c>
      <c r="K6" s="397">
        <v>1.0087138886602884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2752.3287510999999</v>
      </c>
      <c r="H7" s="395">
        <v>330.91478000000001</v>
      </c>
      <c r="I7" s="395">
        <v>2852.8450499999999</v>
      </c>
      <c r="J7" s="395">
        <v>100.51629890000004</v>
      </c>
      <c r="K7" s="397">
        <v>1.0365204552180867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2752.3287510999999</v>
      </c>
      <c r="H19" s="395">
        <v>330.91478000000001</v>
      </c>
      <c r="I19" s="395">
        <v>2852.3552599999998</v>
      </c>
      <c r="J19" s="395">
        <v>100.02650889999995</v>
      </c>
      <c r="K19" s="397">
        <v>1.0363425004589379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2025.9482470000003</v>
      </c>
      <c r="H20" s="395">
        <v>243.679</v>
      </c>
      <c r="I20" s="395">
        <v>2103.3890000000001</v>
      </c>
      <c r="J20" s="395">
        <v>77.440752999999859</v>
      </c>
      <c r="K20" s="397">
        <v>1.0382244477936065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2025.9482470000003</v>
      </c>
      <c r="H21" s="395">
        <v>243.679</v>
      </c>
      <c r="I21" s="395">
        <v>1901.2829999999999</v>
      </c>
      <c r="J21" s="395">
        <v>-124.66524700000036</v>
      </c>
      <c r="K21" s="397">
        <v>0.93846572972206821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2025.9482470000003</v>
      </c>
      <c r="H22" s="395">
        <v>243.679</v>
      </c>
      <c r="I22" s="395">
        <v>1901.2829999999999</v>
      </c>
      <c r="J22" s="395">
        <v>-124.66524700000036</v>
      </c>
      <c r="K22" s="397">
        <v>0.93846572972206821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0</v>
      </c>
      <c r="C25" s="395">
        <v>0</v>
      </c>
      <c r="D25" s="395">
        <v>0</v>
      </c>
      <c r="E25" s="396">
        <v>0</v>
      </c>
      <c r="F25" s="394">
        <v>0</v>
      </c>
      <c r="G25" s="395">
        <v>0</v>
      </c>
      <c r="H25" s="395">
        <v>0</v>
      </c>
      <c r="I25" s="395">
        <v>202.10599999999999</v>
      </c>
      <c r="J25" s="395">
        <v>202.10599999999999</v>
      </c>
      <c r="K25" s="397">
        <v>0</v>
      </c>
      <c r="L25" s="135"/>
      <c r="M25" s="393" t="str">
        <f t="shared" si="0"/>
        <v>X</v>
      </c>
    </row>
    <row r="26" spans="1:13" ht="14.45" customHeight="1" x14ac:dyDescent="0.2">
      <c r="A26" s="398" t="s">
        <v>254</v>
      </c>
      <c r="B26" s="394">
        <v>0</v>
      </c>
      <c r="C26" s="395">
        <v>0</v>
      </c>
      <c r="D26" s="395">
        <v>0</v>
      </c>
      <c r="E26" s="396">
        <v>0</v>
      </c>
      <c r="F26" s="394">
        <v>0</v>
      </c>
      <c r="G26" s="395">
        <v>0</v>
      </c>
      <c r="H26" s="395">
        <v>0</v>
      </c>
      <c r="I26" s="395">
        <v>202.10599999999999</v>
      </c>
      <c r="J26" s="395">
        <v>202.10599999999999</v>
      </c>
      <c r="K26" s="397">
        <v>0</v>
      </c>
      <c r="L26" s="135"/>
      <c r="M26" s="393" t="str">
        <f t="shared" si="0"/>
        <v/>
      </c>
    </row>
    <row r="27" spans="1:13" ht="14.45" customHeight="1" x14ac:dyDescent="0.2">
      <c r="A27" s="398" t="s">
        <v>255</v>
      </c>
      <c r="B27" s="394">
        <v>547.22</v>
      </c>
      <c r="C27" s="395">
        <v>574.84872999999993</v>
      </c>
      <c r="D27" s="395">
        <v>27.628729999999905</v>
      </c>
      <c r="E27" s="396">
        <v>1.0504892547786995</v>
      </c>
      <c r="F27" s="394">
        <v>677.53168600000004</v>
      </c>
      <c r="G27" s="395">
        <v>677.53168600000004</v>
      </c>
      <c r="H27" s="395">
        <v>82.363020000000006</v>
      </c>
      <c r="I27" s="395">
        <v>710.93941000000007</v>
      </c>
      <c r="J27" s="395">
        <v>33.40772400000003</v>
      </c>
      <c r="K27" s="397">
        <v>1.0493079876414813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144.87</v>
      </c>
      <c r="C28" s="395">
        <v>152.70050000000001</v>
      </c>
      <c r="D28" s="395">
        <v>7.8305000000000007</v>
      </c>
      <c r="E28" s="396">
        <v>1.0540519086077174</v>
      </c>
      <c r="F28" s="394">
        <v>180.40784489999999</v>
      </c>
      <c r="G28" s="395">
        <v>180.40784489999999</v>
      </c>
      <c r="H28" s="395">
        <v>21.930619999999998</v>
      </c>
      <c r="I28" s="395">
        <v>171.10932</v>
      </c>
      <c r="J28" s="395">
        <v>-9.2985248999999897</v>
      </c>
      <c r="K28" s="397">
        <v>0.94845831174828255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144.87</v>
      </c>
      <c r="C29" s="395">
        <v>152.70050000000001</v>
      </c>
      <c r="D29" s="395">
        <v>7.8305000000000007</v>
      </c>
      <c r="E29" s="396">
        <v>1.0540519086077174</v>
      </c>
      <c r="F29" s="394">
        <v>180.40784489999999</v>
      </c>
      <c r="G29" s="395">
        <v>180.40784489999999</v>
      </c>
      <c r="H29" s="395">
        <v>21.930619999999998</v>
      </c>
      <c r="I29" s="395">
        <v>171.10932</v>
      </c>
      <c r="J29" s="395">
        <v>-9.2985248999999897</v>
      </c>
      <c r="K29" s="397">
        <v>0.94845831174828255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402.35</v>
      </c>
      <c r="C30" s="395">
        <v>422.14822999999996</v>
      </c>
      <c r="D30" s="395">
        <v>19.798229999999933</v>
      </c>
      <c r="E30" s="396">
        <v>1.0492064868895239</v>
      </c>
      <c r="F30" s="394">
        <v>497.12384109999999</v>
      </c>
      <c r="G30" s="395">
        <v>497.12384110000005</v>
      </c>
      <c r="H30" s="395">
        <v>60.432400000000001</v>
      </c>
      <c r="I30" s="395">
        <v>471.51817</v>
      </c>
      <c r="J30" s="395">
        <v>-25.605671100000052</v>
      </c>
      <c r="K30" s="397">
        <v>0.94849236954047189</v>
      </c>
      <c r="L30" s="135"/>
      <c r="M30" s="393" t="str">
        <f t="shared" si="0"/>
        <v>X</v>
      </c>
    </row>
    <row r="31" spans="1:13" ht="14.45" customHeight="1" x14ac:dyDescent="0.2">
      <c r="A31" s="398" t="s">
        <v>259</v>
      </c>
      <c r="B31" s="394">
        <v>402.35</v>
      </c>
      <c r="C31" s="395">
        <v>422.14822999999996</v>
      </c>
      <c r="D31" s="395">
        <v>19.798229999999933</v>
      </c>
      <c r="E31" s="396">
        <v>1.0492064868895239</v>
      </c>
      <c r="F31" s="394">
        <v>497.12384109999999</v>
      </c>
      <c r="G31" s="395">
        <v>497.12384110000005</v>
      </c>
      <c r="H31" s="395">
        <v>60.432400000000001</v>
      </c>
      <c r="I31" s="395">
        <v>471.51817</v>
      </c>
      <c r="J31" s="395">
        <v>-25.605671100000052</v>
      </c>
      <c r="K31" s="397">
        <v>0.94849236954047189</v>
      </c>
      <c r="L31" s="135"/>
      <c r="M31" s="393" t="str">
        <f t="shared" si="0"/>
        <v/>
      </c>
    </row>
    <row r="32" spans="1:13" ht="14.45" customHeight="1" x14ac:dyDescent="0.2">
      <c r="A32" s="398" t="s">
        <v>260</v>
      </c>
      <c r="B32" s="394">
        <v>0</v>
      </c>
      <c r="C32" s="395">
        <v>0</v>
      </c>
      <c r="D32" s="395">
        <v>0</v>
      </c>
      <c r="E32" s="396">
        <v>0</v>
      </c>
      <c r="F32" s="394">
        <v>0</v>
      </c>
      <c r="G32" s="395">
        <v>0</v>
      </c>
      <c r="H32" s="395">
        <v>0</v>
      </c>
      <c r="I32" s="395">
        <v>18.189630000000001</v>
      </c>
      <c r="J32" s="395">
        <v>18.189630000000001</v>
      </c>
      <c r="K32" s="397">
        <v>0</v>
      </c>
      <c r="L32" s="135"/>
      <c r="M32" s="393" t="str">
        <f t="shared" si="0"/>
        <v>X</v>
      </c>
    </row>
    <row r="33" spans="1:13" ht="14.45" customHeight="1" x14ac:dyDescent="0.2">
      <c r="A33" s="398" t="s">
        <v>261</v>
      </c>
      <c r="B33" s="394">
        <v>0</v>
      </c>
      <c r="C33" s="395">
        <v>0</v>
      </c>
      <c r="D33" s="395">
        <v>0</v>
      </c>
      <c r="E33" s="396">
        <v>0</v>
      </c>
      <c r="F33" s="394">
        <v>0</v>
      </c>
      <c r="G33" s="395">
        <v>0</v>
      </c>
      <c r="H33" s="395">
        <v>0</v>
      </c>
      <c r="I33" s="395">
        <v>18.189630000000001</v>
      </c>
      <c r="J33" s="395">
        <v>18.189630000000001</v>
      </c>
      <c r="K33" s="397">
        <v>0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0</v>
      </c>
      <c r="C34" s="395">
        <v>0</v>
      </c>
      <c r="D34" s="395">
        <v>0</v>
      </c>
      <c r="E34" s="396">
        <v>0</v>
      </c>
      <c r="F34" s="394">
        <v>0</v>
      </c>
      <c r="G34" s="395">
        <v>0</v>
      </c>
      <c r="H34" s="395">
        <v>0</v>
      </c>
      <c r="I34" s="395">
        <v>50.12229</v>
      </c>
      <c r="J34" s="395">
        <v>50.12229</v>
      </c>
      <c r="K34" s="397">
        <v>0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0</v>
      </c>
      <c r="C35" s="395">
        <v>0</v>
      </c>
      <c r="D35" s="395">
        <v>0</v>
      </c>
      <c r="E35" s="396">
        <v>0</v>
      </c>
      <c r="F35" s="394">
        <v>0</v>
      </c>
      <c r="G35" s="395">
        <v>0</v>
      </c>
      <c r="H35" s="395">
        <v>0</v>
      </c>
      <c r="I35" s="395">
        <v>50.12229</v>
      </c>
      <c r="J35" s="395">
        <v>50.12229</v>
      </c>
      <c r="K35" s="397">
        <v>0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6.7595219999999996</v>
      </c>
      <c r="C36" s="395">
        <v>0</v>
      </c>
      <c r="D36" s="395">
        <v>-6.7595219999999996</v>
      </c>
      <c r="E36" s="396">
        <v>0</v>
      </c>
      <c r="F36" s="394">
        <v>8.3298529000000006</v>
      </c>
      <c r="G36" s="395">
        <v>8.3298529000000006</v>
      </c>
      <c r="H36" s="395">
        <v>0</v>
      </c>
      <c r="I36" s="395">
        <v>0</v>
      </c>
      <c r="J36" s="395">
        <v>-8.3298529000000006</v>
      </c>
      <c r="K36" s="397">
        <v>0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6.7595219999999996</v>
      </c>
      <c r="C37" s="395">
        <v>0</v>
      </c>
      <c r="D37" s="395">
        <v>-6.7595219999999996</v>
      </c>
      <c r="E37" s="396">
        <v>0</v>
      </c>
      <c r="F37" s="394">
        <v>8.3298529000000006</v>
      </c>
      <c r="G37" s="395">
        <v>8.3298529000000006</v>
      </c>
      <c r="H37" s="395">
        <v>0</v>
      </c>
      <c r="I37" s="395">
        <v>0</v>
      </c>
      <c r="J37" s="395">
        <v>-8.3298529000000006</v>
      </c>
      <c r="K37" s="397">
        <v>0</v>
      </c>
      <c r="L37" s="135"/>
      <c r="M37" s="393" t="str">
        <f t="shared" si="0"/>
        <v>X</v>
      </c>
    </row>
    <row r="38" spans="1:13" ht="14.45" customHeight="1" x14ac:dyDescent="0.2">
      <c r="A38" s="398" t="s">
        <v>266</v>
      </c>
      <c r="B38" s="394">
        <v>6.7595219999999996</v>
      </c>
      <c r="C38" s="395">
        <v>0</v>
      </c>
      <c r="D38" s="395">
        <v>-6.7595219999999996</v>
      </c>
      <c r="E38" s="396">
        <v>0</v>
      </c>
      <c r="F38" s="394">
        <v>8.3298529000000006</v>
      </c>
      <c r="G38" s="395">
        <v>8.3298529000000006</v>
      </c>
      <c r="H38" s="395">
        <v>0</v>
      </c>
      <c r="I38" s="395">
        <v>0</v>
      </c>
      <c r="J38" s="395">
        <v>-8.3298529000000006</v>
      </c>
      <c r="K38" s="397">
        <v>0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32.18</v>
      </c>
      <c r="C39" s="395">
        <v>33.783739999999995</v>
      </c>
      <c r="D39" s="395">
        <v>1.6037399999999948</v>
      </c>
      <c r="E39" s="396">
        <v>1.0498365444375386</v>
      </c>
      <c r="F39" s="394">
        <v>40.518965199999997</v>
      </c>
      <c r="G39" s="395">
        <v>40.518965199999997</v>
      </c>
      <c r="H39" s="395">
        <v>4.8727600000000004</v>
      </c>
      <c r="I39" s="395">
        <v>38.026849999999996</v>
      </c>
      <c r="J39" s="395">
        <v>-2.4921152000000006</v>
      </c>
      <c r="K39" s="397">
        <v>0.93849509266342268</v>
      </c>
      <c r="L39" s="135"/>
      <c r="M39" s="393" t="str">
        <f t="shared" si="0"/>
        <v/>
      </c>
    </row>
    <row r="40" spans="1:13" ht="14.45" customHeight="1" x14ac:dyDescent="0.2">
      <c r="A40" s="398" t="s">
        <v>268</v>
      </c>
      <c r="B40" s="394">
        <v>32.18</v>
      </c>
      <c r="C40" s="395">
        <v>33.783739999999995</v>
      </c>
      <c r="D40" s="395">
        <v>1.6037399999999948</v>
      </c>
      <c r="E40" s="396">
        <v>1.0498365444375386</v>
      </c>
      <c r="F40" s="394">
        <v>40.518965199999997</v>
      </c>
      <c r="G40" s="395">
        <v>40.518965199999997</v>
      </c>
      <c r="H40" s="395">
        <v>4.8727600000000004</v>
      </c>
      <c r="I40" s="395">
        <v>38.026849999999996</v>
      </c>
      <c r="J40" s="395">
        <v>-2.4921152000000006</v>
      </c>
      <c r="K40" s="397">
        <v>0.93849509266342268</v>
      </c>
      <c r="L40" s="135"/>
      <c r="M40" s="393" t="str">
        <f t="shared" si="0"/>
        <v>X</v>
      </c>
    </row>
    <row r="41" spans="1:13" ht="14.45" customHeight="1" x14ac:dyDescent="0.2">
      <c r="A41" s="398" t="s">
        <v>269</v>
      </c>
      <c r="B41" s="394">
        <v>32.18</v>
      </c>
      <c r="C41" s="395">
        <v>33.783739999999995</v>
      </c>
      <c r="D41" s="395">
        <v>1.6037399999999948</v>
      </c>
      <c r="E41" s="396">
        <v>1.0498365444375386</v>
      </c>
      <c r="F41" s="394">
        <v>40.518965199999997</v>
      </c>
      <c r="G41" s="395">
        <v>40.518965199999997</v>
      </c>
      <c r="H41" s="395">
        <v>4.8727600000000004</v>
      </c>
      <c r="I41" s="395">
        <v>38.026849999999996</v>
      </c>
      <c r="J41" s="395">
        <v>-2.4921152000000006</v>
      </c>
      <c r="K41" s="397">
        <v>0.93849509266342268</v>
      </c>
      <c r="L41" s="135"/>
      <c r="M41" s="393" t="str">
        <f t="shared" si="0"/>
        <v/>
      </c>
    </row>
    <row r="42" spans="1:13" ht="14.45" customHeight="1" x14ac:dyDescent="0.2">
      <c r="A42" s="398" t="s">
        <v>270</v>
      </c>
      <c r="B42" s="394">
        <v>117.849378</v>
      </c>
      <c r="C42" s="395">
        <v>128.59568999999999</v>
      </c>
      <c r="D42" s="395">
        <v>10.746311999999989</v>
      </c>
      <c r="E42" s="396">
        <v>1.0911868368113067</v>
      </c>
      <c r="F42" s="394">
        <v>0.42183159999999997</v>
      </c>
      <c r="G42" s="395">
        <v>0.42183159999999997</v>
      </c>
      <c r="H42" s="395">
        <v>57.438760000000002</v>
      </c>
      <c r="I42" s="395">
        <v>524.10141999999996</v>
      </c>
      <c r="J42" s="395">
        <v>523.67958839999994</v>
      </c>
      <c r="K42" s="397">
        <v>1242.4422921374312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117.849378</v>
      </c>
      <c r="C43" s="395">
        <v>121.09569</v>
      </c>
      <c r="D43" s="395">
        <v>3.2463120000000032</v>
      </c>
      <c r="E43" s="396">
        <v>1.0275462803036601</v>
      </c>
      <c r="F43" s="394">
        <v>0.42183159999999997</v>
      </c>
      <c r="G43" s="395">
        <v>0.42183159999999997</v>
      </c>
      <c r="H43" s="395">
        <v>32.414290000000001</v>
      </c>
      <c r="I43" s="395">
        <v>251.94797</v>
      </c>
      <c r="J43" s="395">
        <v>251.52613840000001</v>
      </c>
      <c r="K43" s="397">
        <v>597.27144671001417</v>
      </c>
      <c r="L43" s="135"/>
      <c r="M43" s="393" t="str">
        <f t="shared" si="0"/>
        <v/>
      </c>
    </row>
    <row r="44" spans="1:13" ht="14.45" customHeight="1" x14ac:dyDescent="0.2">
      <c r="A44" s="398" t="s">
        <v>272</v>
      </c>
      <c r="B44" s="394">
        <v>117.849378</v>
      </c>
      <c r="C44" s="395">
        <v>121.09569</v>
      </c>
      <c r="D44" s="395">
        <v>3.2463120000000032</v>
      </c>
      <c r="E44" s="396">
        <v>1.0275462803036601</v>
      </c>
      <c r="F44" s="394">
        <v>0.42183159999999997</v>
      </c>
      <c r="G44" s="395">
        <v>0.42183159999999997</v>
      </c>
      <c r="H44" s="395">
        <v>32.414290000000001</v>
      </c>
      <c r="I44" s="395">
        <v>251.94797</v>
      </c>
      <c r="J44" s="395">
        <v>251.52613840000001</v>
      </c>
      <c r="K44" s="397">
        <v>597.27144671001417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0.43675999999999998</v>
      </c>
      <c r="D45" s="395">
        <v>0.43675999999999998</v>
      </c>
      <c r="E45" s="396">
        <v>0</v>
      </c>
      <c r="F45" s="394">
        <v>0.42183159999999997</v>
      </c>
      <c r="G45" s="395">
        <v>0.42183159999999997</v>
      </c>
      <c r="H45" s="395">
        <v>0</v>
      </c>
      <c r="I45" s="395">
        <v>0</v>
      </c>
      <c r="J45" s="395">
        <v>-0.42183159999999997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0.43675999999999998</v>
      </c>
      <c r="D46" s="395">
        <v>0.43675999999999998</v>
      </c>
      <c r="E46" s="396">
        <v>0</v>
      </c>
      <c r="F46" s="394">
        <v>0.42183159999999997</v>
      </c>
      <c r="G46" s="395">
        <v>0.42183159999999997</v>
      </c>
      <c r="H46" s="395">
        <v>0</v>
      </c>
      <c r="I46" s="395">
        <v>0</v>
      </c>
      <c r="J46" s="395">
        <v>-0.42183159999999997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0.42444799999999999</v>
      </c>
      <c r="C47" s="395">
        <v>0.68064000000000002</v>
      </c>
      <c r="D47" s="395">
        <v>0.25619200000000003</v>
      </c>
      <c r="E47" s="396">
        <v>1.6035886610373946</v>
      </c>
      <c r="F47" s="394">
        <v>0</v>
      </c>
      <c r="G47" s="395">
        <v>0</v>
      </c>
      <c r="H47" s="395">
        <v>0</v>
      </c>
      <c r="I47" s="395">
        <v>1.43634</v>
      </c>
      <c r="J47" s="395">
        <v>1.43634</v>
      </c>
      <c r="K47" s="397">
        <v>0</v>
      </c>
      <c r="L47" s="135"/>
      <c r="M47" s="393" t="str">
        <f t="shared" si="0"/>
        <v>X</v>
      </c>
    </row>
    <row r="48" spans="1:13" ht="14.45" customHeight="1" x14ac:dyDescent="0.2">
      <c r="A48" s="398" t="s">
        <v>276</v>
      </c>
      <c r="B48" s="394">
        <v>0.42444799999999999</v>
      </c>
      <c r="C48" s="395">
        <v>0.68064000000000002</v>
      </c>
      <c r="D48" s="395">
        <v>0.25619200000000003</v>
      </c>
      <c r="E48" s="396">
        <v>1.6035886610373946</v>
      </c>
      <c r="F48" s="394">
        <v>0</v>
      </c>
      <c r="G48" s="395">
        <v>0</v>
      </c>
      <c r="H48" s="395">
        <v>0</v>
      </c>
      <c r="I48" s="395">
        <v>1.43634</v>
      </c>
      <c r="J48" s="395">
        <v>1.43634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117.42492999999999</v>
      </c>
      <c r="C49" s="395">
        <v>115.03567</v>
      </c>
      <c r="D49" s="395">
        <v>-2.3892599999999931</v>
      </c>
      <c r="E49" s="396">
        <v>0.97965287269066292</v>
      </c>
      <c r="F49" s="394">
        <v>0</v>
      </c>
      <c r="G49" s="395">
        <v>0</v>
      </c>
      <c r="H49" s="395">
        <v>30.759869999999999</v>
      </c>
      <c r="I49" s="395">
        <v>244.69932999999997</v>
      </c>
      <c r="J49" s="395">
        <v>244.69932999999997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117.42492999999999</v>
      </c>
      <c r="C50" s="395">
        <v>115.03567</v>
      </c>
      <c r="D50" s="395">
        <v>-2.3892599999999931</v>
      </c>
      <c r="E50" s="396">
        <v>0.97965287269066292</v>
      </c>
      <c r="F50" s="394">
        <v>0</v>
      </c>
      <c r="G50" s="395">
        <v>0</v>
      </c>
      <c r="H50" s="395">
        <v>30.759869999999999</v>
      </c>
      <c r="I50" s="395">
        <v>244.69932999999997</v>
      </c>
      <c r="J50" s="395">
        <v>244.69932999999997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4.9426199999999998</v>
      </c>
      <c r="D51" s="395">
        <v>4.9426199999999998</v>
      </c>
      <c r="E51" s="396">
        <v>0</v>
      </c>
      <c r="F51" s="394">
        <v>0</v>
      </c>
      <c r="G51" s="395">
        <v>0</v>
      </c>
      <c r="H51" s="395">
        <v>1.65442</v>
      </c>
      <c r="I51" s="395">
        <v>5.8123000000000005</v>
      </c>
      <c r="J51" s="395">
        <v>5.8123000000000005</v>
      </c>
      <c r="K51" s="397">
        <v>0</v>
      </c>
      <c r="L51" s="135"/>
      <c r="M51" s="393" t="str">
        <f t="shared" si="0"/>
        <v>X</v>
      </c>
    </row>
    <row r="52" spans="1:13" ht="14.45" customHeight="1" x14ac:dyDescent="0.2">
      <c r="A52" s="398" t="s">
        <v>280</v>
      </c>
      <c r="B52" s="394">
        <v>0</v>
      </c>
      <c r="C52" s="395">
        <v>4.9426199999999998</v>
      </c>
      <c r="D52" s="395">
        <v>4.9426199999999998</v>
      </c>
      <c r="E52" s="396">
        <v>0</v>
      </c>
      <c r="F52" s="394">
        <v>0</v>
      </c>
      <c r="G52" s="395">
        <v>0</v>
      </c>
      <c r="H52" s="395">
        <v>1.65442</v>
      </c>
      <c r="I52" s="395">
        <v>5.8123000000000005</v>
      </c>
      <c r="J52" s="395">
        <v>5.8123000000000005</v>
      </c>
      <c r="K52" s="397">
        <v>0</v>
      </c>
      <c r="L52" s="135"/>
      <c r="M52" s="393" t="str">
        <f t="shared" si="0"/>
        <v/>
      </c>
    </row>
    <row r="53" spans="1:13" ht="14.45" customHeight="1" x14ac:dyDescent="0.2">
      <c r="A53" s="398" t="s">
        <v>281</v>
      </c>
      <c r="B53" s="394">
        <v>0</v>
      </c>
      <c r="C53" s="395">
        <v>7.5</v>
      </c>
      <c r="D53" s="395">
        <v>7.5</v>
      </c>
      <c r="E53" s="396">
        <v>0</v>
      </c>
      <c r="F53" s="394">
        <v>0</v>
      </c>
      <c r="G53" s="395">
        <v>0</v>
      </c>
      <c r="H53" s="395">
        <v>0</v>
      </c>
      <c r="I53" s="395">
        <v>1.73553</v>
      </c>
      <c r="J53" s="395">
        <v>1.73553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7.5</v>
      </c>
      <c r="D54" s="395">
        <v>7.5</v>
      </c>
      <c r="E54" s="396">
        <v>0</v>
      </c>
      <c r="F54" s="394">
        <v>0</v>
      </c>
      <c r="G54" s="395">
        <v>0</v>
      </c>
      <c r="H54" s="395">
        <v>0</v>
      </c>
      <c r="I54" s="395">
        <v>0</v>
      </c>
      <c r="J54" s="395">
        <v>0</v>
      </c>
      <c r="K54" s="397">
        <v>0</v>
      </c>
      <c r="L54" s="135"/>
      <c r="M54" s="393" t="str">
        <f t="shared" si="0"/>
        <v/>
      </c>
    </row>
    <row r="55" spans="1:13" ht="14.45" customHeight="1" x14ac:dyDescent="0.2">
      <c r="A55" s="398" t="s">
        <v>283</v>
      </c>
      <c r="B55" s="394">
        <v>0</v>
      </c>
      <c r="C55" s="395">
        <v>7.5</v>
      </c>
      <c r="D55" s="395">
        <v>7.5</v>
      </c>
      <c r="E55" s="396">
        <v>0</v>
      </c>
      <c r="F55" s="394">
        <v>0</v>
      </c>
      <c r="G55" s="395">
        <v>0</v>
      </c>
      <c r="H55" s="395">
        <v>0</v>
      </c>
      <c r="I55" s="395">
        <v>0</v>
      </c>
      <c r="J55" s="395">
        <v>0</v>
      </c>
      <c r="K55" s="397">
        <v>0</v>
      </c>
      <c r="L55" s="135"/>
      <c r="M55" s="393" t="str">
        <f t="shared" si="0"/>
        <v>X</v>
      </c>
    </row>
    <row r="56" spans="1:13" ht="14.45" customHeight="1" x14ac:dyDescent="0.2">
      <c r="A56" s="398" t="s">
        <v>284</v>
      </c>
      <c r="B56" s="394">
        <v>0</v>
      </c>
      <c r="C56" s="395">
        <v>7.5</v>
      </c>
      <c r="D56" s="395">
        <v>7.5</v>
      </c>
      <c r="E56" s="396">
        <v>0</v>
      </c>
      <c r="F56" s="394">
        <v>0</v>
      </c>
      <c r="G56" s="395">
        <v>0</v>
      </c>
      <c r="H56" s="395">
        <v>0</v>
      </c>
      <c r="I56" s="395">
        <v>0</v>
      </c>
      <c r="J56" s="395">
        <v>0</v>
      </c>
      <c r="K56" s="397">
        <v>0</v>
      </c>
      <c r="L56" s="135"/>
      <c r="M56" s="393" t="str">
        <f t="shared" si="0"/>
        <v/>
      </c>
    </row>
    <row r="57" spans="1:13" ht="14.45" customHeight="1" x14ac:dyDescent="0.2">
      <c r="A57" s="398" t="s">
        <v>285</v>
      </c>
      <c r="B57" s="394">
        <v>0</v>
      </c>
      <c r="C57" s="395">
        <v>0</v>
      </c>
      <c r="D57" s="395">
        <v>0</v>
      </c>
      <c r="E57" s="396">
        <v>0</v>
      </c>
      <c r="F57" s="394">
        <v>0</v>
      </c>
      <c r="G57" s="395">
        <v>0</v>
      </c>
      <c r="H57" s="395">
        <v>0</v>
      </c>
      <c r="I57" s="395">
        <v>1.73553</v>
      </c>
      <c r="J57" s="395">
        <v>1.73553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 t="s">
        <v>286</v>
      </c>
      <c r="B58" s="394">
        <v>0</v>
      </c>
      <c r="C58" s="395">
        <v>0</v>
      </c>
      <c r="D58" s="395">
        <v>0</v>
      </c>
      <c r="E58" s="396">
        <v>0</v>
      </c>
      <c r="F58" s="394">
        <v>0</v>
      </c>
      <c r="G58" s="395">
        <v>0</v>
      </c>
      <c r="H58" s="395">
        <v>0</v>
      </c>
      <c r="I58" s="395">
        <v>-2.9999999999999997E-5</v>
      </c>
      <c r="J58" s="395">
        <v>-2.9999999999999997E-5</v>
      </c>
      <c r="K58" s="397">
        <v>0</v>
      </c>
      <c r="L58" s="135"/>
      <c r="M58" s="393" t="str">
        <f t="shared" si="0"/>
        <v>X</v>
      </c>
    </row>
    <row r="59" spans="1:13" ht="14.45" customHeight="1" x14ac:dyDescent="0.2">
      <c r="A59" s="398" t="s">
        <v>287</v>
      </c>
      <c r="B59" s="394">
        <v>0</v>
      </c>
      <c r="C59" s="395">
        <v>0</v>
      </c>
      <c r="D59" s="395">
        <v>0</v>
      </c>
      <c r="E59" s="396">
        <v>0</v>
      </c>
      <c r="F59" s="394">
        <v>0</v>
      </c>
      <c r="G59" s="395">
        <v>0</v>
      </c>
      <c r="H59" s="395">
        <v>0</v>
      </c>
      <c r="I59" s="395">
        <v>-2.9999999999999997E-5</v>
      </c>
      <c r="J59" s="395">
        <v>-2.9999999999999997E-5</v>
      </c>
      <c r="K59" s="397">
        <v>0</v>
      </c>
      <c r="L59" s="135"/>
      <c r="M59" s="393" t="str">
        <f t="shared" si="0"/>
        <v/>
      </c>
    </row>
    <row r="60" spans="1:13" ht="14.45" customHeight="1" x14ac:dyDescent="0.2">
      <c r="A60" s="398" t="s">
        <v>288</v>
      </c>
      <c r="B60" s="394">
        <v>0</v>
      </c>
      <c r="C60" s="395">
        <v>0</v>
      </c>
      <c r="D60" s="395">
        <v>0</v>
      </c>
      <c r="E60" s="396">
        <v>0</v>
      </c>
      <c r="F60" s="394">
        <v>0</v>
      </c>
      <c r="G60" s="395">
        <v>0</v>
      </c>
      <c r="H60" s="395">
        <v>0</v>
      </c>
      <c r="I60" s="395">
        <v>1.73556</v>
      </c>
      <c r="J60" s="395">
        <v>1.73556</v>
      </c>
      <c r="K60" s="397">
        <v>0</v>
      </c>
      <c r="L60" s="135"/>
      <c r="M60" s="393" t="str">
        <f t="shared" si="0"/>
        <v>X</v>
      </c>
    </row>
    <row r="61" spans="1:13" ht="14.45" customHeight="1" x14ac:dyDescent="0.2">
      <c r="A61" s="398" t="s">
        <v>289</v>
      </c>
      <c r="B61" s="394">
        <v>0</v>
      </c>
      <c r="C61" s="395">
        <v>0</v>
      </c>
      <c r="D61" s="395">
        <v>0</v>
      </c>
      <c r="E61" s="396">
        <v>0</v>
      </c>
      <c r="F61" s="394">
        <v>0</v>
      </c>
      <c r="G61" s="395">
        <v>0</v>
      </c>
      <c r="H61" s="395">
        <v>0</v>
      </c>
      <c r="I61" s="395">
        <v>1.73556</v>
      </c>
      <c r="J61" s="395">
        <v>1.73556</v>
      </c>
      <c r="K61" s="397">
        <v>0</v>
      </c>
      <c r="L61" s="135"/>
      <c r="M61" s="393" t="str">
        <f t="shared" si="0"/>
        <v/>
      </c>
    </row>
    <row r="62" spans="1:13" ht="14.45" customHeight="1" x14ac:dyDescent="0.2">
      <c r="A62" s="398" t="s">
        <v>290</v>
      </c>
      <c r="B62" s="394">
        <v>0</v>
      </c>
      <c r="C62" s="395">
        <v>0</v>
      </c>
      <c r="D62" s="395">
        <v>0</v>
      </c>
      <c r="E62" s="396">
        <v>0</v>
      </c>
      <c r="F62" s="394">
        <v>0</v>
      </c>
      <c r="G62" s="395">
        <v>0</v>
      </c>
      <c r="H62" s="395">
        <v>25.024470000000001</v>
      </c>
      <c r="I62" s="395">
        <v>270.41791999999998</v>
      </c>
      <c r="J62" s="395">
        <v>270.41791999999998</v>
      </c>
      <c r="K62" s="397">
        <v>0</v>
      </c>
      <c r="L62" s="135"/>
      <c r="M62" s="393" t="str">
        <f t="shared" si="0"/>
        <v/>
      </c>
    </row>
    <row r="63" spans="1:13" ht="14.45" customHeight="1" x14ac:dyDescent="0.2">
      <c r="A63" s="398" t="s">
        <v>291</v>
      </c>
      <c r="B63" s="394">
        <v>0</v>
      </c>
      <c r="C63" s="395">
        <v>0</v>
      </c>
      <c r="D63" s="395">
        <v>0</v>
      </c>
      <c r="E63" s="396">
        <v>0</v>
      </c>
      <c r="F63" s="394">
        <v>0</v>
      </c>
      <c r="G63" s="395">
        <v>0</v>
      </c>
      <c r="H63" s="395">
        <v>25.024470000000001</v>
      </c>
      <c r="I63" s="395">
        <v>270.41791999999998</v>
      </c>
      <c r="J63" s="395">
        <v>270.41791999999998</v>
      </c>
      <c r="K63" s="397">
        <v>0</v>
      </c>
      <c r="L63" s="135"/>
      <c r="M63" s="393" t="str">
        <f t="shared" si="0"/>
        <v/>
      </c>
    </row>
    <row r="64" spans="1:13" ht="14.45" customHeight="1" x14ac:dyDescent="0.2">
      <c r="A64" s="398" t="s">
        <v>292</v>
      </c>
      <c r="B64" s="394">
        <v>0</v>
      </c>
      <c r="C64" s="395">
        <v>0</v>
      </c>
      <c r="D64" s="395">
        <v>0</v>
      </c>
      <c r="E64" s="396">
        <v>0</v>
      </c>
      <c r="F64" s="394">
        <v>0</v>
      </c>
      <c r="G64" s="395">
        <v>0</v>
      </c>
      <c r="H64" s="395">
        <v>25.024470000000001</v>
      </c>
      <c r="I64" s="395">
        <v>270.41791999999998</v>
      </c>
      <c r="J64" s="395">
        <v>270.41791999999998</v>
      </c>
      <c r="K64" s="397">
        <v>0</v>
      </c>
      <c r="L64" s="135"/>
      <c r="M64" s="393" t="str">
        <f t="shared" si="0"/>
        <v>X</v>
      </c>
    </row>
    <row r="65" spans="1:13" ht="14.45" customHeight="1" x14ac:dyDescent="0.2">
      <c r="A65" s="398" t="s">
        <v>293</v>
      </c>
      <c r="B65" s="394">
        <v>0</v>
      </c>
      <c r="C65" s="395">
        <v>0</v>
      </c>
      <c r="D65" s="395">
        <v>0</v>
      </c>
      <c r="E65" s="396">
        <v>0</v>
      </c>
      <c r="F65" s="394">
        <v>0</v>
      </c>
      <c r="G65" s="395">
        <v>0</v>
      </c>
      <c r="H65" s="395">
        <v>25.024470000000001</v>
      </c>
      <c r="I65" s="395">
        <v>270.41791999999998</v>
      </c>
      <c r="J65" s="395">
        <v>270.41791999999998</v>
      </c>
      <c r="K65" s="397">
        <v>0</v>
      </c>
      <c r="L65" s="135"/>
      <c r="M65" s="393" t="str">
        <f t="shared" si="0"/>
        <v/>
      </c>
    </row>
    <row r="66" spans="1:13" ht="14.45" customHeight="1" x14ac:dyDescent="0.2">
      <c r="A66" s="398" t="s">
        <v>294</v>
      </c>
      <c r="B66" s="394">
        <v>0</v>
      </c>
      <c r="C66" s="395">
        <v>350.95597999999995</v>
      </c>
      <c r="D66" s="395">
        <v>350.95597999999995</v>
      </c>
      <c r="E66" s="396">
        <v>0</v>
      </c>
      <c r="F66" s="394">
        <v>0</v>
      </c>
      <c r="G66" s="395">
        <v>0</v>
      </c>
      <c r="H66" s="395">
        <v>64.606020000000001</v>
      </c>
      <c r="I66" s="395">
        <v>447.1431</v>
      </c>
      <c r="J66" s="395">
        <v>447.1431</v>
      </c>
      <c r="K66" s="397">
        <v>0</v>
      </c>
      <c r="L66" s="135"/>
      <c r="M66" s="393" t="str">
        <f t="shared" si="0"/>
        <v/>
      </c>
    </row>
    <row r="67" spans="1:13" ht="14.45" customHeight="1" x14ac:dyDescent="0.2">
      <c r="A67" s="398" t="s">
        <v>295</v>
      </c>
      <c r="B67" s="394">
        <v>0</v>
      </c>
      <c r="C67" s="395">
        <v>350.95597999999995</v>
      </c>
      <c r="D67" s="395">
        <v>350.95597999999995</v>
      </c>
      <c r="E67" s="396">
        <v>0</v>
      </c>
      <c r="F67" s="394">
        <v>0</v>
      </c>
      <c r="G67" s="395">
        <v>0</v>
      </c>
      <c r="H67" s="395">
        <v>64.606020000000001</v>
      </c>
      <c r="I67" s="395">
        <v>447.1431</v>
      </c>
      <c r="J67" s="395">
        <v>447.1431</v>
      </c>
      <c r="K67" s="397">
        <v>0</v>
      </c>
      <c r="L67" s="135"/>
      <c r="M67" s="393" t="str">
        <f t="shared" si="0"/>
        <v/>
      </c>
    </row>
    <row r="68" spans="1:13" ht="14.45" customHeight="1" x14ac:dyDescent="0.2">
      <c r="A68" s="398" t="s">
        <v>296</v>
      </c>
      <c r="B68" s="394">
        <v>0</v>
      </c>
      <c r="C68" s="395">
        <v>350.95597999999995</v>
      </c>
      <c r="D68" s="395">
        <v>350.95597999999995</v>
      </c>
      <c r="E68" s="396">
        <v>0</v>
      </c>
      <c r="F68" s="394">
        <v>0</v>
      </c>
      <c r="G68" s="395">
        <v>0</v>
      </c>
      <c r="H68" s="395">
        <v>64.606020000000001</v>
      </c>
      <c r="I68" s="395">
        <v>447.1431</v>
      </c>
      <c r="J68" s="395">
        <v>447.1431</v>
      </c>
      <c r="K68" s="397">
        <v>0</v>
      </c>
      <c r="L68" s="135"/>
      <c r="M68" s="393" t="str">
        <f t="shared" si="0"/>
        <v/>
      </c>
    </row>
    <row r="69" spans="1:13" ht="14.45" customHeight="1" x14ac:dyDescent="0.2">
      <c r="A69" s="398" t="s">
        <v>297</v>
      </c>
      <c r="B69" s="394">
        <v>0</v>
      </c>
      <c r="C69" s="395">
        <v>118.84518</v>
      </c>
      <c r="D69" s="395">
        <v>118.84518</v>
      </c>
      <c r="E69" s="396">
        <v>0</v>
      </c>
      <c r="F69" s="394">
        <v>0</v>
      </c>
      <c r="G69" s="395">
        <v>0</v>
      </c>
      <c r="H69" s="395">
        <v>10.41554</v>
      </c>
      <c r="I69" s="395">
        <v>157.91032999999999</v>
      </c>
      <c r="J69" s="395">
        <v>157.91032999999999</v>
      </c>
      <c r="K69" s="397">
        <v>0</v>
      </c>
      <c r="L69" s="135"/>
      <c r="M69" s="393" t="str">
        <f t="shared" si="0"/>
        <v>X</v>
      </c>
    </row>
    <row r="70" spans="1:13" ht="14.45" customHeight="1" x14ac:dyDescent="0.2">
      <c r="A70" s="398" t="s">
        <v>298</v>
      </c>
      <c r="B70" s="394">
        <v>0</v>
      </c>
      <c r="C70" s="395">
        <v>118.84518</v>
      </c>
      <c r="D70" s="395">
        <v>118.84518</v>
      </c>
      <c r="E70" s="396">
        <v>0</v>
      </c>
      <c r="F70" s="394">
        <v>0</v>
      </c>
      <c r="G70" s="395">
        <v>0</v>
      </c>
      <c r="H70" s="395">
        <v>10.41554</v>
      </c>
      <c r="I70" s="395">
        <v>157.91032999999999</v>
      </c>
      <c r="J70" s="395">
        <v>157.91032999999999</v>
      </c>
      <c r="K70" s="397">
        <v>0</v>
      </c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 t="s">
        <v>299</v>
      </c>
      <c r="B71" s="394">
        <v>0</v>
      </c>
      <c r="C71" s="395">
        <v>232.11079999999998</v>
      </c>
      <c r="D71" s="395">
        <v>232.11079999999998</v>
      </c>
      <c r="E71" s="396">
        <v>0</v>
      </c>
      <c r="F71" s="394">
        <v>0</v>
      </c>
      <c r="G71" s="395">
        <v>0</v>
      </c>
      <c r="H71" s="395">
        <v>54.190480000000001</v>
      </c>
      <c r="I71" s="395">
        <v>289.23277000000002</v>
      </c>
      <c r="J71" s="395">
        <v>289.23277000000002</v>
      </c>
      <c r="K71" s="397">
        <v>0</v>
      </c>
      <c r="L71" s="135"/>
      <c r="M71" s="393" t="str">
        <f t="shared" si="1"/>
        <v>X</v>
      </c>
    </row>
    <row r="72" spans="1:13" ht="14.45" customHeight="1" x14ac:dyDescent="0.2">
      <c r="A72" s="398" t="s">
        <v>300</v>
      </c>
      <c r="B72" s="394">
        <v>0</v>
      </c>
      <c r="C72" s="395">
        <v>232.11079999999998</v>
      </c>
      <c r="D72" s="395">
        <v>232.11079999999998</v>
      </c>
      <c r="E72" s="396">
        <v>0</v>
      </c>
      <c r="F72" s="394">
        <v>0</v>
      </c>
      <c r="G72" s="395">
        <v>0</v>
      </c>
      <c r="H72" s="395">
        <v>54.190480000000001</v>
      </c>
      <c r="I72" s="395">
        <v>289.23277000000002</v>
      </c>
      <c r="J72" s="395">
        <v>289.23277000000002</v>
      </c>
      <c r="K72" s="397">
        <v>0</v>
      </c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0808EED3-FEF5-49E6-A943-52592A8B55D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301</v>
      </c>
      <c r="C5" s="401">
        <v>2146.5100000000002</v>
      </c>
      <c r="D5" s="401">
        <v>12</v>
      </c>
      <c r="E5" s="401">
        <v>579.08999999999992</v>
      </c>
      <c r="F5" s="402">
        <v>0.26978211142738673</v>
      </c>
      <c r="G5" s="401">
        <v>3</v>
      </c>
      <c r="H5" s="402">
        <v>0.25</v>
      </c>
      <c r="I5" s="401">
        <v>1567.42</v>
      </c>
      <c r="J5" s="402">
        <v>0.73021788857261316</v>
      </c>
      <c r="K5" s="401">
        <v>9</v>
      </c>
      <c r="L5" s="402">
        <v>0.75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302</v>
      </c>
      <c r="C6" s="401">
        <v>2146.5100000000002</v>
      </c>
      <c r="D6" s="401">
        <v>12</v>
      </c>
      <c r="E6" s="401">
        <v>579.08999999999992</v>
      </c>
      <c r="F6" s="402">
        <v>0.26978211142738673</v>
      </c>
      <c r="G6" s="401">
        <v>3</v>
      </c>
      <c r="H6" s="402">
        <v>0.25</v>
      </c>
      <c r="I6" s="401">
        <v>1567.42</v>
      </c>
      <c r="J6" s="402">
        <v>0.73021788857261316</v>
      </c>
      <c r="K6" s="401">
        <v>9</v>
      </c>
      <c r="L6" s="402">
        <v>0.75</v>
      </c>
      <c r="M6" s="401" t="s">
        <v>1</v>
      </c>
      <c r="N6" s="135"/>
    </row>
    <row r="7" spans="1:14" ht="14.45" customHeight="1" x14ac:dyDescent="0.2">
      <c r="A7" s="399" t="s">
        <v>303</v>
      </c>
      <c r="B7" s="400" t="s">
        <v>3</v>
      </c>
      <c r="C7" s="401">
        <v>2146.5100000000002</v>
      </c>
      <c r="D7" s="401">
        <v>12</v>
      </c>
      <c r="E7" s="401">
        <v>579.08999999999992</v>
      </c>
      <c r="F7" s="402">
        <v>0.26978211142738673</v>
      </c>
      <c r="G7" s="401">
        <v>3</v>
      </c>
      <c r="H7" s="402">
        <v>0.25</v>
      </c>
      <c r="I7" s="401">
        <v>1567.42</v>
      </c>
      <c r="J7" s="402">
        <v>0.73021788857261316</v>
      </c>
      <c r="K7" s="401">
        <v>9</v>
      </c>
      <c r="L7" s="402">
        <v>0.75</v>
      </c>
      <c r="M7" s="401" t="s">
        <v>304</v>
      </c>
      <c r="N7" s="135"/>
    </row>
    <row r="9" spans="1:14" ht="14.45" customHeight="1" x14ac:dyDescent="0.2">
      <c r="A9" s="399">
        <v>43</v>
      </c>
      <c r="B9" s="400" t="s">
        <v>301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305</v>
      </c>
      <c r="B10" s="400" t="s">
        <v>302</v>
      </c>
      <c r="C10" s="401">
        <v>2146.5100000000002</v>
      </c>
      <c r="D10" s="401">
        <v>12</v>
      </c>
      <c r="E10" s="401">
        <v>579.08999999999992</v>
      </c>
      <c r="F10" s="402">
        <v>0.26978211142738673</v>
      </c>
      <c r="G10" s="401">
        <v>3</v>
      </c>
      <c r="H10" s="402">
        <v>0.25</v>
      </c>
      <c r="I10" s="401">
        <v>1567.42</v>
      </c>
      <c r="J10" s="402">
        <v>0.73021788857261316</v>
      </c>
      <c r="K10" s="401">
        <v>9</v>
      </c>
      <c r="L10" s="402">
        <v>0.75</v>
      </c>
      <c r="M10" s="401" t="s">
        <v>1</v>
      </c>
      <c r="N10" s="135"/>
    </row>
    <row r="11" spans="1:14" ht="14.45" customHeight="1" x14ac:dyDescent="0.2">
      <c r="A11" s="399" t="s">
        <v>305</v>
      </c>
      <c r="B11" s="400" t="s">
        <v>306</v>
      </c>
      <c r="C11" s="401">
        <v>2146.5100000000002</v>
      </c>
      <c r="D11" s="401">
        <v>12</v>
      </c>
      <c r="E11" s="401">
        <v>579.08999999999992</v>
      </c>
      <c r="F11" s="402">
        <v>0.26978211142738673</v>
      </c>
      <c r="G11" s="401">
        <v>3</v>
      </c>
      <c r="H11" s="402">
        <v>0.25</v>
      </c>
      <c r="I11" s="401">
        <v>1567.42</v>
      </c>
      <c r="J11" s="402">
        <v>0.73021788857261316</v>
      </c>
      <c r="K11" s="401">
        <v>9</v>
      </c>
      <c r="L11" s="402">
        <v>0.75</v>
      </c>
      <c r="M11" s="401" t="s">
        <v>307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308</v>
      </c>
      <c r="N12" s="135"/>
    </row>
    <row r="13" spans="1:14" ht="14.45" customHeight="1" x14ac:dyDescent="0.2">
      <c r="A13" s="399" t="s">
        <v>303</v>
      </c>
      <c r="B13" s="400" t="s">
        <v>309</v>
      </c>
      <c r="C13" s="401">
        <v>2146.5100000000002</v>
      </c>
      <c r="D13" s="401">
        <v>12</v>
      </c>
      <c r="E13" s="401">
        <v>579.08999999999992</v>
      </c>
      <c r="F13" s="402">
        <v>0.26978211142738673</v>
      </c>
      <c r="G13" s="401">
        <v>3</v>
      </c>
      <c r="H13" s="402">
        <v>0.25</v>
      </c>
      <c r="I13" s="401">
        <v>1567.42</v>
      </c>
      <c r="J13" s="402">
        <v>0.73021788857261316</v>
      </c>
      <c r="K13" s="401">
        <v>9</v>
      </c>
      <c r="L13" s="402">
        <v>0.75</v>
      </c>
      <c r="M13" s="401" t="s">
        <v>304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310</v>
      </c>
    </row>
    <row r="16" spans="1:14" ht="14.45" customHeight="1" x14ac:dyDescent="0.2">
      <c r="A16" s="403" t="s">
        <v>311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B0015788-C91A-4F74-B0EE-780C1F85D64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312</v>
      </c>
      <c r="B5" s="411">
        <v>243.84</v>
      </c>
      <c r="C5" s="412">
        <v>1</v>
      </c>
      <c r="D5" s="420">
        <v>1</v>
      </c>
      <c r="E5" s="433" t="s">
        <v>312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313</v>
      </c>
      <c r="B6" s="414">
        <v>635.66</v>
      </c>
      <c r="C6" s="415">
        <v>1</v>
      </c>
      <c r="D6" s="421">
        <v>3</v>
      </c>
      <c r="E6" s="434" t="s">
        <v>313</v>
      </c>
      <c r="F6" s="414">
        <v>450.4</v>
      </c>
      <c r="G6" s="429">
        <v>0.70855488783311837</v>
      </c>
      <c r="H6" s="416">
        <v>2</v>
      </c>
      <c r="I6" s="430">
        <v>0.66666666666666663</v>
      </c>
      <c r="J6" s="437">
        <v>185.26</v>
      </c>
      <c r="K6" s="429">
        <v>0.29144511216688168</v>
      </c>
      <c r="L6" s="416">
        <v>1</v>
      </c>
      <c r="M6" s="430">
        <v>0.33333333333333331</v>
      </c>
    </row>
    <row r="7" spans="1:13" ht="14.45" customHeight="1" thickBot="1" x14ac:dyDescent="0.25">
      <c r="A7" s="408" t="s">
        <v>314</v>
      </c>
      <c r="B7" s="417">
        <v>1267.01</v>
      </c>
      <c r="C7" s="418">
        <v>1</v>
      </c>
      <c r="D7" s="422">
        <v>8</v>
      </c>
      <c r="E7" s="435" t="s">
        <v>314</v>
      </c>
      <c r="F7" s="417">
        <v>128.69</v>
      </c>
      <c r="G7" s="431">
        <v>0.10156983764926875</v>
      </c>
      <c r="H7" s="419">
        <v>1</v>
      </c>
      <c r="I7" s="432">
        <v>0.125</v>
      </c>
      <c r="J7" s="438">
        <v>1138.32</v>
      </c>
      <c r="K7" s="431">
        <v>0.89843016235073125</v>
      </c>
      <c r="L7" s="419">
        <v>7</v>
      </c>
      <c r="M7" s="432">
        <v>0.875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521BE4D-5647-4406-8C36-6B752C649CE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358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2146.5100000000002</v>
      </c>
      <c r="N3" s="57">
        <f>SUBTOTAL(9,N7:N1048576)</f>
        <v>16</v>
      </c>
      <c r="O3" s="57">
        <f>SUBTOTAL(9,O7:O1048576)</f>
        <v>12</v>
      </c>
      <c r="P3" s="57">
        <f>SUBTOTAL(9,P7:P1048576)</f>
        <v>579.09</v>
      </c>
      <c r="Q3" s="58">
        <f>IF(M3=0,0,P3/M3)</f>
        <v>0.26978211142738678</v>
      </c>
      <c r="R3" s="57">
        <f>SUBTOTAL(9,R7:R1048576)</f>
        <v>5</v>
      </c>
      <c r="S3" s="58">
        <f>IF(N3=0,0,R3/N3)</f>
        <v>0.3125</v>
      </c>
      <c r="T3" s="57">
        <f>SUBTOTAL(9,T7:T1048576)</f>
        <v>3</v>
      </c>
      <c r="U3" s="59">
        <f>IF(O3=0,0,T3/O3)</f>
        <v>0.25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301</v>
      </c>
      <c r="C7" s="445" t="s">
        <v>305</v>
      </c>
      <c r="D7" s="446" t="s">
        <v>357</v>
      </c>
      <c r="E7" s="447" t="s">
        <v>314</v>
      </c>
      <c r="F7" s="445" t="s">
        <v>302</v>
      </c>
      <c r="G7" s="445" t="s">
        <v>315</v>
      </c>
      <c r="H7" s="445" t="s">
        <v>233</v>
      </c>
      <c r="I7" s="445" t="s">
        <v>316</v>
      </c>
      <c r="J7" s="445" t="s">
        <v>317</v>
      </c>
      <c r="K7" s="445" t="s">
        <v>318</v>
      </c>
      <c r="L7" s="448">
        <v>75.819999999999993</v>
      </c>
      <c r="M7" s="448">
        <v>75.819999999999993</v>
      </c>
      <c r="N7" s="445">
        <v>1</v>
      </c>
      <c r="O7" s="449">
        <v>0.5</v>
      </c>
      <c r="P7" s="448">
        <v>75.819999999999993</v>
      </c>
      <c r="Q7" s="450">
        <v>1</v>
      </c>
      <c r="R7" s="445">
        <v>1</v>
      </c>
      <c r="S7" s="450">
        <v>1</v>
      </c>
      <c r="T7" s="449">
        <v>0.5</v>
      </c>
      <c r="U7" s="108">
        <v>1</v>
      </c>
    </row>
    <row r="8" spans="1:21" ht="14.45" customHeight="1" x14ac:dyDescent="0.2">
      <c r="A8" s="425">
        <v>43</v>
      </c>
      <c r="B8" s="415" t="s">
        <v>301</v>
      </c>
      <c r="C8" s="415" t="s">
        <v>305</v>
      </c>
      <c r="D8" s="451" t="s">
        <v>357</v>
      </c>
      <c r="E8" s="452" t="s">
        <v>314</v>
      </c>
      <c r="F8" s="415" t="s">
        <v>302</v>
      </c>
      <c r="G8" s="415" t="s">
        <v>319</v>
      </c>
      <c r="H8" s="415" t="s">
        <v>233</v>
      </c>
      <c r="I8" s="415" t="s">
        <v>320</v>
      </c>
      <c r="J8" s="415" t="s">
        <v>321</v>
      </c>
      <c r="K8" s="415" t="s">
        <v>322</v>
      </c>
      <c r="L8" s="453">
        <v>52.87</v>
      </c>
      <c r="M8" s="453">
        <v>52.87</v>
      </c>
      <c r="N8" s="415">
        <v>1</v>
      </c>
      <c r="O8" s="454">
        <v>0.5</v>
      </c>
      <c r="P8" s="453">
        <v>52.87</v>
      </c>
      <c r="Q8" s="429">
        <v>1</v>
      </c>
      <c r="R8" s="415">
        <v>1</v>
      </c>
      <c r="S8" s="429">
        <v>1</v>
      </c>
      <c r="T8" s="454">
        <v>0.5</v>
      </c>
      <c r="U8" s="430">
        <v>1</v>
      </c>
    </row>
    <row r="9" spans="1:21" ht="14.45" customHeight="1" x14ac:dyDescent="0.2">
      <c r="A9" s="425">
        <v>43</v>
      </c>
      <c r="B9" s="415" t="s">
        <v>301</v>
      </c>
      <c r="C9" s="415" t="s">
        <v>305</v>
      </c>
      <c r="D9" s="451" t="s">
        <v>357</v>
      </c>
      <c r="E9" s="452" t="s">
        <v>314</v>
      </c>
      <c r="F9" s="415" t="s">
        <v>302</v>
      </c>
      <c r="G9" s="415" t="s">
        <v>323</v>
      </c>
      <c r="H9" s="415" t="s">
        <v>233</v>
      </c>
      <c r="I9" s="415" t="s">
        <v>324</v>
      </c>
      <c r="J9" s="415" t="s">
        <v>325</v>
      </c>
      <c r="K9" s="415" t="s">
        <v>326</v>
      </c>
      <c r="L9" s="453">
        <v>93.98</v>
      </c>
      <c r="M9" s="453">
        <v>93.98</v>
      </c>
      <c r="N9" s="415">
        <v>1</v>
      </c>
      <c r="O9" s="454">
        <v>1</v>
      </c>
      <c r="P9" s="453"/>
      <c r="Q9" s="429">
        <v>0</v>
      </c>
      <c r="R9" s="415"/>
      <c r="S9" s="429">
        <v>0</v>
      </c>
      <c r="T9" s="454"/>
      <c r="U9" s="430">
        <v>0</v>
      </c>
    </row>
    <row r="10" spans="1:21" ht="14.45" customHeight="1" x14ac:dyDescent="0.2">
      <c r="A10" s="425">
        <v>43</v>
      </c>
      <c r="B10" s="415" t="s">
        <v>301</v>
      </c>
      <c r="C10" s="415" t="s">
        <v>305</v>
      </c>
      <c r="D10" s="451" t="s">
        <v>357</v>
      </c>
      <c r="E10" s="452" t="s">
        <v>314</v>
      </c>
      <c r="F10" s="415" t="s">
        <v>302</v>
      </c>
      <c r="G10" s="415" t="s">
        <v>323</v>
      </c>
      <c r="H10" s="415" t="s">
        <v>233</v>
      </c>
      <c r="I10" s="415" t="s">
        <v>327</v>
      </c>
      <c r="J10" s="415" t="s">
        <v>325</v>
      </c>
      <c r="K10" s="415" t="s">
        <v>328</v>
      </c>
      <c r="L10" s="453">
        <v>140.96</v>
      </c>
      <c r="M10" s="453">
        <v>140.96</v>
      </c>
      <c r="N10" s="415">
        <v>1</v>
      </c>
      <c r="O10" s="454">
        <v>1</v>
      </c>
      <c r="P10" s="453"/>
      <c r="Q10" s="429">
        <v>0</v>
      </c>
      <c r="R10" s="415"/>
      <c r="S10" s="429">
        <v>0</v>
      </c>
      <c r="T10" s="454"/>
      <c r="U10" s="430">
        <v>0</v>
      </c>
    </row>
    <row r="11" spans="1:21" ht="14.45" customHeight="1" x14ac:dyDescent="0.2">
      <c r="A11" s="425">
        <v>43</v>
      </c>
      <c r="B11" s="415" t="s">
        <v>301</v>
      </c>
      <c r="C11" s="415" t="s">
        <v>305</v>
      </c>
      <c r="D11" s="451" t="s">
        <v>357</v>
      </c>
      <c r="E11" s="452" t="s">
        <v>314</v>
      </c>
      <c r="F11" s="415" t="s">
        <v>302</v>
      </c>
      <c r="G11" s="415" t="s">
        <v>329</v>
      </c>
      <c r="H11" s="415" t="s">
        <v>233</v>
      </c>
      <c r="I11" s="415" t="s">
        <v>330</v>
      </c>
      <c r="J11" s="415" t="s">
        <v>331</v>
      </c>
      <c r="K11" s="415" t="s">
        <v>332</v>
      </c>
      <c r="L11" s="453">
        <v>25.53</v>
      </c>
      <c r="M11" s="453">
        <v>25.53</v>
      </c>
      <c r="N11" s="415">
        <v>1</v>
      </c>
      <c r="O11" s="454">
        <v>1</v>
      </c>
      <c r="P11" s="453"/>
      <c r="Q11" s="429">
        <v>0</v>
      </c>
      <c r="R11" s="415"/>
      <c r="S11" s="429">
        <v>0</v>
      </c>
      <c r="T11" s="454"/>
      <c r="U11" s="430">
        <v>0</v>
      </c>
    </row>
    <row r="12" spans="1:21" ht="14.45" customHeight="1" x14ac:dyDescent="0.2">
      <c r="A12" s="425">
        <v>43</v>
      </c>
      <c r="B12" s="415" t="s">
        <v>301</v>
      </c>
      <c r="C12" s="415" t="s">
        <v>305</v>
      </c>
      <c r="D12" s="451" t="s">
        <v>357</v>
      </c>
      <c r="E12" s="452" t="s">
        <v>314</v>
      </c>
      <c r="F12" s="415" t="s">
        <v>302</v>
      </c>
      <c r="G12" s="415" t="s">
        <v>333</v>
      </c>
      <c r="H12" s="415" t="s">
        <v>233</v>
      </c>
      <c r="I12" s="415" t="s">
        <v>334</v>
      </c>
      <c r="J12" s="415" t="s">
        <v>335</v>
      </c>
      <c r="K12" s="415" t="s">
        <v>336</v>
      </c>
      <c r="L12" s="453">
        <v>176.32</v>
      </c>
      <c r="M12" s="453">
        <v>352.64</v>
      </c>
      <c r="N12" s="415">
        <v>2</v>
      </c>
      <c r="O12" s="454">
        <v>1.5</v>
      </c>
      <c r="P12" s="453"/>
      <c r="Q12" s="429">
        <v>0</v>
      </c>
      <c r="R12" s="415"/>
      <c r="S12" s="429">
        <v>0</v>
      </c>
      <c r="T12" s="454"/>
      <c r="U12" s="430">
        <v>0</v>
      </c>
    </row>
    <row r="13" spans="1:21" ht="14.45" customHeight="1" x14ac:dyDescent="0.2">
      <c r="A13" s="425">
        <v>43</v>
      </c>
      <c r="B13" s="415" t="s">
        <v>301</v>
      </c>
      <c r="C13" s="415" t="s">
        <v>305</v>
      </c>
      <c r="D13" s="451" t="s">
        <v>357</v>
      </c>
      <c r="E13" s="452" t="s">
        <v>314</v>
      </c>
      <c r="F13" s="415" t="s">
        <v>302</v>
      </c>
      <c r="G13" s="415" t="s">
        <v>337</v>
      </c>
      <c r="H13" s="415" t="s">
        <v>233</v>
      </c>
      <c r="I13" s="415" t="s">
        <v>338</v>
      </c>
      <c r="J13" s="415" t="s">
        <v>339</v>
      </c>
      <c r="K13" s="415" t="s">
        <v>340</v>
      </c>
      <c r="L13" s="453">
        <v>87.98</v>
      </c>
      <c r="M13" s="453">
        <v>87.98</v>
      </c>
      <c r="N13" s="415">
        <v>1</v>
      </c>
      <c r="O13" s="454">
        <v>0.5</v>
      </c>
      <c r="P13" s="453"/>
      <c r="Q13" s="429">
        <v>0</v>
      </c>
      <c r="R13" s="415"/>
      <c r="S13" s="429">
        <v>0</v>
      </c>
      <c r="T13" s="454"/>
      <c r="U13" s="430">
        <v>0</v>
      </c>
    </row>
    <row r="14" spans="1:21" ht="14.45" customHeight="1" x14ac:dyDescent="0.2">
      <c r="A14" s="425">
        <v>43</v>
      </c>
      <c r="B14" s="415" t="s">
        <v>301</v>
      </c>
      <c r="C14" s="415" t="s">
        <v>305</v>
      </c>
      <c r="D14" s="451" t="s">
        <v>357</v>
      </c>
      <c r="E14" s="452" t="s">
        <v>314</v>
      </c>
      <c r="F14" s="415" t="s">
        <v>302</v>
      </c>
      <c r="G14" s="415" t="s">
        <v>341</v>
      </c>
      <c r="H14" s="415" t="s">
        <v>233</v>
      </c>
      <c r="I14" s="415" t="s">
        <v>342</v>
      </c>
      <c r="J14" s="415" t="s">
        <v>343</v>
      </c>
      <c r="K14" s="415" t="s">
        <v>344</v>
      </c>
      <c r="L14" s="453">
        <v>437.23</v>
      </c>
      <c r="M14" s="453">
        <v>437.23</v>
      </c>
      <c r="N14" s="415">
        <v>1</v>
      </c>
      <c r="O14" s="454">
        <v>1</v>
      </c>
      <c r="P14" s="453"/>
      <c r="Q14" s="429">
        <v>0</v>
      </c>
      <c r="R14" s="415"/>
      <c r="S14" s="429">
        <v>0</v>
      </c>
      <c r="T14" s="454"/>
      <c r="U14" s="430">
        <v>0</v>
      </c>
    </row>
    <row r="15" spans="1:21" ht="14.45" customHeight="1" x14ac:dyDescent="0.2">
      <c r="A15" s="425">
        <v>43</v>
      </c>
      <c r="B15" s="415" t="s">
        <v>301</v>
      </c>
      <c r="C15" s="415" t="s">
        <v>305</v>
      </c>
      <c r="D15" s="451" t="s">
        <v>357</v>
      </c>
      <c r="E15" s="452" t="s">
        <v>314</v>
      </c>
      <c r="F15" s="415" t="s">
        <v>302</v>
      </c>
      <c r="G15" s="415" t="s">
        <v>345</v>
      </c>
      <c r="H15" s="415" t="s">
        <v>233</v>
      </c>
      <c r="I15" s="415" t="s">
        <v>346</v>
      </c>
      <c r="J15" s="415" t="s">
        <v>347</v>
      </c>
      <c r="K15" s="415" t="s">
        <v>348</v>
      </c>
      <c r="L15" s="453">
        <v>0</v>
      </c>
      <c r="M15" s="453">
        <v>0</v>
      </c>
      <c r="N15" s="415">
        <v>1</v>
      </c>
      <c r="O15" s="454">
        <v>1</v>
      </c>
      <c r="P15" s="453"/>
      <c r="Q15" s="429"/>
      <c r="R15" s="415"/>
      <c r="S15" s="429">
        <v>0</v>
      </c>
      <c r="T15" s="454"/>
      <c r="U15" s="430">
        <v>0</v>
      </c>
    </row>
    <row r="16" spans="1:21" ht="14.45" customHeight="1" x14ac:dyDescent="0.2">
      <c r="A16" s="425">
        <v>43</v>
      </c>
      <c r="B16" s="415" t="s">
        <v>301</v>
      </c>
      <c r="C16" s="415" t="s">
        <v>305</v>
      </c>
      <c r="D16" s="451" t="s">
        <v>357</v>
      </c>
      <c r="E16" s="452" t="s">
        <v>313</v>
      </c>
      <c r="F16" s="415" t="s">
        <v>302</v>
      </c>
      <c r="G16" s="415" t="s">
        <v>333</v>
      </c>
      <c r="H16" s="415" t="s">
        <v>233</v>
      </c>
      <c r="I16" s="415" t="s">
        <v>334</v>
      </c>
      <c r="J16" s="415" t="s">
        <v>335</v>
      </c>
      <c r="K16" s="415" t="s">
        <v>336</v>
      </c>
      <c r="L16" s="453">
        <v>176.32</v>
      </c>
      <c r="M16" s="453">
        <v>352.64</v>
      </c>
      <c r="N16" s="415">
        <v>2</v>
      </c>
      <c r="O16" s="454">
        <v>1.5</v>
      </c>
      <c r="P16" s="453">
        <v>352.64</v>
      </c>
      <c r="Q16" s="429">
        <v>1</v>
      </c>
      <c r="R16" s="415">
        <v>2</v>
      </c>
      <c r="S16" s="429">
        <v>1</v>
      </c>
      <c r="T16" s="454">
        <v>1.5</v>
      </c>
      <c r="U16" s="430">
        <v>1</v>
      </c>
    </row>
    <row r="17" spans="1:21" ht="14.45" customHeight="1" x14ac:dyDescent="0.2">
      <c r="A17" s="425">
        <v>43</v>
      </c>
      <c r="B17" s="415" t="s">
        <v>301</v>
      </c>
      <c r="C17" s="415" t="s">
        <v>305</v>
      </c>
      <c r="D17" s="451" t="s">
        <v>357</v>
      </c>
      <c r="E17" s="452" t="s">
        <v>313</v>
      </c>
      <c r="F17" s="415" t="s">
        <v>302</v>
      </c>
      <c r="G17" s="415" t="s">
        <v>337</v>
      </c>
      <c r="H17" s="415" t="s">
        <v>233</v>
      </c>
      <c r="I17" s="415" t="s">
        <v>349</v>
      </c>
      <c r="J17" s="415" t="s">
        <v>339</v>
      </c>
      <c r="K17" s="415" t="s">
        <v>340</v>
      </c>
      <c r="L17" s="453">
        <v>185.26</v>
      </c>
      <c r="M17" s="453">
        <v>185.26</v>
      </c>
      <c r="N17" s="415">
        <v>1</v>
      </c>
      <c r="O17" s="454">
        <v>1</v>
      </c>
      <c r="P17" s="453"/>
      <c r="Q17" s="429">
        <v>0</v>
      </c>
      <c r="R17" s="415"/>
      <c r="S17" s="429">
        <v>0</v>
      </c>
      <c r="T17" s="454"/>
      <c r="U17" s="430">
        <v>0</v>
      </c>
    </row>
    <row r="18" spans="1:21" ht="14.45" customHeight="1" x14ac:dyDescent="0.2">
      <c r="A18" s="425">
        <v>43</v>
      </c>
      <c r="B18" s="415" t="s">
        <v>301</v>
      </c>
      <c r="C18" s="415" t="s">
        <v>305</v>
      </c>
      <c r="D18" s="451" t="s">
        <v>357</v>
      </c>
      <c r="E18" s="452" t="s">
        <v>313</v>
      </c>
      <c r="F18" s="415" t="s">
        <v>302</v>
      </c>
      <c r="G18" s="415" t="s">
        <v>337</v>
      </c>
      <c r="H18" s="415" t="s">
        <v>233</v>
      </c>
      <c r="I18" s="415" t="s">
        <v>350</v>
      </c>
      <c r="J18" s="415" t="s">
        <v>351</v>
      </c>
      <c r="K18" s="415" t="s">
        <v>352</v>
      </c>
      <c r="L18" s="453">
        <v>97.76</v>
      </c>
      <c r="M18" s="453">
        <v>97.76</v>
      </c>
      <c r="N18" s="415">
        <v>1</v>
      </c>
      <c r="O18" s="454">
        <v>0.5</v>
      </c>
      <c r="P18" s="453">
        <v>97.76</v>
      </c>
      <c r="Q18" s="429">
        <v>1</v>
      </c>
      <c r="R18" s="415">
        <v>1</v>
      </c>
      <c r="S18" s="429">
        <v>1</v>
      </c>
      <c r="T18" s="454">
        <v>0.5</v>
      </c>
      <c r="U18" s="430">
        <v>1</v>
      </c>
    </row>
    <row r="19" spans="1:21" ht="14.45" customHeight="1" thickBot="1" x14ac:dyDescent="0.25">
      <c r="A19" s="426">
        <v>43</v>
      </c>
      <c r="B19" s="418" t="s">
        <v>301</v>
      </c>
      <c r="C19" s="418" t="s">
        <v>305</v>
      </c>
      <c r="D19" s="455" t="s">
        <v>357</v>
      </c>
      <c r="E19" s="456" t="s">
        <v>312</v>
      </c>
      <c r="F19" s="418" t="s">
        <v>302</v>
      </c>
      <c r="G19" s="418" t="s">
        <v>353</v>
      </c>
      <c r="H19" s="418" t="s">
        <v>233</v>
      </c>
      <c r="I19" s="418" t="s">
        <v>354</v>
      </c>
      <c r="J19" s="418" t="s">
        <v>355</v>
      </c>
      <c r="K19" s="418" t="s">
        <v>356</v>
      </c>
      <c r="L19" s="457">
        <v>121.92</v>
      </c>
      <c r="M19" s="457">
        <v>243.84</v>
      </c>
      <c r="N19" s="418">
        <v>2</v>
      </c>
      <c r="O19" s="458">
        <v>1</v>
      </c>
      <c r="P19" s="457"/>
      <c r="Q19" s="431">
        <v>0</v>
      </c>
      <c r="R19" s="418"/>
      <c r="S19" s="431">
        <v>0</v>
      </c>
      <c r="T19" s="458"/>
      <c r="U19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BEB0C9D-BB11-4DFE-925B-62DB4C28252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2021-02-08T11:15:38Z</dcterms:modified>
</cp:coreProperties>
</file>