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154528E-1C4B-4CCD-B9AE-6908DE41205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E12" i="431"/>
  <c r="K10" i="431"/>
  <c r="N13" i="431"/>
  <c r="K11" i="431"/>
  <c r="C10" i="431"/>
  <c r="F13" i="431"/>
  <c r="J9" i="431"/>
  <c r="M12" i="431"/>
  <c r="P15" i="431"/>
  <c r="O15" i="431"/>
  <c r="C11" i="431"/>
  <c r="D12" i="431"/>
  <c r="E13" i="431"/>
  <c r="F14" i="431"/>
  <c r="G15" i="431"/>
  <c r="I9" i="431"/>
  <c r="N14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H12" i="431"/>
  <c r="O11" i="431"/>
  <c r="M13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C15" i="431"/>
  <c r="F10" i="431"/>
  <c r="G11" i="431"/>
  <c r="I13" i="431"/>
  <c r="K15" i="431"/>
  <c r="M9" i="431"/>
  <c r="P12" i="431"/>
  <c r="L12" i="431"/>
  <c r="E9" i="431"/>
  <c r="J14" i="431"/>
  <c r="N10" i="431"/>
  <c r="Q13" i="431"/>
  <c r="Q9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D11" i="431"/>
  <c r="G14" i="431"/>
  <c r="H15" i="431"/>
  <c r="L11" i="431"/>
  <c r="O14" i="431"/>
  <c r="J10" i="431"/>
  <c r="R14" i="431" l="1"/>
  <c r="S14" i="431"/>
  <c r="S9" i="431"/>
  <c r="R9" i="431"/>
  <c r="S13" i="431"/>
  <c r="R13" i="431"/>
  <c r="R12" i="431"/>
  <c r="S12" i="431"/>
  <c r="R11" i="431"/>
  <c r="S11" i="431"/>
  <c r="S10" i="431"/>
  <c r="R10" i="431"/>
  <c r="S15" i="431"/>
  <c r="R15" i="431"/>
  <c r="O8" i="431"/>
  <c r="G8" i="431"/>
  <c r="N8" i="431"/>
  <c r="I8" i="431"/>
  <c r="K8" i="431"/>
  <c r="P8" i="431"/>
  <c r="H8" i="431"/>
  <c r="E8" i="431"/>
  <c r="L8" i="431"/>
  <c r="F8" i="431"/>
  <c r="D8" i="431"/>
  <c r="Q8" i="431"/>
  <c r="J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D4" i="414"/>
  <c r="D16" i="414"/>
  <c r="C13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S3" i="347" s="1"/>
  <c r="M3" i="347"/>
  <c r="Q3" i="347" s="1"/>
  <c r="C21" i="414"/>
  <c r="D21" i="414"/>
  <c r="U3" i="347" l="1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<sst xmlns="http://schemas.openxmlformats.org/spreadsheetml/2006/main" count="1025" uniqueCount="414">
  <si>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</si>
  <si>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</si>
  <si>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</si>
  <si>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</si>
  <si>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</si>
  <si>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</si>
  <si>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</si>
  <si>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</si>
  <si>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</si>
  <si>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</si>
  <si>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</si>
  <si>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</si>
  <si>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</si>
  <si>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</si>
  <si>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</si>
  <si>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</si>
  <si>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</si>
  <si>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</si>
  <si>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</si>
  <si>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</si>
  <si>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</si>
  <si>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</si>
  <si>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</si>
  <si>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</si>
  <si>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</si>
  <si>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</si>
  <si>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</si>
  <si>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</si>
  <si>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</si>
  <si>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</si>
  <si>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</si>
  <si>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</si>
  <si>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</si>
  <si>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</si>
  <si>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</si>
  <si>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</si>
  <si>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</si>
  <si>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</si>
  <si>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</si>
  <si>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</si>
  <si>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</si>
  <si>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</si>
  <si>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</si>
  <si>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</si>
  <si>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</si>
  <si>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</si>
  <si>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</si>
  <si>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</si>
  <si>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</si>
  <si>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</si>
  <si>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</si>
  <si>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</si>
  <si>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</si>
  <si>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</si>
  <si>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</si>
  <si>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</si>
  <si>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</si>
  <si>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</si>
  <si>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</si>
  <si>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</si>
  <si>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</si>
  <si>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</si>
  <si>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</si>
  <si>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</si>
  <si>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</si>
  <si>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</si>
  <si>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</si>
  <si>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</si>
  <si>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</si>
  <si>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</si>
  <si>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</si>
  <si>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</si>
  <si>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</si>
  <si>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</si>
  <si>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</si>
  <si>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</si>
  <si>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</si>
  <si>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</si>
  <si>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</si>
  <si>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</si>
  <si>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</si>
  <si>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</si>
  <si>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</si>
  <si>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</si>
  <si>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</si>
  <si>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</si>
  <si>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</si>
  <si>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</si>
  <si>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</si>
  <si>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</si>
  <si>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</si>
  <si>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</si>
  <si>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</si>
  <si>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</si>
  <si>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</si>
  <si>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</si>
  <si>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</si>
  <si>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</si>
  <si>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</si>
  <si>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</si>
  <si>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</si>
  <si>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</si>
  <si>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</si>
  <si>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</si>
  <si>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</si>
  <si>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</si>
  <si>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</si>
  <si>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</si>
  <si>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</si>
  <si>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</si>
  <si>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</si>
  <si>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</si>
  <si>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</si>
  <si>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</si>
  <si>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</si>
  <si>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</si>
  <si>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</si>
  <si>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</si>
  <si>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</si>
  <si>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</si>
  <si>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</si>
  <si>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</si>
  <si>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</si>
  <si>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</si>
  <si>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</si>
  <si>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</si>
  <si>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</si>
  <si>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</si>
  <si>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</si>
  <si>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</si>
  <si>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</si>
  <si>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</si>
  <si>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</si>
  <si>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</si>
  <si>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</si>
  <si>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</si>
  <si>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</si>
  <si>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</si>
  <si>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</si>
  <si>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</si>
  <si>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</si>
  <si>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</si>
  <si>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</si>
  <si>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</si>
  <si>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</si>
  <si>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</si>
  <si>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</si>
  <si>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</si>
  <si>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</si>
  <si>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</si>
  <si>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</si>
  <si>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</si>
  <si>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</si>
  <si>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</si>
  <si>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</si>
  <si>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</si>
  <si>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</si>
  <si>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</si>
  <si>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</si>
  <si>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</si>
  <si>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</si>
  <si>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</si>
  <si>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</si>
  <si>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</si>
  <si>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</si>
  <si>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</si>
  <si>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</si>
  <si>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</si>
  <si>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</si>
  <si>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</si>
  <si>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</si>
  <si>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</si>
  <si>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</si>
  <si>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</si>
  <si>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</si>
  <si>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</si>
  <si>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</si>
  <si>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</si>
  <si>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</si>
  <si>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</si>
  <si>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</si>
  <si>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</si>
  <si>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</si>
  <si>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</si>
  <si>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</si>
  <si>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</si>
  <si>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</si>
  <si>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</si>
  <si>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</si>
  <si>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</si>
  <si>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</si>
  <si>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</si>
  <si>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</si>
  <si>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</si>
  <si>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</si>
  <si>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</si>
  <si>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</si>
  <si>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</si>
  <si>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</si>
  <si>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</si>
  <si>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</si>
  <si>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</si>
  <si>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</si>
  <si>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</si>
  <si>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</si>
  <si>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</si>
  <si>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</si>
  <si>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</si>
  <si>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</si>
  <si>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</si>
  <si>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</si>
  <si>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</si>
  <si>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</si>
  <si>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</si>
  <si>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</si>
  <si>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</si>
  <si>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</si>
  <si>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</si>
  <si>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</si>
  <si>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</si>
  <si>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</si>
  <si>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</si>
  <si>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</si>
  <si>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</si>
  <si>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</si>
  <si>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</si>
  <si>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</si>
  <si>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</si>
  <si>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</si>
  <si>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</si>
  <si>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</si>
  <si>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</si>
  <si>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</si>
  <si>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</si>
  <si>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</si>
  <si>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</si>
  <si>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</si>
  <si>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</si>
  <si>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</si>
  <si>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</si>
  <si>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</si>
  <si>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</si>
  <si>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</si>
  <si>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</si>
  <si>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</si>
  <si>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</si>
  <si>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</si>
  <si>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</si>
  <si>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</si>
  <si>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</si>
  <si>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</si>
  <si>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</si>
  <si>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</si>
  <si>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</si>
  <si>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</si>
  <si>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</si>
  <si>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</si>
  <si>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</si>
  <si>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</si>
  <si>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</si>
  <si>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</si>
  <si>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</si>
  <si>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</si>
  <si>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</si>
  <si>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</si>
  <si>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</si>
  <si>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</si>
  <si>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</si>
  <si>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</si>
  <si>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</si>
  <si>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</si>
  <si>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</si>
  <si>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</si>
  <si>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</si>
  <si>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</si>
  <si>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</si>
  <si>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</si>
  <si>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</si>
  <si>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</si>
  <si>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</si>
  <si>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</si>
  <si>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</si>
  <si>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</si>
  <si>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</si>
  <si>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</si>
  <si>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</si>
  <si>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</si>
  <si>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</si>
  <si>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</si>
  <si>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</si>
  <si>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</si>
  <si>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</si>
  <si>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</si>
  <si>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</si>
  <si>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</si>
  <si>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</si>
  <si>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</si>
  <si>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</si>
  <si>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</si>
  <si>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</si>
  <si>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</si>
  <si>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</si>
  <si>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Hlava Pavel</t>
  </si>
  <si>
    <t>Matalová Petra</t>
  </si>
  <si>
    <t>Strojil Jan</t>
  </si>
  <si>
    <t>CIPROFLOXACIN</t>
  </si>
  <si>
    <t>225143</t>
  </si>
  <si>
    <t>CILOXAN</t>
  </si>
  <si>
    <t>3MG/ML AUR/OPH GTT SOL 1X5ML</t>
  </si>
  <si>
    <t>DIKLOFENAK</t>
  </si>
  <si>
    <t>119672</t>
  </si>
  <si>
    <t>DICLOFENAC DUO PHARMASWISS</t>
  </si>
  <si>
    <t>75MG CPS RDR 30 I</t>
  </si>
  <si>
    <t>JINÁ ANTIHISTAMINIKA PRO SYSTÉMOVOU APLIKACI</t>
  </si>
  <si>
    <t>2479</t>
  </si>
  <si>
    <t>DITHIADEN</t>
  </si>
  <si>
    <t>2MG TBL NOB 20</t>
  </si>
  <si>
    <t>LEVOCETIRIZIN</t>
  </si>
  <si>
    <t>124346</t>
  </si>
  <si>
    <t>CEZERA</t>
  </si>
  <si>
    <t>5MG TBL FLM 90 I</t>
  </si>
  <si>
    <t>OMEPRAZOL</t>
  </si>
  <si>
    <t>215606</t>
  </si>
  <si>
    <t>HELICID 20 ZENTIVA</t>
  </si>
  <si>
    <t>20MG CPS ETD 90 I</t>
  </si>
  <si>
    <t>25366</t>
  </si>
  <si>
    <t>HOŘČÍK (KOMBINACE RŮZNÝCH SOLÍ)</t>
  </si>
  <si>
    <t>215978</t>
  </si>
  <si>
    <t>MAGNOSOLV</t>
  </si>
  <si>
    <t>365MG POR GRA SOL SCC 30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</si>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</sst>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0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100" xfId="0" applyNumberFormat="1" applyFont="1" applyBorder="1" applyAlignment="1">
      <alignment horizontal="right" vertical="center"/>
    </xf>
    <xf numFmtId="173" fontId="40" fillId="0" borderId="100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6" xfId="0" applyNumberFormat="1" applyFont="1" applyBorder="1" applyAlignment="1">
      <alignment vertical="center"/>
    </xf>
    <xf numFmtId="0" fontId="33" fillId="0" borderId="101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4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9" xfId="0" applyNumberFormat="1" applyFont="1" applyFill="1" applyBorder="1"/>
    <xf numFmtId="3" fontId="0" fillId="7" borderId="72" xfId="0" applyNumberFormat="1" applyFont="1" applyFill="1" applyBorder="1"/>
    <xf numFmtId="0" fontId="0" fillId="0" borderId="110" xfId="0" applyNumberFormat="1" applyFont="1" applyBorder="1"/>
    <xf numFmtId="3" fontId="0" fillId="0" borderId="111" xfId="0" applyNumberFormat="1" applyFont="1" applyBorder="1"/>
    <xf numFmtId="0" fontId="0" fillId="7" borderId="110" xfId="0" applyNumberFormat="1" applyFont="1" applyFill="1" applyBorder="1"/>
    <xf numFmtId="3" fontId="0" fillId="7" borderId="111" xfId="0" applyNumberFormat="1" applyFont="1" applyFill="1" applyBorder="1"/>
    <xf numFmtId="0" fontId="53" fillId="8" borderId="110" xfId="0" applyNumberFormat="1" applyFont="1" applyFill="1" applyBorder="1"/>
    <xf numFmtId="3" fontId="53" fillId="8" borderId="111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55" fillId="4" borderId="97" xfId="0" applyFont="1" applyFill="1" applyBorder="1" applyAlignment="1">
      <alignment horizontal="center" vertical="center" wrapText="1"/>
    </xf>
    <xf numFmtId="0" fontId="55" fillId="4" borderId="105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8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168" fontId="55" fillId="2" borderId="105" xfId="0" applyNumberFormat="1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8" xfId="0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7" xfId="0" applyNumberFormat="1" applyFont="1" applyFill="1" applyBorder="1" applyAlignment="1">
      <alignment horizontal="center" vertical="center"/>
    </xf>
    <xf numFmtId="3" fontId="55" fillId="4" borderId="98" xfId="0" applyNumberFormat="1" applyFont="1" applyFill="1" applyBorder="1" applyAlignment="1">
      <alignment horizontal="center" vertical="center"/>
    </xf>
    <xf numFmtId="9" fontId="55" fillId="4" borderId="87" xfId="0" applyNumberFormat="1" applyFont="1" applyFill="1" applyBorder="1" applyAlignment="1">
      <alignment horizontal="center" vertical="center"/>
    </xf>
    <xf numFmtId="9" fontId="55" fillId="4" borderId="98" xfId="0" applyNumberFormat="1" applyFont="1" applyFill="1" applyBorder="1" applyAlignment="1">
      <alignment horizontal="center" vertical="center"/>
    </xf>
    <xf numFmtId="3" fontId="55" fillId="4" borderId="88" xfId="0" applyNumberFormat="1" applyFont="1" applyFill="1" applyBorder="1" applyAlignment="1">
      <alignment horizontal="center" vertical="center" wrapText="1"/>
    </xf>
    <xf numFmtId="3" fontId="55" fillId="4" borderId="99" xfId="0" applyNumberFormat="1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0" fontId="55" fillId="9" borderId="108" xfId="0" applyFont="1" applyFill="1" applyBorder="1" applyAlignment="1">
      <alignment horizontal="center"/>
    </xf>
    <xf numFmtId="0" fontId="55" fillId="9" borderId="107" xfId="0" applyFont="1" applyFill="1" applyBorder="1" applyAlignment="1">
      <alignment horizontal="center"/>
    </xf>
    <xf numFmtId="0" fontId="55" fillId="9" borderId="86" xfId="0" applyFont="1" applyFill="1" applyBorder="1" applyAlignment="1">
      <alignment horizontal="center"/>
    </xf>
    <xf numFmtId="0" fontId="40" fillId="4" borderId="96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3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1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10" borderId="113" xfId="83" applyNumberFormat="1" applyFont="1" applyFill="1" applyBorder="1" applyAlignment="1">
      <alignment horizontal="right" vertical="top"/>
    </xf>
    <xf numFmtId="3" fontId="34" fillId="10" borderId="114" xfId="83" applyNumberFormat="1" applyFont="1" applyFill="1" applyBorder="1" applyAlignment="1">
      <alignment horizontal="right" vertical="top"/>
    </xf>
    <xf numFmtId="9" fontId="34" fillId="10" borderId="115" xfId="83" applyFont="1" applyFill="1" applyBorder="1" applyAlignment="1">
      <alignment horizontal="right" vertical="top"/>
    </xf>
    <xf numFmtId="9" fontId="34" fillId="10" borderId="116" xfId="83" applyFont="1" applyFill="1" applyBorder="1" applyAlignment="1">
      <alignment horizontal="right" vertical="top"/>
    </xf>
    <xf numFmtId="3" fontId="34" fillId="11" borderId="11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2" xfId="79" applyFont="1" applyFill="1" applyBorder="1" applyAlignment="1">
      <alignment horizontal="left"/>
    </xf>
    <xf numFmtId="0" fontId="40" fillId="11" borderId="95" xfId="0" applyFont="1" applyFill="1" applyBorder="1"/>
    <xf numFmtId="0" fontId="40" fillId="11" borderId="108" xfId="0" applyFont="1" applyFill="1" applyBorder="1"/>
    <xf numFmtId="0" fontId="40" fillId="11" borderId="94" xfId="0" applyFont="1" applyFill="1" applyBorder="1"/>
    <xf numFmtId="3" fontId="3" fillId="2" borderId="87" xfId="80" applyNumberFormat="1" applyFont="1" applyFill="1" applyBorder="1"/>
    <xf numFmtId="0" fontId="3" fillId="2" borderId="87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83" xfId="0" applyNumberFormat="1" applyFont="1" applyFill="1" applyBorder="1"/>
    <xf numFmtId="0" fontId="33" fillId="0" borderId="84" xfId="0" applyFont="1" applyFill="1" applyBorder="1"/>
    <xf numFmtId="3" fontId="33" fillId="0" borderId="84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17" xfId="0" applyNumberFormat="1" applyFont="1" applyFill="1" applyBorder="1"/>
    <xf numFmtId="3" fontId="33" fillId="0" borderId="92" xfId="0" applyNumberFormat="1" applyFont="1" applyFill="1" applyBorder="1"/>
    <xf numFmtId="3" fontId="33" fillId="0" borderId="104" xfId="0" applyNumberFormat="1" applyFont="1" applyFill="1" applyBorder="1"/>
    <xf numFmtId="9" fontId="3" fillId="2" borderId="87" xfId="80" applyNumberFormat="1" applyFont="1" applyFill="1" applyBorder="1"/>
    <xf numFmtId="9" fontId="3" fillId="2" borderId="88" xfId="80" applyNumberFormat="1" applyFont="1" applyFill="1" applyBorder="1"/>
    <xf numFmtId="0" fontId="33" fillId="0" borderId="83" xfId="0" applyFont="1" applyFill="1" applyBorder="1"/>
    <xf numFmtId="0" fontId="33" fillId="0" borderId="78" xfId="0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84" xfId="0" applyNumberFormat="1" applyFont="1" applyFill="1" applyBorder="1"/>
    <xf numFmtId="9" fontId="33" fillId="0" borderId="85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95" xfId="0" applyFont="1" applyFill="1" applyBorder="1"/>
    <xf numFmtId="0" fontId="33" fillId="0" borderId="108" xfId="0" applyFont="1" applyFill="1" applyBorder="1"/>
    <xf numFmtId="0" fontId="33" fillId="0" borderId="94" xfId="0" applyFont="1" applyFill="1" applyBorder="1"/>
    <xf numFmtId="3" fontId="33" fillId="0" borderId="118" xfId="0" applyNumberFormat="1" applyFont="1" applyFill="1" applyBorder="1"/>
    <xf numFmtId="3" fontId="33" fillId="0" borderId="86" xfId="0" applyNumberFormat="1" applyFont="1" applyFill="1" applyBorder="1"/>
    <xf numFmtId="3" fontId="33" fillId="0" borderId="89" xfId="0" applyNumberFormat="1" applyFont="1" applyFill="1" applyBorder="1"/>
    <xf numFmtId="0" fontId="3" fillId="2" borderId="119" xfId="79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80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4" xfId="0" applyFont="1" applyFill="1" applyBorder="1" applyAlignment="1">
      <alignment horizontal="right"/>
    </xf>
    <xf numFmtId="0" fontId="33" fillId="0" borderId="84" xfId="0" applyFont="1" applyFill="1" applyBorder="1" applyAlignment="1">
      <alignment horizontal="left"/>
    </xf>
    <xf numFmtId="164" fontId="33" fillId="0" borderId="84" xfId="0" applyNumberFormat="1" applyFont="1" applyFill="1" applyBorder="1"/>
    <xf numFmtId="165" fontId="33" fillId="0" borderId="84" xfId="0" applyNumberFormat="1" applyFont="1" applyFill="1" applyBorder="1"/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4" fontId="33" fillId="0" borderId="79" xfId="0" applyNumberFormat="1" applyFont="1" applyFill="1" applyBorder="1"/>
    <xf numFmtId="165" fontId="33" fillId="0" borderId="79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0" fontId="59" fillId="0" borderId="78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4" xfId="0" applyNumberFormat="1" applyFont="1" applyFill="1" applyBorder="1"/>
    <xf numFmtId="169" fontId="33" fillId="0" borderId="85" xfId="0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0" fontId="40" fillId="0" borderId="24" xfId="0" applyFont="1" applyFill="1" applyBorder="1"/>
    <xf numFmtId="0" fontId="40" fillId="0" borderId="83" xfId="0" applyFont="1" applyFill="1" applyBorder="1"/>
    <xf numFmtId="0" fontId="40" fillId="0" borderId="78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3" fontId="33" fillId="0" borderId="85" xfId="0" applyNumberFormat="1" applyFont="1" applyFill="1" applyBorder="1"/>
    <xf numFmtId="3" fontId="33" fillId="0" borderId="8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  <tableStyle name="TableStyleMedium2 2" pivot="0" count="7" xr9:uid="{00000000-0011-0000-FFFF-FFFF01000000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1.7485742041491181E-3</c:v>
                </c:pt>
                <c:pt idx="1">
                  <c:v>1.7743823056204058E-3</c:v>
                </c:pt>
                <c:pt idx="2">
                  <c:v>1.7322646302528361E-3</c:v>
                </c:pt>
                <c:pt idx="3">
                  <c:v>2.7904874459258422E-3</c:v>
                </c:pt>
                <c:pt idx="4">
                  <c:v>2.1887105682999318E-3</c:v>
                </c:pt>
                <c:pt idx="5">
                  <c:v>1.8010743361593499E-3</c:v>
                </c:pt>
                <c:pt idx="6">
                  <c:v>1.6288904318032991E-3</c:v>
                </c:pt>
                <c:pt idx="7">
                  <c:v>1.4912774425533716E-3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7" tableBorderDxfId="56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5"/>
    <tableColumn id="2" xr3:uid="{00000000-0010-0000-0000-000002000000}" name="popis" dataDxfId="54"/>
    <tableColumn id="3" xr3:uid="{00000000-0010-0000-0000-000003000000}" name="01 uv_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5" totalsRowShown="0">
  <autoFilter ref="C3:S7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8" t="s">
        <v>104</v>
      </c>
      <c r="B1" s="288"/>
    </row>
    <row r="2" spans="1:3" ht="14.45" customHeight="1" thickBot="1" x14ac:dyDescent="0.25">
      <c r="A2" s="214" t="s">
        <v>232</v>
      </c>
      <c r="B2" s="41"/>
    </row>
    <row r="3" spans="1:3" ht="14.45" customHeight="1" thickBot="1" x14ac:dyDescent="0.25">
      <c r="A3" s="284" t="s">
        <v>124</v>
      </c>
      <c r="B3" s="285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234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6" t="s">
        <v>105</v>
      </c>
      <c r="B10" s="285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331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7" t="s">
        <v>106</v>
      </c>
      <c r="B16" s="285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350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356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366</v>
      </c>
      <c r="C19" s="42" t="s">
        <v>116</v>
      </c>
    </row>
    <row r="20" spans="1:3" ht="14.45" customHeight="1" x14ac:dyDescent="0.25">
      <c r="A20" s="230" t="str">
        <f>HYPERLINK("#'"&amp;C20&amp;"'!A1",C20)</f>
        <v>ZV Vykáz.-A Det.Lék.</v>
      </c>
      <c r="B20" s="79" t="s">
        <v>367</v>
      </c>
      <c r="C20" s="42" t="s">
        <v>174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413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1B592264-2F26-4F9C-B12C-CFD3E84CED7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8" t="s">
        <v>113</v>
      </c>
      <c r="B1" s="288"/>
      <c r="C1" s="289"/>
      <c r="D1" s="289"/>
      <c r="E1" s="289"/>
    </row>
    <row r="2" spans="1:5" ht="14.45" customHeight="1" thickBot="1" x14ac:dyDescent="0.25">
      <c r="A2" s="214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0</v>
      </c>
      <c r="D4" s="145">
        <f ca="1">IF(ISERROR(VLOOKUP("Náklady celkem",INDIRECT("HI!$A:$G"),5,0)),0,VLOOKUP("Náklady celkem",INDIRECT("HI!$A:$G"),5,0))</f>
        <v>1783.7056500000001</v>
      </c>
      <c r="E4" s="146">
        <f ca="1">IF(C4=0,0,D4/C4)</f>
        <v>0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0.25411994067951943</v>
      </c>
      <c r="E9" s="150">
        <f t="shared" si="0"/>
        <v>0.42353323446586572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0</v>
      </c>
      <c r="D13" s="149">
        <f ca="1">IF(ISERROR(VLOOKUP("Osobní náklady (Kč) *",INDIRECT("HI!$A:$G"),5,0)),0,VLOOKUP("Osobní náklady (Kč) *",INDIRECT("HI!$A:$G"),5,0))</f>
        <v>1783.2158599999998</v>
      </c>
      <c r="E13" s="150">
        <f ca="1">IF(C13=0,0,D13/C13)</f>
        <v>0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4.0449999999999999</v>
      </c>
      <c r="D15" s="168">
        <f ca="1">IF(ISERROR(VLOOKUP("Výnosy celkem",INDIRECT("HI!$A:$G"),5,0)),0,VLOOKUP("Výnosy celkem",INDIRECT("HI!$A:$G"),5,0))</f>
        <v>2.66</v>
      </c>
      <c r="E15" s="169">
        <f t="shared" ref="E15:E20" ca="1" si="1">IF(C15=0,0,D15/C15)</f>
        <v>0.65760197775030904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4.0449999999999999</v>
      </c>
      <c r="D16" s="149">
        <f ca="1">IF(ISERROR(VLOOKUP("Ambulance *",INDIRECT("HI!$A:$G"),5,0)),0,VLOOKUP("Ambulance *",INDIRECT("HI!$A:$G"),5,0))</f>
        <v>2.66</v>
      </c>
      <c r="E16" s="150">
        <f t="shared" ca="1" si="1"/>
        <v>0.65760197775030904</v>
      </c>
    </row>
    <row r="17" spans="1:5" ht="14.45" customHeight="1" x14ac:dyDescent="0.25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0.65760197775030904</v>
      </c>
      <c r="E17" s="150">
        <f t="shared" si="1"/>
        <v>0.65760197775030904</v>
      </c>
    </row>
    <row r="18" spans="1:5" ht="14.45" customHeight="1" x14ac:dyDescent="0.25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0.65760197775030904</v>
      </c>
      <c r="E18" s="150">
        <f t="shared" si="1"/>
        <v>0.65760197775030904</v>
      </c>
    </row>
    <row r="19" spans="1:5" ht="14.45" customHeight="1" x14ac:dyDescent="0.25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1.2637386569872959</v>
      </c>
      <c r="E20" s="150">
        <f t="shared" si="1"/>
        <v>1.4867513611615246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3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3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5B854E2-2504-4438-9591-5554B52BAA91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214" t="s">
        <v>232</v>
      </c>
      <c r="B2" s="97"/>
      <c r="C2" s="97"/>
      <c r="D2" s="97"/>
      <c r="E2" s="97"/>
      <c r="F2" s="97"/>
    </row>
    <row r="3" spans="1:10" ht="14.45" customHeight="1" x14ac:dyDescent="0.2">
      <c r="A3" s="290"/>
      <c r="B3" s="93">
        <v>2018</v>
      </c>
      <c r="C3" s="40">
        <v>2019</v>
      </c>
      <c r="D3" s="7"/>
      <c r="E3" s="294">
        <v>2020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229</v>
      </c>
      <c r="J4" s="232" t="s">
        <v>230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1254.88032</v>
      </c>
      <c r="C7" s="31">
        <v>1402.3603699999999</v>
      </c>
      <c r="D7" s="8"/>
      <c r="E7" s="104">
        <v>1783.2158599999998</v>
      </c>
      <c r="F7" s="30">
        <v>0</v>
      </c>
      <c r="G7" s="105">
        <f>E7-F7</f>
        <v>1783.2158599999998</v>
      </c>
      <c r="H7" s="109" t="str">
        <f>IF(F7&lt;0.00000001,"",E7/F7)</f>
        <v/>
      </c>
    </row>
    <row r="8" spans="1:10" ht="14.45" customHeight="1" thickBot="1" x14ac:dyDescent="0.25">
      <c r="A8" s="1" t="s">
        <v>72</v>
      </c>
      <c r="B8" s="11">
        <v>8.8872000000001208</v>
      </c>
      <c r="C8" s="33">
        <v>2.6000000000067303E-2</v>
      </c>
      <c r="D8" s="8"/>
      <c r="E8" s="106">
        <v>0.48979000000031192</v>
      </c>
      <c r="F8" s="32">
        <v>0</v>
      </c>
      <c r="G8" s="107">
        <f>E8-F8</f>
        <v>0.48979000000031192</v>
      </c>
      <c r="H8" s="110" t="str">
        <f>IF(F8&lt;0.00000001,"",E8/F8)</f>
        <v/>
      </c>
    </row>
    <row r="9" spans="1:10" ht="14.45" customHeight="1" thickBot="1" x14ac:dyDescent="0.25">
      <c r="A9" s="2" t="s">
        <v>73</v>
      </c>
      <c r="B9" s="3">
        <v>1263.7675200000001</v>
      </c>
      <c r="C9" s="35">
        <v>1402.3863699999999</v>
      </c>
      <c r="D9" s="8"/>
      <c r="E9" s="3">
        <v>1783.7056500000001</v>
      </c>
      <c r="F9" s="34">
        <v>0</v>
      </c>
      <c r="G9" s="34">
        <f>E9-F9</f>
        <v>1783.7056500000001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1.0649999999999999</v>
      </c>
      <c r="C11" s="29">
        <f>IF(ISERROR(VLOOKUP("Celkem:",'ZV Vykáz.-A'!A:H,5,0)),0,VLOOKUP("Celkem:",'ZV Vykáz.-A'!A:H,5,0)/1000)</f>
        <v>4.0449999999999999</v>
      </c>
      <c r="D11" s="8"/>
      <c r="E11" s="103">
        <f>IF(ISERROR(VLOOKUP("Celkem:",'ZV Vykáz.-A'!A:H,8,0)),0,VLOOKUP("Celkem:",'ZV Vykáz.-A'!A:H,8,0)/1000)</f>
        <v>2.66</v>
      </c>
      <c r="F11" s="28">
        <f>C11</f>
        <v>4.0449999999999999</v>
      </c>
      <c r="G11" s="102">
        <f>E11-F11</f>
        <v>-1.3849999999999998</v>
      </c>
      <c r="H11" s="108">
        <f>IF(F11&lt;0.00000001,"",E11/F11)</f>
        <v>0.65760197775030904</v>
      </c>
      <c r="I11" s="102">
        <f>E11-B11</f>
        <v>1.5950000000000002</v>
      </c>
      <c r="J11" s="108">
        <f>IF(B11&lt;0.00000001,"",E11/B11)</f>
        <v>2.4976525821596245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1.0649999999999999</v>
      </c>
      <c r="C13" s="37">
        <f>SUM(C11:C12)</f>
        <v>4.0449999999999999</v>
      </c>
      <c r="D13" s="8"/>
      <c r="E13" s="5">
        <f>SUM(E11:E12)</f>
        <v>2.66</v>
      </c>
      <c r="F13" s="36">
        <f>SUM(F11:F12)</f>
        <v>4.0449999999999999</v>
      </c>
      <c r="G13" s="36">
        <f>E13-F13</f>
        <v>-1.3849999999999998</v>
      </c>
      <c r="H13" s="112">
        <f>IF(F13&lt;0.00000001,"",E13/F13)</f>
        <v>0.65760197775030904</v>
      </c>
      <c r="I13" s="36">
        <f>SUM(I11:I12)</f>
        <v>1.5950000000000002</v>
      </c>
      <c r="J13" s="112">
        <f>IF(B13&lt;0.00000001,"",E13/B13)</f>
        <v>2.4976525821596245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8.4271828730018311E-4</v>
      </c>
      <c r="C15" s="39">
        <f>IF(C9=0,"",C13/C9)</f>
        <v>2.884369162829214E-3</v>
      </c>
      <c r="D15" s="8"/>
      <c r="E15" s="6">
        <f>IF(E9=0,"",E13/E9)</f>
        <v>1.491277442553372E-3</v>
      </c>
      <c r="F15" s="38" t="str">
        <f>IF(F9=0,"",F13/F9)</f>
        <v/>
      </c>
      <c r="G15" s="38" t="str">
        <f>IF(ISERROR(F15-E15),"",E15-F15)</f>
        <v/>
      </c>
      <c r="H15" s="113" t="str">
        <f>IF(ISERROR(F15-E15),"",IF(F15&lt;0.00000001,"",E15/F15))</f>
        <v/>
      </c>
    </row>
    <row r="17" spans="1:8" ht="14.45" customHeight="1" x14ac:dyDescent="0.2">
      <c r="A17" s="99" t="s">
        <v>137</v>
      </c>
    </row>
    <row r="18" spans="1:8" ht="14.45" customHeight="1" x14ac:dyDescent="0.25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ht="15" x14ac:dyDescent="0.25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208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8" priority="8" operator="greaterThan">
      <formula>0</formula>
    </cfRule>
  </conditionalFormatting>
  <conditionalFormatting sqref="G11:G13 G15">
    <cfRule type="cellIs" dxfId="27" priority="7" operator="lessThan">
      <formula>0</formula>
    </cfRule>
  </conditionalFormatting>
  <conditionalFormatting sqref="H5:H9">
    <cfRule type="cellIs" dxfId="26" priority="6" operator="greaterThan">
      <formula>1</formula>
    </cfRule>
  </conditionalFormatting>
  <conditionalFormatting sqref="H11:H13 H15">
    <cfRule type="cellIs" dxfId="25" priority="5" operator="lessThan">
      <formula>1</formula>
    </cfRule>
  </conditionalFormatting>
  <conditionalFormatting sqref="I11:I13">
    <cfRule type="cellIs" dxfId="24" priority="4" operator="lessThan">
      <formula>0</formula>
    </cfRule>
  </conditionalFormatting>
  <conditionalFormatting sqref="J11:J13">
    <cfRule type="cellIs" dxfId="23" priority="3" operator="lessThan">
      <formula>1</formula>
    </cfRule>
  </conditionalFormatting>
  <hyperlinks>
    <hyperlink ref="A2" location="Obsah!A1" display="Zpět na Obsah  KL 01  1.-4.měsíc" xr:uid="{199B20B8-C321-46B5-824E-99CC98DD540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1.7485742041491181E-3</v>
      </c>
      <c r="C4" s="186">
        <f t="shared" ref="C4:M4" si="0">(C10+C8)/C6</f>
        <v>1.7743823056204058E-3</v>
      </c>
      <c r="D4" s="186">
        <f t="shared" si="0"/>
        <v>1.7322646302528361E-3</v>
      </c>
      <c r="E4" s="186">
        <f t="shared" si="0"/>
        <v>2.7904874459258422E-3</v>
      </c>
      <c r="F4" s="186">
        <f t="shared" si="0"/>
        <v>2.1887105682999318E-3</v>
      </c>
      <c r="G4" s="186">
        <f t="shared" si="0"/>
        <v>1.8010743361593499E-3</v>
      </c>
      <c r="H4" s="186">
        <f t="shared" si="0"/>
        <v>1.6288904318032991E-3</v>
      </c>
      <c r="I4" s="186">
        <f t="shared" si="0"/>
        <v>1.4912774425533716E-3</v>
      </c>
      <c r="J4" s="186">
        <f t="shared" si="0"/>
        <v>1.4912774425533716E-3</v>
      </c>
      <c r="K4" s="186">
        <f t="shared" si="0"/>
        <v>1.4912774425533716E-3</v>
      </c>
      <c r="L4" s="186">
        <f t="shared" si="0"/>
        <v>1.4912774425533716E-3</v>
      </c>
      <c r="M4" s="186">
        <f t="shared" si="0"/>
        <v>1.4912774425533716E-3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201.30687</v>
      </c>
      <c r="C5" s="186">
        <f>IF(ISERROR(VLOOKUP($A5,'Man Tab'!$A:$Q,COLUMN()+2,0)),0,VLOOKUP($A5,'Man Tab'!$A:$Q,COLUMN()+2,0))</f>
        <v>199.95953</v>
      </c>
      <c r="D5" s="186">
        <f>IF(ISERROR(VLOOKUP($A5,'Man Tab'!$A:$Q,COLUMN()+2,0)),0,VLOOKUP($A5,'Man Tab'!$A:$Q,COLUMN()+2,0))</f>
        <v>212.95846</v>
      </c>
      <c r="E5" s="186">
        <f>IF(ISERROR(VLOOKUP($A5,'Man Tab'!$A:$Q,COLUMN()+2,0)),0,VLOOKUP($A5,'Man Tab'!$A:$Q,COLUMN()+2,0))</f>
        <v>212.87078</v>
      </c>
      <c r="F5" s="186">
        <f>IF(ISERROR(VLOOKUP($A5,'Man Tab'!$A:$Q,COLUMN()+2,0)),0,VLOOKUP($A5,'Man Tab'!$A:$Q,COLUMN()+2,0))</f>
        <v>227.40651</v>
      </c>
      <c r="G5" s="186">
        <f>IF(ISERROR(VLOOKUP($A5,'Man Tab'!$A:$Q,COLUMN()+2,0)),0,VLOOKUP($A5,'Man Tab'!$A:$Q,COLUMN()+2,0))</f>
        <v>226.95523</v>
      </c>
      <c r="H5" s="186">
        <f>IF(ISERROR(VLOOKUP($A5,'Man Tab'!$A:$Q,COLUMN()+2,0)),0,VLOOKUP($A5,'Man Tab'!$A:$Q,COLUMN()+2,0))</f>
        <v>351.55608000000001</v>
      </c>
      <c r="I5" s="186">
        <f>IF(ISERROR(VLOOKUP($A5,'Man Tab'!$A:$Q,COLUMN()+2,0)),0,VLOOKUP($A5,'Man Tab'!$A:$Q,COLUMN()+2,0))</f>
        <v>150.69219000000001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5" customHeight="1" x14ac:dyDescent="0.2">
      <c r="A6" s="187" t="s">
        <v>73</v>
      </c>
      <c r="B6" s="188">
        <f>B5</f>
        <v>201.30687</v>
      </c>
      <c r="C6" s="188">
        <f t="shared" ref="C6:M6" si="1">C5+B6</f>
        <v>401.26639999999998</v>
      </c>
      <c r="D6" s="188">
        <f t="shared" si="1"/>
        <v>614.22486000000004</v>
      </c>
      <c r="E6" s="188">
        <f t="shared" si="1"/>
        <v>827.09564</v>
      </c>
      <c r="F6" s="188">
        <f t="shared" si="1"/>
        <v>1054.50215</v>
      </c>
      <c r="G6" s="188">
        <f t="shared" si="1"/>
        <v>1281.4573800000001</v>
      </c>
      <c r="H6" s="188">
        <f t="shared" si="1"/>
        <v>1633.0134600000001</v>
      </c>
      <c r="I6" s="188">
        <f t="shared" si="1"/>
        <v>1783.7056500000001</v>
      </c>
      <c r="J6" s="188">
        <f t="shared" si="1"/>
        <v>1783.7056500000001</v>
      </c>
      <c r="K6" s="188">
        <f t="shared" si="1"/>
        <v>1783.7056500000001</v>
      </c>
      <c r="L6" s="188">
        <f t="shared" si="1"/>
        <v>1783.7056500000001</v>
      </c>
      <c r="M6" s="188">
        <f t="shared" si="1"/>
        <v>1783.7056500000001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352</v>
      </c>
      <c r="C9" s="187">
        <v>360</v>
      </c>
      <c r="D9" s="187">
        <v>352</v>
      </c>
      <c r="E9" s="187">
        <v>1244</v>
      </c>
      <c r="F9" s="187"/>
      <c r="G9" s="187"/>
      <c r="H9" s="187">
        <v>352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0.35199999999999998</v>
      </c>
      <c r="C10" s="188">
        <f t="shared" ref="C10:M10" si="3">C9/1000+B10</f>
        <v>0.71199999999999997</v>
      </c>
      <c r="D10" s="188">
        <f t="shared" si="3"/>
        <v>1.0640000000000001</v>
      </c>
      <c r="E10" s="188">
        <f t="shared" si="3"/>
        <v>2.3079999999999998</v>
      </c>
      <c r="F10" s="188">
        <f t="shared" si="3"/>
        <v>2.3079999999999998</v>
      </c>
      <c r="G10" s="188">
        <f t="shared" si="3"/>
        <v>2.3079999999999998</v>
      </c>
      <c r="H10" s="188">
        <f t="shared" si="3"/>
        <v>2.6599999999999997</v>
      </c>
      <c r="I10" s="188">
        <f t="shared" si="3"/>
        <v>2.6599999999999997</v>
      </c>
      <c r="J10" s="188">
        <f t="shared" si="3"/>
        <v>2.6599999999999997</v>
      </c>
      <c r="K10" s="188">
        <f t="shared" si="3"/>
        <v>2.6599999999999997</v>
      </c>
      <c r="L10" s="188">
        <f t="shared" si="3"/>
        <v>2.6599999999999997</v>
      </c>
      <c r="M10" s="188">
        <f t="shared" si="3"/>
        <v>2.6599999999999997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8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 t="str">
        <f>IF(ISERROR(HI!F15),#REF!,HI!F15)</f>
        <v/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 t="str">
        <f>IF(ISERROR(HI!F15),#REF!,HI!F15)</f>
        <v/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06C93190-B9E7-434B-A79F-08C72715369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300" t="s">
        <v>234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5" customHeight="1" thickBot="1" x14ac:dyDescent="0.25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5" customHeight="1" x14ac:dyDescent="0.2">
      <c r="A4" s="68"/>
      <c r="B4" s="20">
        <v>2020</v>
      </c>
      <c r="C4" s="124" t="s">
        <v>27</v>
      </c>
      <c r="D4" s="225" t="s">
        <v>209</v>
      </c>
      <c r="E4" s="225" t="s">
        <v>210</v>
      </c>
      <c r="F4" s="225" t="s">
        <v>211</v>
      </c>
      <c r="G4" s="225" t="s">
        <v>212</v>
      </c>
      <c r="H4" s="225" t="s">
        <v>213</v>
      </c>
      <c r="I4" s="225" t="s">
        <v>214</v>
      </c>
      <c r="J4" s="225" t="s">
        <v>215</v>
      </c>
      <c r="K4" s="225" t="s">
        <v>216</v>
      </c>
      <c r="L4" s="225" t="s">
        <v>217</v>
      </c>
      <c r="M4" s="225" t="s">
        <v>218</v>
      </c>
      <c r="N4" s="225" t="s">
        <v>219</v>
      </c>
      <c r="O4" s="225" t="s">
        <v>220</v>
      </c>
      <c r="P4" s="303" t="s">
        <v>3</v>
      </c>
      <c r="Q4" s="304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0</v>
      </c>
      <c r="C11" s="47">
        <v>0</v>
      </c>
      <c r="D11" s="47">
        <v>0</v>
      </c>
      <c r="E11" s="47">
        <v>0.48977999999999999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0.48977999999999999</v>
      </c>
      <c r="Q11" s="84" t="s">
        <v>233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6.9150000000000003E-2</v>
      </c>
      <c r="E19" s="47">
        <v>6.9150000000000003E-2</v>
      </c>
      <c r="F19" s="47">
        <v>6.9150000000000003E-2</v>
      </c>
      <c r="G19" s="47">
        <v>-0.20743999999999999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1.0000000000037756E-5</v>
      </c>
      <c r="Q19" s="84" t="s">
        <v>233</v>
      </c>
    </row>
    <row r="20" spans="1:17" ht="14.45" customHeight="1" x14ac:dyDescent="0.2">
      <c r="A20" s="15" t="s">
        <v>45</v>
      </c>
      <c r="B20" s="46">
        <v>2752.3287510999999</v>
      </c>
      <c r="C20" s="47">
        <v>229.36072925833332</v>
      </c>
      <c r="D20" s="47">
        <v>201.23772</v>
      </c>
      <c r="E20" s="47">
        <v>199.4006</v>
      </c>
      <c r="F20" s="47">
        <v>212.88930999999999</v>
      </c>
      <c r="G20" s="47">
        <v>213.07821999999999</v>
      </c>
      <c r="H20" s="47">
        <v>227.40651</v>
      </c>
      <c r="I20" s="47">
        <v>226.95523</v>
      </c>
      <c r="J20" s="47">
        <v>351.55608000000001</v>
      </c>
      <c r="K20" s="47">
        <v>150.69219000000001</v>
      </c>
      <c r="L20" s="47">
        <v>0</v>
      </c>
      <c r="M20" s="47">
        <v>0</v>
      </c>
      <c r="N20" s="47">
        <v>0</v>
      </c>
      <c r="O20" s="47">
        <v>0</v>
      </c>
      <c r="P20" s="48">
        <v>1783.21586</v>
      </c>
      <c r="Q20" s="84">
        <v>0.64789348266892799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84" t="s">
        <v>233</v>
      </c>
    </row>
    <row r="25" spans="1:17" ht="14.45" customHeight="1" x14ac:dyDescent="0.2">
      <c r="A25" s="17" t="s">
        <v>50</v>
      </c>
      <c r="B25" s="49">
        <v>2752.3287510999999</v>
      </c>
      <c r="C25" s="50">
        <v>229.36072925833332</v>
      </c>
      <c r="D25" s="50">
        <v>201.30687</v>
      </c>
      <c r="E25" s="50">
        <v>199.95953</v>
      </c>
      <c r="F25" s="50">
        <v>212.95846</v>
      </c>
      <c r="G25" s="50">
        <v>212.87078</v>
      </c>
      <c r="H25" s="50">
        <v>227.40651</v>
      </c>
      <c r="I25" s="50">
        <v>226.95523</v>
      </c>
      <c r="J25" s="50">
        <v>351.55608000000001</v>
      </c>
      <c r="K25" s="50">
        <v>150.69219000000001</v>
      </c>
      <c r="L25" s="50">
        <v>0</v>
      </c>
      <c r="M25" s="50">
        <v>0</v>
      </c>
      <c r="N25" s="50">
        <v>0</v>
      </c>
      <c r="O25" s="50">
        <v>0</v>
      </c>
      <c r="P25" s="51">
        <v>1783.7056500000001</v>
      </c>
      <c r="Q25" s="85">
        <v>0.64807143742807671</v>
      </c>
    </row>
    <row r="26" spans="1:17" ht="14.45" customHeight="1" x14ac:dyDescent="0.2">
      <c r="A26" s="15" t="s">
        <v>51</v>
      </c>
      <c r="B26" s="46">
        <v>0</v>
      </c>
      <c r="C26" s="47">
        <v>0</v>
      </c>
      <c r="D26" s="47">
        <v>43.127660000000006</v>
      </c>
      <c r="E26" s="47">
        <v>26.304759999999998</v>
      </c>
      <c r="F26" s="47">
        <v>30.973389999999998</v>
      </c>
      <c r="G26" s="47">
        <v>33.815940000000005</v>
      </c>
      <c r="H26" s="47">
        <v>18.788640000000001</v>
      </c>
      <c r="I26" s="47">
        <v>61.63288</v>
      </c>
      <c r="J26" s="47">
        <v>36.910620000000002</v>
      </c>
      <c r="K26" s="47">
        <v>27.852580000000003</v>
      </c>
      <c r="L26" s="47">
        <v>0</v>
      </c>
      <c r="M26" s="47">
        <v>0</v>
      </c>
      <c r="N26" s="47">
        <v>0</v>
      </c>
      <c r="O26" s="47">
        <v>0</v>
      </c>
      <c r="P26" s="48">
        <v>279.40647000000001</v>
      </c>
      <c r="Q26" s="84" t="s">
        <v>233</v>
      </c>
    </row>
    <row r="27" spans="1:17" ht="14.45" customHeight="1" x14ac:dyDescent="0.2">
      <c r="A27" s="18" t="s">
        <v>52</v>
      </c>
      <c r="B27" s="49">
        <v>2752.3287510999999</v>
      </c>
      <c r="C27" s="50">
        <v>229.36072925833332</v>
      </c>
      <c r="D27" s="50">
        <v>244.43453</v>
      </c>
      <c r="E27" s="50">
        <v>226.26428999999999</v>
      </c>
      <c r="F27" s="50">
        <v>243.93185</v>
      </c>
      <c r="G27" s="50">
        <v>246.68672000000001</v>
      </c>
      <c r="H27" s="50">
        <v>246.19515000000001</v>
      </c>
      <c r="I27" s="50">
        <v>288.58811000000003</v>
      </c>
      <c r="J27" s="50">
        <v>388.4667</v>
      </c>
      <c r="K27" s="50">
        <v>178.54477000000003</v>
      </c>
      <c r="L27" s="50">
        <v>0</v>
      </c>
      <c r="M27" s="50">
        <v>0</v>
      </c>
      <c r="N27" s="50">
        <v>0</v>
      </c>
      <c r="O27" s="50">
        <v>0</v>
      </c>
      <c r="P27" s="51">
        <v>2063.1121200000002</v>
      </c>
      <c r="Q27" s="85">
        <v>0.74958782419267822</v>
      </c>
    </row>
    <row r="28" spans="1:17" ht="14.45" customHeight="1" x14ac:dyDescent="0.2">
      <c r="A28" s="16" t="s">
        <v>53</v>
      </c>
      <c r="B28" s="46">
        <v>0.42183159999999997</v>
      </c>
      <c r="C28" s="47">
        <v>3.5152633333333329E-2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 t="s">
        <v>233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207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3FEAF40-A5D0-468E-A6C3-614231AA0EB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55" customFormat="1" ht="18.600000000000001" customHeight="1" thickBot="1" x14ac:dyDescent="0.35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3" s="55" customFormat="1" ht="14.45" customHeight="1" thickBot="1" x14ac:dyDescent="0.2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3" ht="14.45" customHeight="1" x14ac:dyDescent="0.2">
      <c r="A4" s="68"/>
      <c r="B4" s="306"/>
      <c r="C4" s="307"/>
      <c r="D4" s="307"/>
      <c r="E4" s="307"/>
      <c r="F4" s="310" t="s">
        <v>225</v>
      </c>
      <c r="G4" s="312" t="s">
        <v>61</v>
      </c>
      <c r="H4" s="126" t="s">
        <v>125</v>
      </c>
      <c r="I4" s="310" t="s">
        <v>62</v>
      </c>
      <c r="J4" s="312" t="s">
        <v>227</v>
      </c>
      <c r="K4" s="313" t="s">
        <v>228</v>
      </c>
    </row>
    <row r="5" spans="1:13" ht="39" thickBot="1" x14ac:dyDescent="0.25">
      <c r="A5" s="69"/>
      <c r="B5" s="24" t="s">
        <v>221</v>
      </c>
      <c r="C5" s="25" t="s">
        <v>222</v>
      </c>
      <c r="D5" s="26" t="s">
        <v>223</v>
      </c>
      <c r="E5" s="26" t="s">
        <v>224</v>
      </c>
      <c r="F5" s="311"/>
      <c r="G5" s="311"/>
      <c r="H5" s="25" t="s">
        <v>226</v>
      </c>
      <c r="I5" s="311"/>
      <c r="J5" s="311"/>
      <c r="K5" s="314"/>
    </row>
    <row r="6" spans="1:13" ht="14.45" customHeight="1" x14ac:dyDescent="0.2">
      <c r="A6" s="398" t="s">
        <v>63</v>
      </c>
      <c r="B6" s="394">
        <v>-1814.2493840000002</v>
      </c>
      <c r="C6" s="395">
        <v>-2527.6197599999996</v>
      </c>
      <c r="D6" s="395">
        <v>-713.3703759999994</v>
      </c>
      <c r="E6" s="396">
        <v>1.393204143978918</v>
      </c>
      <c r="F6" s="394">
        <v>-2751.9069194999997</v>
      </c>
      <c r="G6" s="395">
        <v>-1834.6046129999997</v>
      </c>
      <c r="H6" s="395">
        <v>-161.56904</v>
      </c>
      <c r="I6" s="395">
        <v>-1951.6429499999999</v>
      </c>
      <c r="J6" s="395">
        <v>-117.03833700000018</v>
      </c>
      <c r="K6" s="397">
        <v>0.70919657062913977</v>
      </c>
      <c r="L6" s="135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235</v>
      </c>
      <c r="B7" s="394">
        <v>1932.0987620000001</v>
      </c>
      <c r="C7" s="395">
        <v>2305.2594700000004</v>
      </c>
      <c r="D7" s="395">
        <v>373.16070800000034</v>
      </c>
      <c r="E7" s="396">
        <v>1.1931374913846151</v>
      </c>
      <c r="F7" s="394">
        <v>2752.3287510999999</v>
      </c>
      <c r="G7" s="395">
        <v>1834.8858340666666</v>
      </c>
      <c r="H7" s="395">
        <v>150.69219000000001</v>
      </c>
      <c r="I7" s="395">
        <v>1783.7056499999999</v>
      </c>
      <c r="J7" s="395">
        <v>-51.180184066666698</v>
      </c>
      <c r="K7" s="397">
        <v>0.6480714374280766</v>
      </c>
      <c r="L7" s="135"/>
      <c r="M7" s="393" t="str">
        <f t="shared" si="0"/>
        <v/>
      </c>
    </row>
    <row r="8" spans="1:13" ht="14.45" customHeight="1" x14ac:dyDescent="0.2">
      <c r="A8" s="398" t="s">
        <v>236</v>
      </c>
      <c r="B8" s="394">
        <v>2.34924</v>
      </c>
      <c r="C8" s="395">
        <v>2.5999999999999999E-2</v>
      </c>
      <c r="D8" s="395">
        <v>-2.3232400000000002</v>
      </c>
      <c r="E8" s="396">
        <v>1.1067409034411129E-2</v>
      </c>
      <c r="F8" s="394">
        <v>0</v>
      </c>
      <c r="G8" s="395">
        <v>0</v>
      </c>
      <c r="H8" s="395">
        <v>0</v>
      </c>
      <c r="I8" s="395">
        <v>0.48977999999999999</v>
      </c>
      <c r="J8" s="395">
        <v>0.48977999999999999</v>
      </c>
      <c r="K8" s="397">
        <v>0</v>
      </c>
      <c r="L8" s="135"/>
      <c r="M8" s="393" t="str">
        <f t="shared" si="0"/>
        <v/>
      </c>
    </row>
    <row r="9" spans="1:13" ht="14.45" customHeight="1" x14ac:dyDescent="0.2">
      <c r="A9" s="398" t="s">
        <v>237</v>
      </c>
      <c r="B9" s="394">
        <v>2.34924</v>
      </c>
      <c r="C9" s="395">
        <v>2.5999999999999999E-2</v>
      </c>
      <c r="D9" s="395">
        <v>-2.3232400000000002</v>
      </c>
      <c r="E9" s="396">
        <v>1.1067409034411129E-2</v>
      </c>
      <c r="F9" s="394">
        <v>0</v>
      </c>
      <c r="G9" s="395">
        <v>0</v>
      </c>
      <c r="H9" s="395">
        <v>0</v>
      </c>
      <c r="I9" s="395">
        <v>0.48977999999999999</v>
      </c>
      <c r="J9" s="395">
        <v>0.48977999999999999</v>
      </c>
      <c r="K9" s="397">
        <v>0</v>
      </c>
      <c r="L9" s="135"/>
      <c r="M9" s="393" t="str">
        <f t="shared" si="0"/>
        <v/>
      </c>
    </row>
    <row r="10" spans="1:13" ht="14.45" customHeight="1" x14ac:dyDescent="0.2">
      <c r="A10" s="398" t="s">
        <v>238</v>
      </c>
      <c r="B10" s="394">
        <v>2.34924</v>
      </c>
      <c r="C10" s="395">
        <v>2.5999999999999999E-2</v>
      </c>
      <c r="D10" s="395">
        <v>-2.3232400000000002</v>
      </c>
      <c r="E10" s="396">
        <v>1.1067409034411129E-2</v>
      </c>
      <c r="F10" s="394">
        <v>0</v>
      </c>
      <c r="G10" s="395">
        <v>0</v>
      </c>
      <c r="H10" s="395">
        <v>0</v>
      </c>
      <c r="I10" s="395">
        <v>0.48977999999999999</v>
      </c>
      <c r="J10" s="395">
        <v>0.48977999999999999</v>
      </c>
      <c r="K10" s="397">
        <v>0</v>
      </c>
      <c r="L10" s="135"/>
      <c r="M10" s="393" t="str">
        <f t="shared" si="0"/>
        <v>X</v>
      </c>
    </row>
    <row r="11" spans="1:13" ht="14.45" customHeight="1" x14ac:dyDescent="0.2">
      <c r="A11" s="398" t="s">
        <v>239</v>
      </c>
      <c r="B11" s="394">
        <v>2</v>
      </c>
      <c r="C11" s="395">
        <v>0</v>
      </c>
      <c r="D11" s="395">
        <v>-2</v>
      </c>
      <c r="E11" s="396">
        <v>0</v>
      </c>
      <c r="F11" s="394">
        <v>0</v>
      </c>
      <c r="G11" s="395">
        <v>0</v>
      </c>
      <c r="H11" s="395">
        <v>0</v>
      </c>
      <c r="I11" s="395">
        <v>0</v>
      </c>
      <c r="J11" s="395">
        <v>0</v>
      </c>
      <c r="K11" s="397">
        <v>0</v>
      </c>
      <c r="L11" s="135"/>
      <c r="M11" s="393" t="str">
        <f t="shared" si="0"/>
        <v/>
      </c>
    </row>
    <row r="12" spans="1:13" ht="14.45" customHeight="1" x14ac:dyDescent="0.2">
      <c r="A12" s="398" t="s">
        <v>240</v>
      </c>
      <c r="B12" s="394">
        <v>0</v>
      </c>
      <c r="C12" s="395">
        <v>2.5999999999999999E-2</v>
      </c>
      <c r="D12" s="395">
        <v>2.5999999999999999E-2</v>
      </c>
      <c r="E12" s="396">
        <v>0</v>
      </c>
      <c r="F12" s="394">
        <v>0</v>
      </c>
      <c r="G12" s="395">
        <v>0</v>
      </c>
      <c r="H12" s="395">
        <v>0</v>
      </c>
      <c r="I12" s="395">
        <v>0</v>
      </c>
      <c r="J12" s="395">
        <v>0</v>
      </c>
      <c r="K12" s="397">
        <v>0</v>
      </c>
      <c r="L12" s="135"/>
      <c r="M12" s="393" t="str">
        <f t="shared" si="0"/>
        <v/>
      </c>
    </row>
    <row r="13" spans="1:13" ht="14.45" customHeight="1" x14ac:dyDescent="0.2">
      <c r="A13" s="398" t="s">
        <v>241</v>
      </c>
      <c r="B13" s="394">
        <v>0.34923999999999999</v>
      </c>
      <c r="C13" s="395">
        <v>0</v>
      </c>
      <c r="D13" s="395">
        <v>-0.34923999999999999</v>
      </c>
      <c r="E13" s="396">
        <v>0</v>
      </c>
      <c r="F13" s="394">
        <v>0</v>
      </c>
      <c r="G13" s="395">
        <v>0</v>
      </c>
      <c r="H13" s="395">
        <v>0</v>
      </c>
      <c r="I13" s="395">
        <v>0.26377999999999996</v>
      </c>
      <c r="J13" s="395">
        <v>0.26377999999999996</v>
      </c>
      <c r="K13" s="397">
        <v>0</v>
      </c>
      <c r="L13" s="135"/>
      <c r="M13" s="393" t="str">
        <f t="shared" si="0"/>
        <v/>
      </c>
    </row>
    <row r="14" spans="1:13" ht="14.45" customHeight="1" x14ac:dyDescent="0.2">
      <c r="A14" s="398" t="s">
        <v>242</v>
      </c>
      <c r="B14" s="394">
        <v>0</v>
      </c>
      <c r="C14" s="395">
        <v>0</v>
      </c>
      <c r="D14" s="395">
        <v>0</v>
      </c>
      <c r="E14" s="396">
        <v>0</v>
      </c>
      <c r="F14" s="394">
        <v>0</v>
      </c>
      <c r="G14" s="395">
        <v>0</v>
      </c>
      <c r="H14" s="395">
        <v>0</v>
      </c>
      <c r="I14" s="395">
        <v>0.22600000000000001</v>
      </c>
      <c r="J14" s="395">
        <v>0.22600000000000001</v>
      </c>
      <c r="K14" s="397">
        <v>0</v>
      </c>
      <c r="L14" s="135"/>
      <c r="M14" s="393" t="str">
        <f t="shared" si="0"/>
        <v/>
      </c>
    </row>
    <row r="15" spans="1:13" ht="14.45" customHeight="1" x14ac:dyDescent="0.2">
      <c r="A15" s="398" t="s">
        <v>243</v>
      </c>
      <c r="B15" s="394">
        <v>0</v>
      </c>
      <c r="C15" s="395">
        <v>0</v>
      </c>
      <c r="D15" s="395">
        <v>0</v>
      </c>
      <c r="E15" s="396">
        <v>0</v>
      </c>
      <c r="F15" s="394">
        <v>0</v>
      </c>
      <c r="G15" s="395">
        <v>0</v>
      </c>
      <c r="H15" s="395">
        <v>0</v>
      </c>
      <c r="I15" s="395">
        <v>1.0000000000019301E-5</v>
      </c>
      <c r="J15" s="395">
        <v>1.0000000000019301E-5</v>
      </c>
      <c r="K15" s="397">
        <v>0</v>
      </c>
      <c r="L15" s="135"/>
      <c r="M15" s="393" t="str">
        <f t="shared" si="0"/>
        <v/>
      </c>
    </row>
    <row r="16" spans="1:13" ht="14.45" customHeight="1" x14ac:dyDescent="0.2">
      <c r="A16" s="398" t="s">
        <v>244</v>
      </c>
      <c r="B16" s="394">
        <v>0</v>
      </c>
      <c r="C16" s="395">
        <v>0</v>
      </c>
      <c r="D16" s="395">
        <v>0</v>
      </c>
      <c r="E16" s="396">
        <v>0</v>
      </c>
      <c r="F16" s="394">
        <v>0</v>
      </c>
      <c r="G16" s="395">
        <v>0</v>
      </c>
      <c r="H16" s="395">
        <v>0</v>
      </c>
      <c r="I16" s="395">
        <v>1.0000000000019301E-5</v>
      </c>
      <c r="J16" s="395">
        <v>1.0000000000019301E-5</v>
      </c>
      <c r="K16" s="397">
        <v>0</v>
      </c>
      <c r="L16" s="135"/>
      <c r="M16" s="393" t="str">
        <f t="shared" si="0"/>
        <v/>
      </c>
    </row>
    <row r="17" spans="1:13" ht="14.45" customHeight="1" x14ac:dyDescent="0.2">
      <c r="A17" s="398" t="s">
        <v>245</v>
      </c>
      <c r="B17" s="394">
        <v>0</v>
      </c>
      <c r="C17" s="395">
        <v>0</v>
      </c>
      <c r="D17" s="395">
        <v>0</v>
      </c>
      <c r="E17" s="396">
        <v>0</v>
      </c>
      <c r="F17" s="394">
        <v>0</v>
      </c>
      <c r="G17" s="395">
        <v>0</v>
      </c>
      <c r="H17" s="395">
        <v>0</v>
      </c>
      <c r="I17" s="395">
        <v>1.0000000000019301E-5</v>
      </c>
      <c r="J17" s="395">
        <v>1.0000000000019301E-5</v>
      </c>
      <c r="K17" s="397">
        <v>0</v>
      </c>
      <c r="L17" s="135"/>
      <c r="M17" s="393" t="str">
        <f t="shared" si="0"/>
        <v>X</v>
      </c>
    </row>
    <row r="18" spans="1:13" ht="14.45" customHeight="1" x14ac:dyDescent="0.2">
      <c r="A18" s="398" t="s">
        <v>246</v>
      </c>
      <c r="B18" s="394">
        <v>0</v>
      </c>
      <c r="C18" s="395">
        <v>0</v>
      </c>
      <c r="D18" s="395">
        <v>0</v>
      </c>
      <c r="E18" s="396">
        <v>0</v>
      </c>
      <c r="F18" s="394">
        <v>0</v>
      </c>
      <c r="G18" s="395">
        <v>0</v>
      </c>
      <c r="H18" s="395">
        <v>0</v>
      </c>
      <c r="I18" s="395">
        <v>1.0000000000019301E-5</v>
      </c>
      <c r="J18" s="395">
        <v>1.0000000000019301E-5</v>
      </c>
      <c r="K18" s="397">
        <v>0</v>
      </c>
      <c r="L18" s="135"/>
      <c r="M18" s="393" t="str">
        <f t="shared" si="0"/>
        <v/>
      </c>
    </row>
    <row r="19" spans="1:13" ht="14.45" customHeight="1" x14ac:dyDescent="0.2">
      <c r="A19" s="398" t="s">
        <v>247</v>
      </c>
      <c r="B19" s="394">
        <v>1929.7495220000001</v>
      </c>
      <c r="C19" s="395">
        <v>2305.2334700000001</v>
      </c>
      <c r="D19" s="395">
        <v>375.48394800000005</v>
      </c>
      <c r="E19" s="396">
        <v>1.1945765207967751</v>
      </c>
      <c r="F19" s="394">
        <v>2752.3287510999999</v>
      </c>
      <c r="G19" s="395">
        <v>1834.8858340666666</v>
      </c>
      <c r="H19" s="395">
        <v>150.69219000000001</v>
      </c>
      <c r="I19" s="395">
        <v>1783.21586</v>
      </c>
      <c r="J19" s="395">
        <v>-51.669974066666555</v>
      </c>
      <c r="K19" s="397">
        <v>0.64789348266892799</v>
      </c>
      <c r="L19" s="135"/>
      <c r="M19" s="393" t="str">
        <f t="shared" si="0"/>
        <v/>
      </c>
    </row>
    <row r="20" spans="1:13" ht="14.45" customHeight="1" x14ac:dyDescent="0.2">
      <c r="A20" s="398" t="s">
        <v>248</v>
      </c>
      <c r="B20" s="394">
        <v>1343.59</v>
      </c>
      <c r="C20" s="395">
        <v>1696.6010000000001</v>
      </c>
      <c r="D20" s="395">
        <v>353.01100000000019</v>
      </c>
      <c r="E20" s="396">
        <v>1.2627371445158122</v>
      </c>
      <c r="F20" s="394">
        <v>2025.948247</v>
      </c>
      <c r="G20" s="395">
        <v>1350.6321646666668</v>
      </c>
      <c r="H20" s="395">
        <v>110.96599999999999</v>
      </c>
      <c r="I20" s="395">
        <v>1313.124</v>
      </c>
      <c r="J20" s="395">
        <v>-37.508164666666744</v>
      </c>
      <c r="K20" s="397">
        <v>0.64815278571131241</v>
      </c>
      <c r="L20" s="135"/>
      <c r="M20" s="393" t="str">
        <f t="shared" si="0"/>
        <v/>
      </c>
    </row>
    <row r="21" spans="1:13" ht="14.45" customHeight="1" x14ac:dyDescent="0.2">
      <c r="A21" s="398" t="s">
        <v>249</v>
      </c>
      <c r="B21" s="394">
        <v>1343.59</v>
      </c>
      <c r="C21" s="395">
        <v>1689.1010000000001</v>
      </c>
      <c r="D21" s="395">
        <v>345.51100000000019</v>
      </c>
      <c r="E21" s="396">
        <v>1.2571550845123887</v>
      </c>
      <c r="F21" s="394">
        <v>2025.948247</v>
      </c>
      <c r="G21" s="395">
        <v>1350.6321646666668</v>
      </c>
      <c r="H21" s="395">
        <v>110.96599999999999</v>
      </c>
      <c r="I21" s="395">
        <v>1313.124</v>
      </c>
      <c r="J21" s="395">
        <v>-37.508164666666744</v>
      </c>
      <c r="K21" s="397">
        <v>0.64815278571131241</v>
      </c>
      <c r="L21" s="135"/>
      <c r="M21" s="393" t="str">
        <f t="shared" si="0"/>
        <v>X</v>
      </c>
    </row>
    <row r="22" spans="1:13" ht="14.45" customHeight="1" x14ac:dyDescent="0.2">
      <c r="A22" s="398" t="s">
        <v>250</v>
      </c>
      <c r="B22" s="394">
        <v>1343.59</v>
      </c>
      <c r="C22" s="395">
        <v>1689.1010000000001</v>
      </c>
      <c r="D22" s="395">
        <v>345.51100000000019</v>
      </c>
      <c r="E22" s="396">
        <v>1.2571550845123887</v>
      </c>
      <c r="F22" s="394">
        <v>2025.948247</v>
      </c>
      <c r="G22" s="395">
        <v>1350.6321646666668</v>
      </c>
      <c r="H22" s="395">
        <v>110.96599999999999</v>
      </c>
      <c r="I22" s="395">
        <v>1313.124</v>
      </c>
      <c r="J22" s="395">
        <v>-37.508164666666744</v>
      </c>
      <c r="K22" s="397">
        <v>0.64815278571131241</v>
      </c>
      <c r="L22" s="135"/>
      <c r="M22" s="393" t="str">
        <f t="shared" si="0"/>
        <v/>
      </c>
    </row>
    <row r="23" spans="1:13" ht="14.45" customHeight="1" x14ac:dyDescent="0.2">
      <c r="A23" s="398" t="s">
        <v>251</v>
      </c>
      <c r="B23" s="394">
        <v>0</v>
      </c>
      <c r="C23" s="395">
        <v>7.5</v>
      </c>
      <c r="D23" s="395">
        <v>7.5</v>
      </c>
      <c r="E23" s="396">
        <v>0</v>
      </c>
      <c r="F23" s="394">
        <v>0</v>
      </c>
      <c r="G23" s="395">
        <v>0</v>
      </c>
      <c r="H23" s="395">
        <v>0</v>
      </c>
      <c r="I23" s="395">
        <v>0</v>
      </c>
      <c r="J23" s="395">
        <v>0</v>
      </c>
      <c r="K23" s="397">
        <v>0</v>
      </c>
      <c r="L23" s="135"/>
      <c r="M23" s="393" t="str">
        <f t="shared" si="0"/>
        <v>X</v>
      </c>
    </row>
    <row r="24" spans="1:13" ht="14.45" customHeight="1" x14ac:dyDescent="0.2">
      <c r="A24" s="398" t="s">
        <v>252</v>
      </c>
      <c r="B24" s="394">
        <v>0</v>
      </c>
      <c r="C24" s="395">
        <v>7.5</v>
      </c>
      <c r="D24" s="395">
        <v>7.5</v>
      </c>
      <c r="E24" s="396">
        <v>0</v>
      </c>
      <c r="F24" s="394">
        <v>0</v>
      </c>
      <c r="G24" s="395">
        <v>0</v>
      </c>
      <c r="H24" s="395">
        <v>0</v>
      </c>
      <c r="I24" s="395">
        <v>0</v>
      </c>
      <c r="J24" s="395">
        <v>0</v>
      </c>
      <c r="K24" s="397">
        <v>0</v>
      </c>
      <c r="L24" s="135"/>
      <c r="M24" s="393" t="str">
        <f t="shared" si="0"/>
        <v/>
      </c>
    </row>
    <row r="25" spans="1:13" ht="14.45" customHeight="1" x14ac:dyDescent="0.2">
      <c r="A25" s="398" t="s">
        <v>253</v>
      </c>
      <c r="B25" s="394">
        <v>547.22</v>
      </c>
      <c r="C25" s="395">
        <v>574.84872999999993</v>
      </c>
      <c r="D25" s="395">
        <v>27.628729999999905</v>
      </c>
      <c r="E25" s="396">
        <v>1.0504892547786995</v>
      </c>
      <c r="F25" s="394">
        <v>677.53168600000004</v>
      </c>
      <c r="G25" s="395">
        <v>451.68779066666667</v>
      </c>
      <c r="H25" s="395">
        <v>37.50656</v>
      </c>
      <c r="I25" s="395">
        <v>443.83208000000002</v>
      </c>
      <c r="J25" s="395">
        <v>-7.8557106666666527</v>
      </c>
      <c r="K25" s="397">
        <v>0.65507206403923079</v>
      </c>
      <c r="L25" s="135"/>
      <c r="M25" s="393" t="str">
        <f t="shared" si="0"/>
        <v/>
      </c>
    </row>
    <row r="26" spans="1:13" ht="14.45" customHeight="1" x14ac:dyDescent="0.2">
      <c r="A26" s="398" t="s">
        <v>254</v>
      </c>
      <c r="B26" s="394">
        <v>144.87</v>
      </c>
      <c r="C26" s="395">
        <v>152.70050000000001</v>
      </c>
      <c r="D26" s="395">
        <v>7.8305000000000007</v>
      </c>
      <c r="E26" s="396">
        <v>1.0540519086077174</v>
      </c>
      <c r="F26" s="394">
        <v>180.40784489999999</v>
      </c>
      <c r="G26" s="395">
        <v>120.27189659999999</v>
      </c>
      <c r="H26" s="395">
        <v>9.9870000000000001</v>
      </c>
      <c r="I26" s="395">
        <v>118.17733</v>
      </c>
      <c r="J26" s="395">
        <v>-2.0945665999999932</v>
      </c>
      <c r="K26" s="397">
        <v>0.65505649194748516</v>
      </c>
      <c r="L26" s="135"/>
      <c r="M26" s="393" t="str">
        <f t="shared" si="0"/>
        <v>X</v>
      </c>
    </row>
    <row r="27" spans="1:13" ht="14.45" customHeight="1" x14ac:dyDescent="0.2">
      <c r="A27" s="398" t="s">
        <v>255</v>
      </c>
      <c r="B27" s="394">
        <v>144.87</v>
      </c>
      <c r="C27" s="395">
        <v>152.70050000000001</v>
      </c>
      <c r="D27" s="395">
        <v>7.8305000000000007</v>
      </c>
      <c r="E27" s="396">
        <v>1.0540519086077174</v>
      </c>
      <c r="F27" s="394">
        <v>180.40784489999999</v>
      </c>
      <c r="G27" s="395">
        <v>120.27189659999999</v>
      </c>
      <c r="H27" s="395">
        <v>9.9870000000000001</v>
      </c>
      <c r="I27" s="395">
        <v>118.17733</v>
      </c>
      <c r="J27" s="395">
        <v>-2.0945665999999932</v>
      </c>
      <c r="K27" s="397">
        <v>0.65505649194748516</v>
      </c>
      <c r="L27" s="135"/>
      <c r="M27" s="393" t="str">
        <f t="shared" si="0"/>
        <v/>
      </c>
    </row>
    <row r="28" spans="1:13" ht="14.45" customHeight="1" x14ac:dyDescent="0.2">
      <c r="A28" s="398" t="s">
        <v>256</v>
      </c>
      <c r="B28" s="394">
        <v>402.35</v>
      </c>
      <c r="C28" s="395">
        <v>422.14822999999996</v>
      </c>
      <c r="D28" s="395">
        <v>19.798229999999933</v>
      </c>
      <c r="E28" s="396">
        <v>1.0492064868895239</v>
      </c>
      <c r="F28" s="394">
        <v>497.12384109999999</v>
      </c>
      <c r="G28" s="395">
        <v>331.41589406666668</v>
      </c>
      <c r="H28" s="395">
        <v>27.519560000000002</v>
      </c>
      <c r="I28" s="395">
        <v>325.65474999999998</v>
      </c>
      <c r="J28" s="395">
        <v>-5.7611440666667022</v>
      </c>
      <c r="K28" s="397">
        <v>0.65507771520153713</v>
      </c>
      <c r="L28" s="135"/>
      <c r="M28" s="393" t="str">
        <f t="shared" si="0"/>
        <v>X</v>
      </c>
    </row>
    <row r="29" spans="1:13" ht="14.45" customHeight="1" x14ac:dyDescent="0.2">
      <c r="A29" s="398" t="s">
        <v>257</v>
      </c>
      <c r="B29" s="394">
        <v>402.35</v>
      </c>
      <c r="C29" s="395">
        <v>422.14822999999996</v>
      </c>
      <c r="D29" s="395">
        <v>19.798229999999933</v>
      </c>
      <c r="E29" s="396">
        <v>1.0492064868895239</v>
      </c>
      <c r="F29" s="394">
        <v>497.12384109999999</v>
      </c>
      <c r="G29" s="395">
        <v>331.41589406666668</v>
      </c>
      <c r="H29" s="395">
        <v>27.519560000000002</v>
      </c>
      <c r="I29" s="395">
        <v>325.65474999999998</v>
      </c>
      <c r="J29" s="395">
        <v>-5.7611440666667022</v>
      </c>
      <c r="K29" s="397">
        <v>0.65507771520153713</v>
      </c>
      <c r="L29" s="135"/>
      <c r="M29" s="393" t="str">
        <f t="shared" si="0"/>
        <v/>
      </c>
    </row>
    <row r="30" spans="1:13" ht="14.45" customHeight="1" x14ac:dyDescent="0.2">
      <c r="A30" s="398" t="s">
        <v>258</v>
      </c>
      <c r="B30" s="394">
        <v>6.7595219999999996</v>
      </c>
      <c r="C30" s="395">
        <v>0</v>
      </c>
      <c r="D30" s="395">
        <v>-6.7595219999999996</v>
      </c>
      <c r="E30" s="396">
        <v>0</v>
      </c>
      <c r="F30" s="394">
        <v>8.3298529000000006</v>
      </c>
      <c r="G30" s="395">
        <v>5.5532352666666673</v>
      </c>
      <c r="H30" s="395">
        <v>0</v>
      </c>
      <c r="I30" s="395">
        <v>0</v>
      </c>
      <c r="J30" s="395">
        <v>-5.5532352666666673</v>
      </c>
      <c r="K30" s="397">
        <v>0</v>
      </c>
      <c r="L30" s="135"/>
      <c r="M30" s="393" t="str">
        <f t="shared" si="0"/>
        <v/>
      </c>
    </row>
    <row r="31" spans="1:13" ht="14.45" customHeight="1" x14ac:dyDescent="0.2">
      <c r="A31" s="398" t="s">
        <v>259</v>
      </c>
      <c r="B31" s="394">
        <v>6.7595219999999996</v>
      </c>
      <c r="C31" s="395">
        <v>0</v>
      </c>
      <c r="D31" s="395">
        <v>-6.7595219999999996</v>
      </c>
      <c r="E31" s="396">
        <v>0</v>
      </c>
      <c r="F31" s="394">
        <v>8.3298529000000006</v>
      </c>
      <c r="G31" s="395">
        <v>5.5532352666666673</v>
      </c>
      <c r="H31" s="395">
        <v>0</v>
      </c>
      <c r="I31" s="395">
        <v>0</v>
      </c>
      <c r="J31" s="395">
        <v>-5.5532352666666673</v>
      </c>
      <c r="K31" s="397">
        <v>0</v>
      </c>
      <c r="L31" s="135"/>
      <c r="M31" s="393" t="str">
        <f t="shared" si="0"/>
        <v>X</v>
      </c>
    </row>
    <row r="32" spans="1:13" ht="14.45" customHeight="1" x14ac:dyDescent="0.2">
      <c r="A32" s="398" t="s">
        <v>260</v>
      </c>
      <c r="B32" s="394">
        <v>6.7595219999999996</v>
      </c>
      <c r="C32" s="395">
        <v>0</v>
      </c>
      <c r="D32" s="395">
        <v>-6.7595219999999996</v>
      </c>
      <c r="E32" s="396">
        <v>0</v>
      </c>
      <c r="F32" s="394">
        <v>8.3298529000000006</v>
      </c>
      <c r="G32" s="395">
        <v>5.5532352666666673</v>
      </c>
      <c r="H32" s="395">
        <v>0</v>
      </c>
      <c r="I32" s="395">
        <v>0</v>
      </c>
      <c r="J32" s="395">
        <v>-5.5532352666666673</v>
      </c>
      <c r="K32" s="397">
        <v>0</v>
      </c>
      <c r="L32" s="135"/>
      <c r="M32" s="393" t="str">
        <f t="shared" si="0"/>
        <v/>
      </c>
    </row>
    <row r="33" spans="1:13" ht="14.45" customHeight="1" x14ac:dyDescent="0.2">
      <c r="A33" s="398" t="s">
        <v>261</v>
      </c>
      <c r="B33" s="394">
        <v>32.18</v>
      </c>
      <c r="C33" s="395">
        <v>33.783739999999995</v>
      </c>
      <c r="D33" s="395">
        <v>1.6037399999999948</v>
      </c>
      <c r="E33" s="396">
        <v>1.0498365444375386</v>
      </c>
      <c r="F33" s="394">
        <v>40.518965199999997</v>
      </c>
      <c r="G33" s="395">
        <v>27.012643466666663</v>
      </c>
      <c r="H33" s="395">
        <v>2.21963</v>
      </c>
      <c r="I33" s="395">
        <v>26.259779999999999</v>
      </c>
      <c r="J33" s="395">
        <v>-0.75286346666666404</v>
      </c>
      <c r="K33" s="397">
        <v>0.64808614608943671</v>
      </c>
      <c r="L33" s="135"/>
      <c r="M33" s="393" t="str">
        <f t="shared" si="0"/>
        <v/>
      </c>
    </row>
    <row r="34" spans="1:13" ht="14.45" customHeight="1" x14ac:dyDescent="0.2">
      <c r="A34" s="398" t="s">
        <v>262</v>
      </c>
      <c r="B34" s="394">
        <v>32.18</v>
      </c>
      <c r="C34" s="395">
        <v>33.783739999999995</v>
      </c>
      <c r="D34" s="395">
        <v>1.6037399999999948</v>
      </c>
      <c r="E34" s="396">
        <v>1.0498365444375386</v>
      </c>
      <c r="F34" s="394">
        <v>40.518965199999997</v>
      </c>
      <c r="G34" s="395">
        <v>27.012643466666663</v>
      </c>
      <c r="H34" s="395">
        <v>2.21963</v>
      </c>
      <c r="I34" s="395">
        <v>26.259779999999999</v>
      </c>
      <c r="J34" s="395">
        <v>-0.75286346666666404</v>
      </c>
      <c r="K34" s="397">
        <v>0.64808614608943671</v>
      </c>
      <c r="L34" s="135"/>
      <c r="M34" s="393" t="str">
        <f t="shared" si="0"/>
        <v>X</v>
      </c>
    </row>
    <row r="35" spans="1:13" ht="14.45" customHeight="1" x14ac:dyDescent="0.2">
      <c r="A35" s="398" t="s">
        <v>263</v>
      </c>
      <c r="B35" s="394">
        <v>32.18</v>
      </c>
      <c r="C35" s="395">
        <v>33.783739999999995</v>
      </c>
      <c r="D35" s="395">
        <v>1.6037399999999948</v>
      </c>
      <c r="E35" s="396">
        <v>1.0498365444375386</v>
      </c>
      <c r="F35" s="394">
        <v>40.518965199999997</v>
      </c>
      <c r="G35" s="395">
        <v>27.012643466666663</v>
      </c>
      <c r="H35" s="395">
        <v>2.21963</v>
      </c>
      <c r="I35" s="395">
        <v>26.259779999999999</v>
      </c>
      <c r="J35" s="395">
        <v>-0.75286346666666404</v>
      </c>
      <c r="K35" s="397">
        <v>0.64808614608943671</v>
      </c>
      <c r="L35" s="135"/>
      <c r="M35" s="393" t="str">
        <f t="shared" si="0"/>
        <v/>
      </c>
    </row>
    <row r="36" spans="1:13" ht="14.45" customHeight="1" x14ac:dyDescent="0.2">
      <c r="A36" s="398" t="s">
        <v>264</v>
      </c>
      <c r="B36" s="394">
        <v>117.849378</v>
      </c>
      <c r="C36" s="395">
        <v>128.59568999999999</v>
      </c>
      <c r="D36" s="395">
        <v>10.746311999999989</v>
      </c>
      <c r="E36" s="396">
        <v>1.0911868368113067</v>
      </c>
      <c r="F36" s="394">
        <v>0.42183159999999997</v>
      </c>
      <c r="G36" s="395">
        <v>0.28122106666666663</v>
      </c>
      <c r="H36" s="395">
        <v>16.975729999999999</v>
      </c>
      <c r="I36" s="395">
        <v>111.46916999999999</v>
      </c>
      <c r="J36" s="395">
        <v>111.18794893333333</v>
      </c>
      <c r="K36" s="397">
        <v>264.25040229323741</v>
      </c>
      <c r="L36" s="135"/>
      <c r="M36" s="393" t="str">
        <f t="shared" si="0"/>
        <v/>
      </c>
    </row>
    <row r="37" spans="1:13" ht="14.45" customHeight="1" x14ac:dyDescent="0.2">
      <c r="A37" s="398" t="s">
        <v>265</v>
      </c>
      <c r="B37" s="394">
        <v>117.849378</v>
      </c>
      <c r="C37" s="395">
        <v>121.09569</v>
      </c>
      <c r="D37" s="395">
        <v>3.2463120000000032</v>
      </c>
      <c r="E37" s="396">
        <v>1.0275462803036601</v>
      </c>
      <c r="F37" s="394">
        <v>0.42183159999999997</v>
      </c>
      <c r="G37" s="395">
        <v>0.28122106666666663</v>
      </c>
      <c r="H37" s="395">
        <v>16.975729999999999</v>
      </c>
      <c r="I37" s="395">
        <v>109.73363999999999</v>
      </c>
      <c r="J37" s="395">
        <v>109.45241893333333</v>
      </c>
      <c r="K37" s="397">
        <v>260.13613015241151</v>
      </c>
      <c r="L37" s="135"/>
      <c r="M37" s="393" t="str">
        <f t="shared" si="0"/>
        <v/>
      </c>
    </row>
    <row r="38" spans="1:13" ht="14.45" customHeight="1" x14ac:dyDescent="0.2">
      <c r="A38" s="398" t="s">
        <v>266</v>
      </c>
      <c r="B38" s="394">
        <v>117.849378</v>
      </c>
      <c r="C38" s="395">
        <v>121.09569</v>
      </c>
      <c r="D38" s="395">
        <v>3.2463120000000032</v>
      </c>
      <c r="E38" s="396">
        <v>1.0275462803036601</v>
      </c>
      <c r="F38" s="394">
        <v>0.42183159999999997</v>
      </c>
      <c r="G38" s="395">
        <v>0.28122106666666663</v>
      </c>
      <c r="H38" s="395">
        <v>16.975729999999999</v>
      </c>
      <c r="I38" s="395">
        <v>109.73363999999999</v>
      </c>
      <c r="J38" s="395">
        <v>109.45241893333333</v>
      </c>
      <c r="K38" s="397">
        <v>260.13613015241151</v>
      </c>
      <c r="L38" s="135"/>
      <c r="M38" s="393" t="str">
        <f t="shared" si="0"/>
        <v/>
      </c>
    </row>
    <row r="39" spans="1:13" ht="14.45" customHeight="1" x14ac:dyDescent="0.2">
      <c r="A39" s="398" t="s">
        <v>267</v>
      </c>
      <c r="B39" s="394">
        <v>0</v>
      </c>
      <c r="C39" s="395">
        <v>0.43675999999999998</v>
      </c>
      <c r="D39" s="395">
        <v>0.43675999999999998</v>
      </c>
      <c r="E39" s="396">
        <v>0</v>
      </c>
      <c r="F39" s="394">
        <v>0.42183159999999997</v>
      </c>
      <c r="G39" s="395">
        <v>0.28122106666666663</v>
      </c>
      <c r="H39" s="395">
        <v>0</v>
      </c>
      <c r="I39" s="395">
        <v>0</v>
      </c>
      <c r="J39" s="395">
        <v>-0.28122106666666663</v>
      </c>
      <c r="K39" s="397">
        <v>0</v>
      </c>
      <c r="L39" s="135"/>
      <c r="M39" s="393" t="str">
        <f t="shared" si="0"/>
        <v>X</v>
      </c>
    </row>
    <row r="40" spans="1:13" ht="14.45" customHeight="1" x14ac:dyDescent="0.2">
      <c r="A40" s="398" t="s">
        <v>268</v>
      </c>
      <c r="B40" s="394">
        <v>0</v>
      </c>
      <c r="C40" s="395">
        <v>0.43675999999999998</v>
      </c>
      <c r="D40" s="395">
        <v>0.43675999999999998</v>
      </c>
      <c r="E40" s="396">
        <v>0</v>
      </c>
      <c r="F40" s="394">
        <v>0.42183159999999997</v>
      </c>
      <c r="G40" s="395">
        <v>0.28122106666666663</v>
      </c>
      <c r="H40" s="395">
        <v>0</v>
      </c>
      <c r="I40" s="395">
        <v>0</v>
      </c>
      <c r="J40" s="395">
        <v>-0.28122106666666663</v>
      </c>
      <c r="K40" s="397">
        <v>0</v>
      </c>
      <c r="L40" s="135"/>
      <c r="M40" s="393" t="str">
        <f t="shared" si="0"/>
        <v/>
      </c>
    </row>
    <row r="41" spans="1:13" ht="14.45" customHeight="1" x14ac:dyDescent="0.2">
      <c r="A41" s="398" t="s">
        <v>269</v>
      </c>
      <c r="B41" s="394">
        <v>0.42444799999999999</v>
      </c>
      <c r="C41" s="395">
        <v>0.68064000000000002</v>
      </c>
      <c r="D41" s="395">
        <v>0.25619200000000003</v>
      </c>
      <c r="E41" s="396">
        <v>1.6035886610373946</v>
      </c>
      <c r="F41" s="394">
        <v>0</v>
      </c>
      <c r="G41" s="395">
        <v>0</v>
      </c>
      <c r="H41" s="395">
        <v>0.42480000000000001</v>
      </c>
      <c r="I41" s="395">
        <v>0.97894000000000003</v>
      </c>
      <c r="J41" s="395">
        <v>0.97894000000000003</v>
      </c>
      <c r="K41" s="397">
        <v>0</v>
      </c>
      <c r="L41" s="135"/>
      <c r="M41" s="393" t="str">
        <f t="shared" si="0"/>
        <v>X</v>
      </c>
    </row>
    <row r="42" spans="1:13" ht="14.45" customHeight="1" x14ac:dyDescent="0.2">
      <c r="A42" s="398" t="s">
        <v>270</v>
      </c>
      <c r="B42" s="394">
        <v>0.42444799999999999</v>
      </c>
      <c r="C42" s="395">
        <v>0.68064000000000002</v>
      </c>
      <c r="D42" s="395">
        <v>0.25619200000000003</v>
      </c>
      <c r="E42" s="396">
        <v>1.6035886610373946</v>
      </c>
      <c r="F42" s="394">
        <v>0</v>
      </c>
      <c r="G42" s="395">
        <v>0</v>
      </c>
      <c r="H42" s="395">
        <v>0.42480000000000001</v>
      </c>
      <c r="I42" s="395">
        <v>0.97894000000000003</v>
      </c>
      <c r="J42" s="395">
        <v>0.97894000000000003</v>
      </c>
      <c r="K42" s="397">
        <v>0</v>
      </c>
      <c r="L42" s="135"/>
      <c r="M42" s="393" t="str">
        <f t="shared" si="0"/>
        <v/>
      </c>
    </row>
    <row r="43" spans="1:13" ht="14.45" customHeight="1" x14ac:dyDescent="0.2">
      <c r="A43" s="398" t="s">
        <v>271</v>
      </c>
      <c r="B43" s="394">
        <v>117.42492999999999</v>
      </c>
      <c r="C43" s="395">
        <v>115.03567</v>
      </c>
      <c r="D43" s="395">
        <v>-2.3892599999999931</v>
      </c>
      <c r="E43" s="396">
        <v>0.97965287269066292</v>
      </c>
      <c r="F43" s="394">
        <v>0</v>
      </c>
      <c r="G43" s="395">
        <v>0</v>
      </c>
      <c r="H43" s="395">
        <v>16.380860000000002</v>
      </c>
      <c r="I43" s="395">
        <v>106.90403000000001</v>
      </c>
      <c r="J43" s="395">
        <v>106.90403000000001</v>
      </c>
      <c r="K43" s="397">
        <v>0</v>
      </c>
      <c r="L43" s="135"/>
      <c r="M43" s="393" t="str">
        <f t="shared" si="0"/>
        <v>X</v>
      </c>
    </row>
    <row r="44" spans="1:13" ht="14.45" customHeight="1" x14ac:dyDescent="0.2">
      <c r="A44" s="398" t="s">
        <v>272</v>
      </c>
      <c r="B44" s="394">
        <v>117.42492999999999</v>
      </c>
      <c r="C44" s="395">
        <v>115.03567</v>
      </c>
      <c r="D44" s="395">
        <v>-2.3892599999999931</v>
      </c>
      <c r="E44" s="396">
        <v>0.97965287269066292</v>
      </c>
      <c r="F44" s="394">
        <v>0</v>
      </c>
      <c r="G44" s="395">
        <v>0</v>
      </c>
      <c r="H44" s="395">
        <v>16.380860000000002</v>
      </c>
      <c r="I44" s="395">
        <v>106.90403000000001</v>
      </c>
      <c r="J44" s="395">
        <v>106.90403000000001</v>
      </c>
      <c r="K44" s="397">
        <v>0</v>
      </c>
      <c r="L44" s="135"/>
      <c r="M44" s="393" t="str">
        <f t="shared" si="0"/>
        <v/>
      </c>
    </row>
    <row r="45" spans="1:13" ht="14.45" customHeight="1" x14ac:dyDescent="0.2">
      <c r="A45" s="398" t="s">
        <v>273</v>
      </c>
      <c r="B45" s="394">
        <v>0</v>
      </c>
      <c r="C45" s="395">
        <v>4.9426199999999998</v>
      </c>
      <c r="D45" s="395">
        <v>4.9426199999999998</v>
      </c>
      <c r="E45" s="396">
        <v>0</v>
      </c>
      <c r="F45" s="394">
        <v>0</v>
      </c>
      <c r="G45" s="395">
        <v>0</v>
      </c>
      <c r="H45" s="395">
        <v>0.17007</v>
      </c>
      <c r="I45" s="395">
        <v>1.85067</v>
      </c>
      <c r="J45" s="395">
        <v>1.85067</v>
      </c>
      <c r="K45" s="397">
        <v>0</v>
      </c>
      <c r="L45" s="135"/>
      <c r="M45" s="393" t="str">
        <f t="shared" si="0"/>
        <v>X</v>
      </c>
    </row>
    <row r="46" spans="1:13" ht="14.45" customHeight="1" x14ac:dyDescent="0.2">
      <c r="A46" s="398" t="s">
        <v>274</v>
      </c>
      <c r="B46" s="394">
        <v>0</v>
      </c>
      <c r="C46" s="395">
        <v>4.9426199999999998</v>
      </c>
      <c r="D46" s="395">
        <v>4.9426199999999998</v>
      </c>
      <c r="E46" s="396">
        <v>0</v>
      </c>
      <c r="F46" s="394">
        <v>0</v>
      </c>
      <c r="G46" s="395">
        <v>0</v>
      </c>
      <c r="H46" s="395">
        <v>0.17007</v>
      </c>
      <c r="I46" s="395">
        <v>1.85067</v>
      </c>
      <c r="J46" s="395">
        <v>1.85067</v>
      </c>
      <c r="K46" s="397">
        <v>0</v>
      </c>
      <c r="L46" s="135"/>
      <c r="M46" s="393" t="str">
        <f t="shared" si="0"/>
        <v/>
      </c>
    </row>
    <row r="47" spans="1:13" ht="14.45" customHeight="1" x14ac:dyDescent="0.2">
      <c r="A47" s="398" t="s">
        <v>275</v>
      </c>
      <c r="B47" s="394">
        <v>0</v>
      </c>
      <c r="C47" s="395">
        <v>7.5</v>
      </c>
      <c r="D47" s="395">
        <v>7.5</v>
      </c>
      <c r="E47" s="396">
        <v>0</v>
      </c>
      <c r="F47" s="394">
        <v>0</v>
      </c>
      <c r="G47" s="395">
        <v>0</v>
      </c>
      <c r="H47" s="395">
        <v>0</v>
      </c>
      <c r="I47" s="395">
        <v>1.73553</v>
      </c>
      <c r="J47" s="395">
        <v>1.73553</v>
      </c>
      <c r="K47" s="397">
        <v>0</v>
      </c>
      <c r="L47" s="135"/>
      <c r="M47" s="393" t="str">
        <f t="shared" si="0"/>
        <v/>
      </c>
    </row>
    <row r="48" spans="1:13" ht="14.45" customHeight="1" x14ac:dyDescent="0.2">
      <c r="A48" s="398" t="s">
        <v>276</v>
      </c>
      <c r="B48" s="394">
        <v>0</v>
      </c>
      <c r="C48" s="395">
        <v>7.5</v>
      </c>
      <c r="D48" s="395">
        <v>7.5</v>
      </c>
      <c r="E48" s="396">
        <v>0</v>
      </c>
      <c r="F48" s="394">
        <v>0</v>
      </c>
      <c r="G48" s="395">
        <v>0</v>
      </c>
      <c r="H48" s="395">
        <v>0</v>
      </c>
      <c r="I48" s="395">
        <v>0</v>
      </c>
      <c r="J48" s="395">
        <v>0</v>
      </c>
      <c r="K48" s="397">
        <v>0</v>
      </c>
      <c r="L48" s="135"/>
      <c r="M48" s="393" t="str">
        <f t="shared" si="0"/>
        <v/>
      </c>
    </row>
    <row r="49" spans="1:13" ht="14.45" customHeight="1" x14ac:dyDescent="0.2">
      <c r="A49" s="398" t="s">
        <v>277</v>
      </c>
      <c r="B49" s="394">
        <v>0</v>
      </c>
      <c r="C49" s="395">
        <v>7.5</v>
      </c>
      <c r="D49" s="395">
        <v>7.5</v>
      </c>
      <c r="E49" s="396">
        <v>0</v>
      </c>
      <c r="F49" s="394">
        <v>0</v>
      </c>
      <c r="G49" s="395">
        <v>0</v>
      </c>
      <c r="H49" s="395">
        <v>0</v>
      </c>
      <c r="I49" s="395">
        <v>0</v>
      </c>
      <c r="J49" s="395">
        <v>0</v>
      </c>
      <c r="K49" s="397">
        <v>0</v>
      </c>
      <c r="L49" s="135"/>
      <c r="M49" s="393" t="str">
        <f t="shared" si="0"/>
        <v>X</v>
      </c>
    </row>
    <row r="50" spans="1:13" ht="14.45" customHeight="1" x14ac:dyDescent="0.2">
      <c r="A50" s="398" t="s">
        <v>278</v>
      </c>
      <c r="B50" s="394">
        <v>0</v>
      </c>
      <c r="C50" s="395">
        <v>7.5</v>
      </c>
      <c r="D50" s="395">
        <v>7.5</v>
      </c>
      <c r="E50" s="396">
        <v>0</v>
      </c>
      <c r="F50" s="394">
        <v>0</v>
      </c>
      <c r="G50" s="395">
        <v>0</v>
      </c>
      <c r="H50" s="395">
        <v>0</v>
      </c>
      <c r="I50" s="395">
        <v>0</v>
      </c>
      <c r="J50" s="395">
        <v>0</v>
      </c>
      <c r="K50" s="397">
        <v>0</v>
      </c>
      <c r="L50" s="135"/>
      <c r="M50" s="393" t="str">
        <f t="shared" si="0"/>
        <v/>
      </c>
    </row>
    <row r="51" spans="1:13" ht="14.45" customHeight="1" x14ac:dyDescent="0.2">
      <c r="A51" s="398" t="s">
        <v>279</v>
      </c>
      <c r="B51" s="394">
        <v>0</v>
      </c>
      <c r="C51" s="395">
        <v>0</v>
      </c>
      <c r="D51" s="395">
        <v>0</v>
      </c>
      <c r="E51" s="396">
        <v>0</v>
      </c>
      <c r="F51" s="394">
        <v>0</v>
      </c>
      <c r="G51" s="395">
        <v>0</v>
      </c>
      <c r="H51" s="395">
        <v>0</v>
      </c>
      <c r="I51" s="395">
        <v>1.73553</v>
      </c>
      <c r="J51" s="395">
        <v>1.73553</v>
      </c>
      <c r="K51" s="397">
        <v>0</v>
      </c>
      <c r="L51" s="135"/>
      <c r="M51" s="393" t="str">
        <f t="shared" si="0"/>
        <v/>
      </c>
    </row>
    <row r="52" spans="1:13" ht="14.45" customHeight="1" x14ac:dyDescent="0.2">
      <c r="A52" s="398" t="s">
        <v>280</v>
      </c>
      <c r="B52" s="394">
        <v>0</v>
      </c>
      <c r="C52" s="395">
        <v>0</v>
      </c>
      <c r="D52" s="395">
        <v>0</v>
      </c>
      <c r="E52" s="396">
        <v>0</v>
      </c>
      <c r="F52" s="394">
        <v>0</v>
      </c>
      <c r="G52" s="395">
        <v>0</v>
      </c>
      <c r="H52" s="395">
        <v>0</v>
      </c>
      <c r="I52" s="395">
        <v>-2.9999999999999997E-5</v>
      </c>
      <c r="J52" s="395">
        <v>-2.9999999999999997E-5</v>
      </c>
      <c r="K52" s="397">
        <v>0</v>
      </c>
      <c r="L52" s="135"/>
      <c r="M52" s="393" t="str">
        <f t="shared" si="0"/>
        <v>X</v>
      </c>
    </row>
    <row r="53" spans="1:13" ht="14.45" customHeight="1" x14ac:dyDescent="0.2">
      <c r="A53" s="398" t="s">
        <v>281</v>
      </c>
      <c r="B53" s="394">
        <v>0</v>
      </c>
      <c r="C53" s="395">
        <v>0</v>
      </c>
      <c r="D53" s="395">
        <v>0</v>
      </c>
      <c r="E53" s="396">
        <v>0</v>
      </c>
      <c r="F53" s="394">
        <v>0</v>
      </c>
      <c r="G53" s="395">
        <v>0</v>
      </c>
      <c r="H53" s="395">
        <v>0</v>
      </c>
      <c r="I53" s="395">
        <v>-2.9999999999999997E-5</v>
      </c>
      <c r="J53" s="395">
        <v>-2.9999999999999997E-5</v>
      </c>
      <c r="K53" s="397">
        <v>0</v>
      </c>
      <c r="L53" s="135"/>
      <c r="M53" s="393" t="str">
        <f t="shared" si="0"/>
        <v/>
      </c>
    </row>
    <row r="54" spans="1:13" ht="14.45" customHeight="1" x14ac:dyDescent="0.2">
      <c r="A54" s="398" t="s">
        <v>282</v>
      </c>
      <c r="B54" s="394">
        <v>0</v>
      </c>
      <c r="C54" s="395">
        <v>0</v>
      </c>
      <c r="D54" s="395">
        <v>0</v>
      </c>
      <c r="E54" s="396">
        <v>0</v>
      </c>
      <c r="F54" s="394">
        <v>0</v>
      </c>
      <c r="G54" s="395">
        <v>0</v>
      </c>
      <c r="H54" s="395">
        <v>0</v>
      </c>
      <c r="I54" s="395">
        <v>1.73556</v>
      </c>
      <c r="J54" s="395">
        <v>1.73556</v>
      </c>
      <c r="K54" s="397">
        <v>0</v>
      </c>
      <c r="L54" s="135"/>
      <c r="M54" s="393" t="str">
        <f t="shared" si="0"/>
        <v>X</v>
      </c>
    </row>
    <row r="55" spans="1:13" ht="14.45" customHeight="1" x14ac:dyDescent="0.2">
      <c r="A55" s="398" t="s">
        <v>283</v>
      </c>
      <c r="B55" s="394">
        <v>0</v>
      </c>
      <c r="C55" s="395">
        <v>0</v>
      </c>
      <c r="D55" s="395">
        <v>0</v>
      </c>
      <c r="E55" s="396">
        <v>0</v>
      </c>
      <c r="F55" s="394">
        <v>0</v>
      </c>
      <c r="G55" s="395">
        <v>0</v>
      </c>
      <c r="H55" s="395">
        <v>0</v>
      </c>
      <c r="I55" s="395">
        <v>1.73556</v>
      </c>
      <c r="J55" s="395">
        <v>1.73556</v>
      </c>
      <c r="K55" s="397">
        <v>0</v>
      </c>
      <c r="L55" s="135"/>
      <c r="M55" s="393" t="str">
        <f t="shared" si="0"/>
        <v/>
      </c>
    </row>
    <row r="56" spans="1:13" ht="14.45" customHeight="1" x14ac:dyDescent="0.2">
      <c r="A56" s="398" t="s">
        <v>284</v>
      </c>
      <c r="B56" s="394">
        <v>0</v>
      </c>
      <c r="C56" s="395">
        <v>350.95597999999995</v>
      </c>
      <c r="D56" s="395">
        <v>350.95597999999995</v>
      </c>
      <c r="E56" s="396">
        <v>0</v>
      </c>
      <c r="F56" s="394">
        <v>0</v>
      </c>
      <c r="G56" s="395">
        <v>0</v>
      </c>
      <c r="H56" s="395">
        <v>27.852580000000003</v>
      </c>
      <c r="I56" s="395">
        <v>279.40646999999996</v>
      </c>
      <c r="J56" s="395">
        <v>279.40646999999996</v>
      </c>
      <c r="K56" s="397">
        <v>0</v>
      </c>
      <c r="L56" s="135"/>
      <c r="M56" s="393" t="str">
        <f t="shared" si="0"/>
        <v/>
      </c>
    </row>
    <row r="57" spans="1:13" ht="14.45" customHeight="1" x14ac:dyDescent="0.2">
      <c r="A57" s="398" t="s">
        <v>285</v>
      </c>
      <c r="B57" s="394">
        <v>0</v>
      </c>
      <c r="C57" s="395">
        <v>350.95597999999995</v>
      </c>
      <c r="D57" s="395">
        <v>350.95597999999995</v>
      </c>
      <c r="E57" s="396">
        <v>0</v>
      </c>
      <c r="F57" s="394">
        <v>0</v>
      </c>
      <c r="G57" s="395">
        <v>0</v>
      </c>
      <c r="H57" s="395">
        <v>27.852580000000003</v>
      </c>
      <c r="I57" s="395">
        <v>279.40646999999996</v>
      </c>
      <c r="J57" s="395">
        <v>279.40646999999996</v>
      </c>
      <c r="K57" s="397">
        <v>0</v>
      </c>
      <c r="L57" s="135"/>
      <c r="M57" s="393" t="str">
        <f t="shared" si="0"/>
        <v/>
      </c>
    </row>
    <row r="58" spans="1:13" ht="14.45" customHeight="1" x14ac:dyDescent="0.2">
      <c r="A58" s="398" t="s">
        <v>286</v>
      </c>
      <c r="B58" s="394">
        <v>0</v>
      </c>
      <c r="C58" s="395">
        <v>350.95597999999995</v>
      </c>
      <c r="D58" s="395">
        <v>350.95597999999995</v>
      </c>
      <c r="E58" s="396">
        <v>0</v>
      </c>
      <c r="F58" s="394">
        <v>0</v>
      </c>
      <c r="G58" s="395">
        <v>0</v>
      </c>
      <c r="H58" s="395">
        <v>27.852580000000003</v>
      </c>
      <c r="I58" s="395">
        <v>279.40646999999996</v>
      </c>
      <c r="J58" s="395">
        <v>279.40646999999996</v>
      </c>
      <c r="K58" s="397">
        <v>0</v>
      </c>
      <c r="L58" s="135"/>
      <c r="M58" s="393" t="str">
        <f t="shared" si="0"/>
        <v/>
      </c>
    </row>
    <row r="59" spans="1:13" ht="14.45" customHeight="1" x14ac:dyDescent="0.2">
      <c r="A59" s="398" t="s">
        <v>287</v>
      </c>
      <c r="B59" s="394">
        <v>0</v>
      </c>
      <c r="C59" s="395">
        <v>118.84518</v>
      </c>
      <c r="D59" s="395">
        <v>118.84518</v>
      </c>
      <c r="E59" s="396">
        <v>0</v>
      </c>
      <c r="F59" s="394">
        <v>0</v>
      </c>
      <c r="G59" s="395">
        <v>0</v>
      </c>
      <c r="H59" s="395">
        <v>6.5170699999999995</v>
      </c>
      <c r="I59" s="395">
        <v>98.056370000000001</v>
      </c>
      <c r="J59" s="395">
        <v>98.056370000000001</v>
      </c>
      <c r="K59" s="397">
        <v>0</v>
      </c>
      <c r="L59" s="135"/>
      <c r="M59" s="393" t="str">
        <f t="shared" si="0"/>
        <v>X</v>
      </c>
    </row>
    <row r="60" spans="1:13" ht="14.45" customHeight="1" x14ac:dyDescent="0.2">
      <c r="A60" s="398" t="s">
        <v>288</v>
      </c>
      <c r="B60" s="394">
        <v>0</v>
      </c>
      <c r="C60" s="395">
        <v>118.84518</v>
      </c>
      <c r="D60" s="395">
        <v>118.84518</v>
      </c>
      <c r="E60" s="396">
        <v>0</v>
      </c>
      <c r="F60" s="394">
        <v>0</v>
      </c>
      <c r="G60" s="395">
        <v>0</v>
      </c>
      <c r="H60" s="395">
        <v>6.5170699999999995</v>
      </c>
      <c r="I60" s="395">
        <v>98.056370000000001</v>
      </c>
      <c r="J60" s="395">
        <v>98.056370000000001</v>
      </c>
      <c r="K60" s="397">
        <v>0</v>
      </c>
      <c r="L60" s="135"/>
      <c r="M60" s="393" t="str">
        <f t="shared" si="0"/>
        <v/>
      </c>
    </row>
    <row r="61" spans="1:13" ht="14.45" customHeight="1" x14ac:dyDescent="0.2">
      <c r="A61" s="398" t="s">
        <v>289</v>
      </c>
      <c r="B61" s="394">
        <v>0</v>
      </c>
      <c r="C61" s="395">
        <v>232.11079999999998</v>
      </c>
      <c r="D61" s="395">
        <v>232.11079999999998</v>
      </c>
      <c r="E61" s="396">
        <v>0</v>
      </c>
      <c r="F61" s="394">
        <v>0</v>
      </c>
      <c r="G61" s="395">
        <v>0</v>
      </c>
      <c r="H61" s="395">
        <v>21.335509999999999</v>
      </c>
      <c r="I61" s="395">
        <v>181.3501</v>
      </c>
      <c r="J61" s="395">
        <v>181.3501</v>
      </c>
      <c r="K61" s="397">
        <v>0</v>
      </c>
      <c r="L61" s="135"/>
      <c r="M61" s="393" t="str">
        <f t="shared" si="0"/>
        <v>X</v>
      </c>
    </row>
    <row r="62" spans="1:13" ht="14.45" customHeight="1" x14ac:dyDescent="0.2">
      <c r="A62" s="398" t="s">
        <v>290</v>
      </c>
      <c r="B62" s="394">
        <v>0</v>
      </c>
      <c r="C62" s="395">
        <v>232.11079999999998</v>
      </c>
      <c r="D62" s="395">
        <v>232.11079999999998</v>
      </c>
      <c r="E62" s="396">
        <v>0</v>
      </c>
      <c r="F62" s="394">
        <v>0</v>
      </c>
      <c r="G62" s="395">
        <v>0</v>
      </c>
      <c r="H62" s="395">
        <v>21.335509999999999</v>
      </c>
      <c r="I62" s="395">
        <v>181.3501</v>
      </c>
      <c r="J62" s="395">
        <v>181.3501</v>
      </c>
      <c r="K62" s="397">
        <v>0</v>
      </c>
      <c r="L62" s="135"/>
      <c r="M62" s="393" t="str">
        <f t="shared" si="0"/>
        <v/>
      </c>
    </row>
    <row r="63" spans="1:13" ht="14.45" customHeight="1" x14ac:dyDescent="0.2">
      <c r="A63" s="398"/>
      <c r="B63" s="394"/>
      <c r="C63" s="395"/>
      <c r="D63" s="395"/>
      <c r="E63" s="396"/>
      <c r="F63" s="394"/>
      <c r="G63" s="395"/>
      <c r="H63" s="395"/>
      <c r="I63" s="395"/>
      <c r="J63" s="395"/>
      <c r="K63" s="397"/>
      <c r="L63" s="135"/>
      <c r="M63" s="393" t="str">
        <f t="shared" si="0"/>
        <v/>
      </c>
    </row>
    <row r="64" spans="1:13" ht="14.45" customHeight="1" x14ac:dyDescent="0.2">
      <c r="A64" s="398"/>
      <c r="B64" s="394"/>
      <c r="C64" s="395"/>
      <c r="D64" s="395"/>
      <c r="E64" s="396"/>
      <c r="F64" s="394"/>
      <c r="G64" s="395"/>
      <c r="H64" s="395"/>
      <c r="I64" s="395"/>
      <c r="J64" s="395"/>
      <c r="K64" s="397"/>
      <c r="L64" s="135"/>
      <c r="M64" s="393" t="str">
        <f t="shared" si="0"/>
        <v/>
      </c>
    </row>
    <row r="65" spans="1:13" ht="14.45" customHeight="1" x14ac:dyDescent="0.2">
      <c r="A65" s="398"/>
      <c r="B65" s="394"/>
      <c r="C65" s="395"/>
      <c r="D65" s="395"/>
      <c r="E65" s="396"/>
      <c r="F65" s="394"/>
      <c r="G65" s="395"/>
      <c r="H65" s="395"/>
      <c r="I65" s="395"/>
      <c r="J65" s="395"/>
      <c r="K65" s="397"/>
      <c r="L65" s="135"/>
      <c r="M65" s="393" t="str">
        <f t="shared" si="0"/>
        <v/>
      </c>
    </row>
    <row r="66" spans="1:13" ht="14.45" customHeight="1" x14ac:dyDescent="0.2">
      <c r="A66" s="398"/>
      <c r="B66" s="394"/>
      <c r="C66" s="395"/>
      <c r="D66" s="395"/>
      <c r="E66" s="396"/>
      <c r="F66" s="394"/>
      <c r="G66" s="395"/>
      <c r="H66" s="395"/>
      <c r="I66" s="395"/>
      <c r="J66" s="395"/>
      <c r="K66" s="397"/>
      <c r="L66" s="135"/>
      <c r="M66" s="393" t="str">
        <f t="shared" si="0"/>
        <v/>
      </c>
    </row>
    <row r="67" spans="1:13" ht="14.45" customHeight="1" x14ac:dyDescent="0.2">
      <c r="A67" s="398"/>
      <c r="B67" s="394"/>
      <c r="C67" s="395"/>
      <c r="D67" s="395"/>
      <c r="E67" s="396"/>
      <c r="F67" s="394"/>
      <c r="G67" s="395"/>
      <c r="H67" s="395"/>
      <c r="I67" s="395"/>
      <c r="J67" s="395"/>
      <c r="K67" s="397"/>
      <c r="L67" s="135"/>
      <c r="M67" s="393" t="str">
        <f t="shared" si="0"/>
        <v/>
      </c>
    </row>
    <row r="68" spans="1:13" ht="14.45" customHeight="1" x14ac:dyDescent="0.2">
      <c r="A68" s="398"/>
      <c r="B68" s="394"/>
      <c r="C68" s="395"/>
      <c r="D68" s="395"/>
      <c r="E68" s="396"/>
      <c r="F68" s="394"/>
      <c r="G68" s="395"/>
      <c r="H68" s="395"/>
      <c r="I68" s="395"/>
      <c r="J68" s="395"/>
      <c r="K68" s="397"/>
      <c r="L68" s="135"/>
      <c r="M68" s="393" t="str">
        <f t="shared" si="0"/>
        <v/>
      </c>
    </row>
    <row r="69" spans="1:13" ht="14.45" customHeight="1" x14ac:dyDescent="0.2">
      <c r="A69" s="398"/>
      <c r="B69" s="394"/>
      <c r="C69" s="395"/>
      <c r="D69" s="395"/>
      <c r="E69" s="396"/>
      <c r="F69" s="394"/>
      <c r="G69" s="395"/>
      <c r="H69" s="395"/>
      <c r="I69" s="395"/>
      <c r="J69" s="395"/>
      <c r="K69" s="397"/>
      <c r="L69" s="135"/>
      <c r="M69" s="393" t="str">
        <f t="shared" si="0"/>
        <v/>
      </c>
    </row>
    <row r="70" spans="1:13" ht="14.45" customHeight="1" x14ac:dyDescent="0.2">
      <c r="A70" s="398"/>
      <c r="B70" s="394"/>
      <c r="C70" s="395"/>
      <c r="D70" s="395"/>
      <c r="E70" s="396"/>
      <c r="F70" s="394"/>
      <c r="G70" s="395"/>
      <c r="H70" s="395"/>
      <c r="I70" s="395"/>
      <c r="J70" s="395"/>
      <c r="K70" s="397"/>
      <c r="L70" s="135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/>
      <c r="B71" s="394"/>
      <c r="C71" s="395"/>
      <c r="D71" s="395"/>
      <c r="E71" s="396"/>
      <c r="F71" s="394"/>
      <c r="G71" s="395"/>
      <c r="H71" s="395"/>
      <c r="I71" s="395"/>
      <c r="J71" s="395"/>
      <c r="K71" s="397"/>
      <c r="L71" s="135"/>
      <c r="M71" s="393" t="str">
        <f t="shared" si="1"/>
        <v/>
      </c>
    </row>
    <row r="72" spans="1:13" ht="14.45" customHeight="1" x14ac:dyDescent="0.2">
      <c r="A72" s="398"/>
      <c r="B72" s="394"/>
      <c r="C72" s="395"/>
      <c r="D72" s="395"/>
      <c r="E72" s="396"/>
      <c r="F72" s="394"/>
      <c r="G72" s="395"/>
      <c r="H72" s="395"/>
      <c r="I72" s="395"/>
      <c r="J72" s="395"/>
      <c r="K72" s="397"/>
      <c r="L72" s="135"/>
      <c r="M72" s="393" t="str">
        <f t="shared" si="1"/>
        <v/>
      </c>
    </row>
    <row r="73" spans="1:13" ht="14.45" customHeight="1" x14ac:dyDescent="0.2">
      <c r="A73" s="398"/>
      <c r="B73" s="394"/>
      <c r="C73" s="395"/>
      <c r="D73" s="395"/>
      <c r="E73" s="396"/>
      <c r="F73" s="394"/>
      <c r="G73" s="395"/>
      <c r="H73" s="395"/>
      <c r="I73" s="395"/>
      <c r="J73" s="395"/>
      <c r="K73" s="397"/>
      <c r="L73" s="135"/>
      <c r="M73" s="393" t="str">
        <f t="shared" si="1"/>
        <v/>
      </c>
    </row>
    <row r="74" spans="1:13" ht="14.45" customHeight="1" x14ac:dyDescent="0.2">
      <c r="A74" s="398"/>
      <c r="B74" s="394"/>
      <c r="C74" s="395"/>
      <c r="D74" s="395"/>
      <c r="E74" s="396"/>
      <c r="F74" s="394"/>
      <c r="G74" s="395"/>
      <c r="H74" s="395"/>
      <c r="I74" s="395"/>
      <c r="J74" s="395"/>
      <c r="K74" s="397"/>
      <c r="L74" s="135"/>
      <c r="M74" s="393" t="str">
        <f t="shared" si="1"/>
        <v/>
      </c>
    </row>
    <row r="75" spans="1:13" ht="14.45" customHeight="1" x14ac:dyDescent="0.2">
      <c r="A75" s="398"/>
      <c r="B75" s="394"/>
      <c r="C75" s="395"/>
      <c r="D75" s="395"/>
      <c r="E75" s="396"/>
      <c r="F75" s="394"/>
      <c r="G75" s="395"/>
      <c r="H75" s="395"/>
      <c r="I75" s="395"/>
      <c r="J75" s="395"/>
      <c r="K75" s="397"/>
      <c r="L75" s="135"/>
      <c r="M75" s="393" t="str">
        <f t="shared" si="1"/>
        <v/>
      </c>
    </row>
    <row r="76" spans="1:13" ht="14.45" customHeight="1" x14ac:dyDescent="0.2">
      <c r="A76" s="398"/>
      <c r="B76" s="394"/>
      <c r="C76" s="395"/>
      <c r="D76" s="395"/>
      <c r="E76" s="396"/>
      <c r="F76" s="394"/>
      <c r="G76" s="395"/>
      <c r="H76" s="395"/>
      <c r="I76" s="395"/>
      <c r="J76" s="395"/>
      <c r="K76" s="397"/>
      <c r="L76" s="135"/>
      <c r="M76" s="393" t="str">
        <f t="shared" si="1"/>
        <v/>
      </c>
    </row>
    <row r="77" spans="1:13" ht="14.45" customHeight="1" x14ac:dyDescent="0.2">
      <c r="A77" s="398"/>
      <c r="B77" s="394"/>
      <c r="C77" s="395"/>
      <c r="D77" s="395"/>
      <c r="E77" s="396"/>
      <c r="F77" s="394"/>
      <c r="G77" s="395"/>
      <c r="H77" s="395"/>
      <c r="I77" s="395"/>
      <c r="J77" s="395"/>
      <c r="K77" s="397"/>
      <c r="L77" s="135"/>
      <c r="M77" s="393" t="str">
        <f t="shared" si="1"/>
        <v/>
      </c>
    </row>
    <row r="78" spans="1:13" ht="14.45" customHeight="1" x14ac:dyDescent="0.2">
      <c r="A78" s="398"/>
      <c r="B78" s="394"/>
      <c r="C78" s="395"/>
      <c r="D78" s="395"/>
      <c r="E78" s="396"/>
      <c r="F78" s="394"/>
      <c r="G78" s="395"/>
      <c r="H78" s="395"/>
      <c r="I78" s="395"/>
      <c r="J78" s="395"/>
      <c r="K78" s="397"/>
      <c r="L78" s="135"/>
      <c r="M78" s="393" t="str">
        <f t="shared" si="1"/>
        <v/>
      </c>
    </row>
    <row r="79" spans="1:13" ht="14.45" customHeight="1" x14ac:dyDescent="0.2">
      <c r="A79" s="398"/>
      <c r="B79" s="394"/>
      <c r="C79" s="395"/>
      <c r="D79" s="395"/>
      <c r="E79" s="396"/>
      <c r="F79" s="394"/>
      <c r="G79" s="395"/>
      <c r="H79" s="395"/>
      <c r="I79" s="395"/>
      <c r="J79" s="395"/>
      <c r="K79" s="397"/>
      <c r="L79" s="135"/>
      <c r="M79" s="393" t="str">
        <f t="shared" si="1"/>
        <v/>
      </c>
    </row>
    <row r="80" spans="1:13" ht="14.45" customHeight="1" x14ac:dyDescent="0.2">
      <c r="A80" s="398"/>
      <c r="B80" s="394"/>
      <c r="C80" s="395"/>
      <c r="D80" s="395"/>
      <c r="E80" s="396"/>
      <c r="F80" s="394"/>
      <c r="G80" s="395"/>
      <c r="H80" s="395"/>
      <c r="I80" s="395"/>
      <c r="J80" s="395"/>
      <c r="K80" s="397"/>
      <c r="L80" s="135"/>
      <c r="M80" s="393" t="str">
        <f t="shared" si="1"/>
        <v/>
      </c>
    </row>
    <row r="81" spans="1:13" ht="14.45" customHeight="1" x14ac:dyDescent="0.2">
      <c r="A81" s="398"/>
      <c r="B81" s="394"/>
      <c r="C81" s="395"/>
      <c r="D81" s="395"/>
      <c r="E81" s="396"/>
      <c r="F81" s="394"/>
      <c r="G81" s="395"/>
      <c r="H81" s="395"/>
      <c r="I81" s="395"/>
      <c r="J81" s="395"/>
      <c r="K81" s="397"/>
      <c r="L81" s="135"/>
      <c r="M81" s="393" t="str">
        <f t="shared" si="1"/>
        <v/>
      </c>
    </row>
    <row r="82" spans="1:13" ht="14.45" customHeight="1" x14ac:dyDescent="0.2">
      <c r="A82" s="398"/>
      <c r="B82" s="394"/>
      <c r="C82" s="395"/>
      <c r="D82" s="395"/>
      <c r="E82" s="396"/>
      <c r="F82" s="394"/>
      <c r="G82" s="395"/>
      <c r="H82" s="395"/>
      <c r="I82" s="395"/>
      <c r="J82" s="395"/>
      <c r="K82" s="397"/>
      <c r="L82" s="135"/>
      <c r="M82" s="393" t="str">
        <f t="shared" si="1"/>
        <v/>
      </c>
    </row>
    <row r="83" spans="1:13" ht="14.45" customHeight="1" x14ac:dyDescent="0.2">
      <c r="A83" s="398"/>
      <c r="B83" s="394"/>
      <c r="C83" s="395"/>
      <c r="D83" s="395"/>
      <c r="E83" s="396"/>
      <c r="F83" s="394"/>
      <c r="G83" s="395"/>
      <c r="H83" s="395"/>
      <c r="I83" s="395"/>
      <c r="J83" s="395"/>
      <c r="K83" s="397"/>
      <c r="L83" s="135"/>
      <c r="M83" s="393" t="str">
        <f t="shared" si="1"/>
        <v/>
      </c>
    </row>
    <row r="84" spans="1:13" ht="14.45" customHeight="1" x14ac:dyDescent="0.2">
      <c r="A84" s="398"/>
      <c r="B84" s="394"/>
      <c r="C84" s="395"/>
      <c r="D84" s="395"/>
      <c r="E84" s="396"/>
      <c r="F84" s="394"/>
      <c r="G84" s="395"/>
      <c r="H84" s="395"/>
      <c r="I84" s="395"/>
      <c r="J84" s="395"/>
      <c r="K84" s="397"/>
      <c r="L84" s="135"/>
      <c r="M84" s="393" t="str">
        <f t="shared" si="1"/>
        <v/>
      </c>
    </row>
    <row r="85" spans="1:13" ht="14.45" customHeight="1" x14ac:dyDescent="0.2">
      <c r="A85" s="398"/>
      <c r="B85" s="394"/>
      <c r="C85" s="395"/>
      <c r="D85" s="395"/>
      <c r="E85" s="396"/>
      <c r="F85" s="394"/>
      <c r="G85" s="395"/>
      <c r="H85" s="395"/>
      <c r="I85" s="395"/>
      <c r="J85" s="395"/>
      <c r="K85" s="397"/>
      <c r="L85" s="135"/>
      <c r="M85" s="393" t="str">
        <f t="shared" si="1"/>
        <v/>
      </c>
    </row>
    <row r="86" spans="1:13" ht="14.45" customHeight="1" x14ac:dyDescent="0.2">
      <c r="A86" s="398"/>
      <c r="B86" s="394"/>
      <c r="C86" s="395"/>
      <c r="D86" s="395"/>
      <c r="E86" s="396"/>
      <c r="F86" s="394"/>
      <c r="G86" s="395"/>
      <c r="H86" s="395"/>
      <c r="I86" s="395"/>
      <c r="J86" s="395"/>
      <c r="K86" s="397"/>
      <c r="L86" s="135"/>
      <c r="M86" s="393" t="str">
        <f t="shared" si="1"/>
        <v/>
      </c>
    </row>
    <row r="87" spans="1:13" ht="14.45" customHeight="1" x14ac:dyDescent="0.2">
      <c r="A87" s="398"/>
      <c r="B87" s="394"/>
      <c r="C87" s="395"/>
      <c r="D87" s="395"/>
      <c r="E87" s="396"/>
      <c r="F87" s="394"/>
      <c r="G87" s="395"/>
      <c r="H87" s="395"/>
      <c r="I87" s="395"/>
      <c r="J87" s="395"/>
      <c r="K87" s="397"/>
      <c r="L87" s="135"/>
      <c r="M87" s="393" t="str">
        <f t="shared" si="1"/>
        <v/>
      </c>
    </row>
    <row r="88" spans="1:13" ht="14.45" customHeight="1" x14ac:dyDescent="0.2">
      <c r="A88" s="398"/>
      <c r="B88" s="394"/>
      <c r="C88" s="395"/>
      <c r="D88" s="395"/>
      <c r="E88" s="396"/>
      <c r="F88" s="394"/>
      <c r="G88" s="395"/>
      <c r="H88" s="395"/>
      <c r="I88" s="395"/>
      <c r="J88" s="395"/>
      <c r="K88" s="397"/>
      <c r="L88" s="135"/>
      <c r="M88" s="393" t="str">
        <f t="shared" si="1"/>
        <v/>
      </c>
    </row>
    <row r="89" spans="1:13" ht="14.45" customHeight="1" x14ac:dyDescent="0.2">
      <c r="A89" s="398"/>
      <c r="B89" s="394"/>
      <c r="C89" s="395"/>
      <c r="D89" s="395"/>
      <c r="E89" s="396"/>
      <c r="F89" s="394"/>
      <c r="G89" s="395"/>
      <c r="H89" s="395"/>
      <c r="I89" s="395"/>
      <c r="J89" s="395"/>
      <c r="K89" s="397"/>
      <c r="L89" s="135"/>
      <c r="M89" s="393" t="str">
        <f t="shared" si="1"/>
        <v/>
      </c>
    </row>
    <row r="90" spans="1:13" ht="14.45" customHeight="1" x14ac:dyDescent="0.2">
      <c r="A90" s="398"/>
      <c r="B90" s="394"/>
      <c r="C90" s="395"/>
      <c r="D90" s="395"/>
      <c r="E90" s="396"/>
      <c r="F90" s="394"/>
      <c r="G90" s="395"/>
      <c r="H90" s="395"/>
      <c r="I90" s="395"/>
      <c r="J90" s="395"/>
      <c r="K90" s="397"/>
      <c r="L90" s="135"/>
      <c r="M90" s="393" t="str">
        <f t="shared" si="1"/>
        <v/>
      </c>
    </row>
    <row r="91" spans="1:13" ht="14.45" customHeight="1" x14ac:dyDescent="0.2">
      <c r="A91" s="398"/>
      <c r="B91" s="394"/>
      <c r="C91" s="395"/>
      <c r="D91" s="395"/>
      <c r="E91" s="396"/>
      <c r="F91" s="394"/>
      <c r="G91" s="395"/>
      <c r="H91" s="395"/>
      <c r="I91" s="395"/>
      <c r="J91" s="395"/>
      <c r="K91" s="397"/>
      <c r="L91" s="135"/>
      <c r="M91" s="393" t="str">
        <f t="shared" si="1"/>
        <v/>
      </c>
    </row>
    <row r="92" spans="1:13" ht="14.45" customHeight="1" x14ac:dyDescent="0.2">
      <c r="A92" s="398"/>
      <c r="B92" s="394"/>
      <c r="C92" s="395"/>
      <c r="D92" s="395"/>
      <c r="E92" s="396"/>
      <c r="F92" s="394"/>
      <c r="G92" s="395"/>
      <c r="H92" s="395"/>
      <c r="I92" s="395"/>
      <c r="J92" s="395"/>
      <c r="K92" s="397"/>
      <c r="L92" s="135"/>
      <c r="M92" s="393" t="str">
        <f t="shared" si="1"/>
        <v/>
      </c>
    </row>
    <row r="93" spans="1:13" ht="14.45" customHeight="1" x14ac:dyDescent="0.2">
      <c r="A93" s="398"/>
      <c r="B93" s="394"/>
      <c r="C93" s="395"/>
      <c r="D93" s="395"/>
      <c r="E93" s="396"/>
      <c r="F93" s="394"/>
      <c r="G93" s="395"/>
      <c r="H93" s="395"/>
      <c r="I93" s="395"/>
      <c r="J93" s="395"/>
      <c r="K93" s="397"/>
      <c r="L93" s="135"/>
      <c r="M93" s="393" t="str">
        <f t="shared" si="1"/>
        <v/>
      </c>
    </row>
    <row r="94" spans="1:13" ht="14.45" customHeight="1" x14ac:dyDescent="0.2">
      <c r="A94" s="398"/>
      <c r="B94" s="394"/>
      <c r="C94" s="395"/>
      <c r="D94" s="395"/>
      <c r="E94" s="396"/>
      <c r="F94" s="394"/>
      <c r="G94" s="395"/>
      <c r="H94" s="395"/>
      <c r="I94" s="395"/>
      <c r="J94" s="395"/>
      <c r="K94" s="397"/>
      <c r="L94" s="135"/>
      <c r="M94" s="393" t="str">
        <f t="shared" si="1"/>
        <v/>
      </c>
    </row>
    <row r="95" spans="1:13" ht="14.45" customHeight="1" x14ac:dyDescent="0.2">
      <c r="A95" s="398"/>
      <c r="B95" s="394"/>
      <c r="C95" s="395"/>
      <c r="D95" s="395"/>
      <c r="E95" s="396"/>
      <c r="F95" s="394"/>
      <c r="G95" s="395"/>
      <c r="H95" s="395"/>
      <c r="I95" s="395"/>
      <c r="J95" s="395"/>
      <c r="K95" s="397"/>
      <c r="L95" s="135"/>
      <c r="M95" s="393" t="str">
        <f t="shared" si="1"/>
        <v/>
      </c>
    </row>
    <row r="96" spans="1:13" ht="14.45" customHeight="1" x14ac:dyDescent="0.2">
      <c r="A96" s="398"/>
      <c r="B96" s="394"/>
      <c r="C96" s="395"/>
      <c r="D96" s="395"/>
      <c r="E96" s="396"/>
      <c r="F96" s="394"/>
      <c r="G96" s="395"/>
      <c r="H96" s="395"/>
      <c r="I96" s="395"/>
      <c r="J96" s="395"/>
      <c r="K96" s="397"/>
      <c r="L96" s="135"/>
      <c r="M96" s="393" t="str">
        <f t="shared" si="1"/>
        <v/>
      </c>
    </row>
    <row r="97" spans="1:13" ht="14.45" customHeight="1" x14ac:dyDescent="0.2">
      <c r="A97" s="398"/>
      <c r="B97" s="394"/>
      <c r="C97" s="395"/>
      <c r="D97" s="395"/>
      <c r="E97" s="396"/>
      <c r="F97" s="394"/>
      <c r="G97" s="395"/>
      <c r="H97" s="395"/>
      <c r="I97" s="395"/>
      <c r="J97" s="395"/>
      <c r="K97" s="397"/>
      <c r="L97" s="135"/>
      <c r="M97" s="393" t="str">
        <f t="shared" si="1"/>
        <v/>
      </c>
    </row>
    <row r="98" spans="1:13" ht="14.45" customHeight="1" x14ac:dyDescent="0.2">
      <c r="A98" s="398"/>
      <c r="B98" s="394"/>
      <c r="C98" s="395"/>
      <c r="D98" s="395"/>
      <c r="E98" s="396"/>
      <c r="F98" s="394"/>
      <c r="G98" s="395"/>
      <c r="H98" s="395"/>
      <c r="I98" s="395"/>
      <c r="J98" s="395"/>
      <c r="K98" s="397"/>
      <c r="L98" s="135"/>
      <c r="M98" s="393" t="str">
        <f t="shared" si="1"/>
        <v/>
      </c>
    </row>
    <row r="99" spans="1:13" ht="14.45" customHeight="1" x14ac:dyDescent="0.2">
      <c r="A99" s="398"/>
      <c r="B99" s="394"/>
      <c r="C99" s="395"/>
      <c r="D99" s="395"/>
      <c r="E99" s="396"/>
      <c r="F99" s="394"/>
      <c r="G99" s="395"/>
      <c r="H99" s="395"/>
      <c r="I99" s="395"/>
      <c r="J99" s="395"/>
      <c r="K99" s="397"/>
      <c r="L99" s="135"/>
      <c r="M99" s="393" t="str">
        <f t="shared" si="1"/>
        <v/>
      </c>
    </row>
    <row r="100" spans="1:13" ht="14.45" customHeight="1" x14ac:dyDescent="0.2">
      <c r="A100" s="398"/>
      <c r="B100" s="394"/>
      <c r="C100" s="395"/>
      <c r="D100" s="395"/>
      <c r="E100" s="396"/>
      <c r="F100" s="394"/>
      <c r="G100" s="395"/>
      <c r="H100" s="395"/>
      <c r="I100" s="395"/>
      <c r="J100" s="395"/>
      <c r="K100" s="397"/>
      <c r="L100" s="135"/>
      <c r="M100" s="393" t="str">
        <f t="shared" si="1"/>
        <v/>
      </c>
    </row>
    <row r="101" spans="1:13" ht="14.45" customHeight="1" x14ac:dyDescent="0.2">
      <c r="A101" s="398"/>
      <c r="B101" s="394"/>
      <c r="C101" s="395"/>
      <c r="D101" s="395"/>
      <c r="E101" s="396"/>
      <c r="F101" s="394"/>
      <c r="G101" s="395"/>
      <c r="H101" s="395"/>
      <c r="I101" s="395"/>
      <c r="J101" s="395"/>
      <c r="K101" s="397"/>
      <c r="L101" s="135"/>
      <c r="M101" s="393" t="str">
        <f t="shared" si="1"/>
        <v/>
      </c>
    </row>
    <row r="102" spans="1:13" ht="14.45" customHeight="1" x14ac:dyDescent="0.2">
      <c r="A102" s="398"/>
      <c r="B102" s="394"/>
      <c r="C102" s="395"/>
      <c r="D102" s="395"/>
      <c r="E102" s="396"/>
      <c r="F102" s="394"/>
      <c r="G102" s="395"/>
      <c r="H102" s="395"/>
      <c r="I102" s="395"/>
      <c r="J102" s="395"/>
      <c r="K102" s="397"/>
      <c r="L102" s="135"/>
      <c r="M102" s="393" t="str">
        <f t="shared" si="1"/>
        <v/>
      </c>
    </row>
    <row r="103" spans="1:13" ht="14.45" customHeight="1" x14ac:dyDescent="0.2">
      <c r="A103" s="398"/>
      <c r="B103" s="394"/>
      <c r="C103" s="395"/>
      <c r="D103" s="395"/>
      <c r="E103" s="396"/>
      <c r="F103" s="394"/>
      <c r="G103" s="395"/>
      <c r="H103" s="395"/>
      <c r="I103" s="395"/>
      <c r="J103" s="395"/>
      <c r="K103" s="397"/>
      <c r="L103" s="135"/>
      <c r="M103" s="393" t="str">
        <f t="shared" si="1"/>
        <v/>
      </c>
    </row>
    <row r="104" spans="1:13" ht="14.45" customHeight="1" x14ac:dyDescent="0.2">
      <c r="A104" s="398"/>
      <c r="B104" s="394"/>
      <c r="C104" s="395"/>
      <c r="D104" s="395"/>
      <c r="E104" s="396"/>
      <c r="F104" s="394"/>
      <c r="G104" s="395"/>
      <c r="H104" s="395"/>
      <c r="I104" s="395"/>
      <c r="J104" s="395"/>
      <c r="K104" s="397"/>
      <c r="L104" s="135"/>
      <c r="M104" s="393" t="str">
        <f t="shared" si="1"/>
        <v/>
      </c>
    </row>
    <row r="105" spans="1:13" ht="14.45" customHeight="1" x14ac:dyDescent="0.2">
      <c r="A105" s="398"/>
      <c r="B105" s="394"/>
      <c r="C105" s="395"/>
      <c r="D105" s="395"/>
      <c r="E105" s="396"/>
      <c r="F105" s="394"/>
      <c r="G105" s="395"/>
      <c r="H105" s="395"/>
      <c r="I105" s="395"/>
      <c r="J105" s="395"/>
      <c r="K105" s="397"/>
      <c r="L105" s="135"/>
      <c r="M105" s="393" t="str">
        <f t="shared" si="1"/>
        <v/>
      </c>
    </row>
    <row r="106" spans="1:13" ht="14.45" customHeight="1" x14ac:dyDescent="0.2">
      <c r="A106" s="398"/>
      <c r="B106" s="394"/>
      <c r="C106" s="395"/>
      <c r="D106" s="395"/>
      <c r="E106" s="396"/>
      <c r="F106" s="394"/>
      <c r="G106" s="395"/>
      <c r="H106" s="395"/>
      <c r="I106" s="395"/>
      <c r="J106" s="395"/>
      <c r="K106" s="397"/>
      <c r="L106" s="135"/>
      <c r="M106" s="393" t="str">
        <f t="shared" si="1"/>
        <v/>
      </c>
    </row>
    <row r="107" spans="1:13" ht="14.45" customHeight="1" x14ac:dyDescent="0.2">
      <c r="A107" s="398"/>
      <c r="B107" s="394"/>
      <c r="C107" s="395"/>
      <c r="D107" s="395"/>
      <c r="E107" s="396"/>
      <c r="F107" s="394"/>
      <c r="G107" s="395"/>
      <c r="H107" s="395"/>
      <c r="I107" s="395"/>
      <c r="J107" s="395"/>
      <c r="K107" s="397"/>
      <c r="L107" s="135"/>
      <c r="M107" s="393" t="str">
        <f t="shared" si="1"/>
        <v/>
      </c>
    </row>
    <row r="108" spans="1:13" ht="14.45" customHeight="1" x14ac:dyDescent="0.2">
      <c r="A108" s="398"/>
      <c r="B108" s="394"/>
      <c r="C108" s="395"/>
      <c r="D108" s="395"/>
      <c r="E108" s="396"/>
      <c r="F108" s="394"/>
      <c r="G108" s="395"/>
      <c r="H108" s="395"/>
      <c r="I108" s="395"/>
      <c r="J108" s="395"/>
      <c r="K108" s="397"/>
      <c r="L108" s="135"/>
      <c r="M108" s="393" t="str">
        <f t="shared" si="1"/>
        <v/>
      </c>
    </row>
    <row r="109" spans="1:13" ht="14.45" customHeight="1" x14ac:dyDescent="0.2">
      <c r="A109" s="398"/>
      <c r="B109" s="394"/>
      <c r="C109" s="395"/>
      <c r="D109" s="395"/>
      <c r="E109" s="396"/>
      <c r="F109" s="394"/>
      <c r="G109" s="395"/>
      <c r="H109" s="395"/>
      <c r="I109" s="395"/>
      <c r="J109" s="395"/>
      <c r="K109" s="397"/>
      <c r="L109" s="135"/>
      <c r="M109" s="393" t="str">
        <f t="shared" si="1"/>
        <v/>
      </c>
    </row>
    <row r="110" spans="1:13" ht="14.45" customHeight="1" x14ac:dyDescent="0.2">
      <c r="A110" s="398"/>
      <c r="B110" s="394"/>
      <c r="C110" s="395"/>
      <c r="D110" s="395"/>
      <c r="E110" s="396"/>
      <c r="F110" s="394"/>
      <c r="G110" s="395"/>
      <c r="H110" s="395"/>
      <c r="I110" s="395"/>
      <c r="J110" s="395"/>
      <c r="K110" s="397"/>
      <c r="L110" s="135"/>
      <c r="M110" s="393" t="str">
        <f t="shared" si="1"/>
        <v/>
      </c>
    </row>
    <row r="111" spans="1:13" ht="14.45" customHeight="1" x14ac:dyDescent="0.2">
      <c r="A111" s="398"/>
      <c r="B111" s="394"/>
      <c r="C111" s="395"/>
      <c r="D111" s="395"/>
      <c r="E111" s="396"/>
      <c r="F111" s="394"/>
      <c r="G111" s="395"/>
      <c r="H111" s="395"/>
      <c r="I111" s="395"/>
      <c r="J111" s="395"/>
      <c r="K111" s="397"/>
      <c r="L111" s="135"/>
      <c r="M111" s="393" t="str">
        <f t="shared" si="1"/>
        <v/>
      </c>
    </row>
    <row r="112" spans="1:13" ht="14.45" customHeight="1" x14ac:dyDescent="0.2">
      <c r="A112" s="398"/>
      <c r="B112" s="394"/>
      <c r="C112" s="395"/>
      <c r="D112" s="395"/>
      <c r="E112" s="396"/>
      <c r="F112" s="394"/>
      <c r="G112" s="395"/>
      <c r="H112" s="395"/>
      <c r="I112" s="395"/>
      <c r="J112" s="395"/>
      <c r="K112" s="397"/>
      <c r="L112" s="135"/>
      <c r="M112" s="393" t="str">
        <f t="shared" si="1"/>
        <v/>
      </c>
    </row>
    <row r="113" spans="1:13" ht="14.45" customHeight="1" x14ac:dyDescent="0.2">
      <c r="A113" s="398"/>
      <c r="B113" s="394"/>
      <c r="C113" s="395"/>
      <c r="D113" s="395"/>
      <c r="E113" s="396"/>
      <c r="F113" s="394"/>
      <c r="G113" s="395"/>
      <c r="H113" s="395"/>
      <c r="I113" s="395"/>
      <c r="J113" s="395"/>
      <c r="K113" s="397"/>
      <c r="L113" s="135"/>
      <c r="M113" s="393" t="str">
        <f t="shared" si="1"/>
        <v/>
      </c>
    </row>
    <row r="114" spans="1:13" ht="14.45" customHeight="1" x14ac:dyDescent="0.2">
      <c r="A114" s="398"/>
      <c r="B114" s="394"/>
      <c r="C114" s="395"/>
      <c r="D114" s="395"/>
      <c r="E114" s="396"/>
      <c r="F114" s="394"/>
      <c r="G114" s="395"/>
      <c r="H114" s="395"/>
      <c r="I114" s="395"/>
      <c r="J114" s="395"/>
      <c r="K114" s="397"/>
      <c r="L114" s="135"/>
      <c r="M114" s="393" t="str">
        <f t="shared" si="1"/>
        <v/>
      </c>
    </row>
    <row r="115" spans="1:13" ht="14.45" customHeight="1" x14ac:dyDescent="0.2">
      <c r="A115" s="398"/>
      <c r="B115" s="394"/>
      <c r="C115" s="395"/>
      <c r="D115" s="395"/>
      <c r="E115" s="396"/>
      <c r="F115" s="394"/>
      <c r="G115" s="395"/>
      <c r="H115" s="395"/>
      <c r="I115" s="395"/>
      <c r="J115" s="395"/>
      <c r="K115" s="397"/>
      <c r="L115" s="135"/>
      <c r="M115" s="393" t="str">
        <f t="shared" si="1"/>
        <v/>
      </c>
    </row>
    <row r="116" spans="1:13" ht="14.45" customHeight="1" x14ac:dyDescent="0.2">
      <c r="A116" s="398"/>
      <c r="B116" s="394"/>
      <c r="C116" s="395"/>
      <c r="D116" s="395"/>
      <c r="E116" s="396"/>
      <c r="F116" s="394"/>
      <c r="G116" s="395"/>
      <c r="H116" s="395"/>
      <c r="I116" s="395"/>
      <c r="J116" s="395"/>
      <c r="K116" s="397"/>
      <c r="L116" s="135"/>
      <c r="M116" s="393" t="str">
        <f t="shared" si="1"/>
        <v/>
      </c>
    </row>
    <row r="117" spans="1:13" ht="14.45" customHeight="1" x14ac:dyDescent="0.2">
      <c r="A117" s="398"/>
      <c r="B117" s="394"/>
      <c r="C117" s="395"/>
      <c r="D117" s="395"/>
      <c r="E117" s="396"/>
      <c r="F117" s="394"/>
      <c r="G117" s="395"/>
      <c r="H117" s="395"/>
      <c r="I117" s="395"/>
      <c r="J117" s="395"/>
      <c r="K117" s="397"/>
      <c r="L117" s="135"/>
      <c r="M117" s="393" t="str">
        <f t="shared" si="1"/>
        <v/>
      </c>
    </row>
    <row r="118" spans="1:13" ht="14.45" customHeight="1" x14ac:dyDescent="0.2">
      <c r="A118" s="398"/>
      <c r="B118" s="394"/>
      <c r="C118" s="395"/>
      <c r="D118" s="395"/>
      <c r="E118" s="396"/>
      <c r="F118" s="394"/>
      <c r="G118" s="395"/>
      <c r="H118" s="395"/>
      <c r="I118" s="395"/>
      <c r="J118" s="395"/>
      <c r="K118" s="397"/>
      <c r="L118" s="135"/>
      <c r="M118" s="393" t="str">
        <f t="shared" si="1"/>
        <v/>
      </c>
    </row>
    <row r="119" spans="1:13" ht="14.45" customHeight="1" x14ac:dyDescent="0.2">
      <c r="A119" s="398"/>
      <c r="B119" s="394"/>
      <c r="C119" s="395"/>
      <c r="D119" s="395"/>
      <c r="E119" s="396"/>
      <c r="F119" s="394"/>
      <c r="G119" s="395"/>
      <c r="H119" s="395"/>
      <c r="I119" s="395"/>
      <c r="J119" s="395"/>
      <c r="K119" s="397"/>
      <c r="L119" s="135"/>
      <c r="M119" s="393" t="str">
        <f t="shared" si="1"/>
        <v/>
      </c>
    </row>
    <row r="120" spans="1:13" ht="14.45" customHeight="1" x14ac:dyDescent="0.2">
      <c r="A120" s="398"/>
      <c r="B120" s="394"/>
      <c r="C120" s="395"/>
      <c r="D120" s="395"/>
      <c r="E120" s="396"/>
      <c r="F120" s="394"/>
      <c r="G120" s="395"/>
      <c r="H120" s="395"/>
      <c r="I120" s="395"/>
      <c r="J120" s="395"/>
      <c r="K120" s="397"/>
      <c r="L120" s="135"/>
      <c r="M120" s="393" t="str">
        <f t="shared" si="1"/>
        <v/>
      </c>
    </row>
    <row r="121" spans="1:13" ht="14.45" customHeight="1" x14ac:dyDescent="0.2">
      <c r="A121" s="398"/>
      <c r="B121" s="394"/>
      <c r="C121" s="395"/>
      <c r="D121" s="395"/>
      <c r="E121" s="396"/>
      <c r="F121" s="394"/>
      <c r="G121" s="395"/>
      <c r="H121" s="395"/>
      <c r="I121" s="395"/>
      <c r="J121" s="395"/>
      <c r="K121" s="397"/>
      <c r="L121" s="135"/>
      <c r="M121" s="393" t="str">
        <f t="shared" si="1"/>
        <v/>
      </c>
    </row>
    <row r="122" spans="1:13" ht="14.45" customHeight="1" x14ac:dyDescent="0.2">
      <c r="A122" s="398"/>
      <c r="B122" s="394"/>
      <c r="C122" s="395"/>
      <c r="D122" s="395"/>
      <c r="E122" s="396"/>
      <c r="F122" s="394"/>
      <c r="G122" s="395"/>
      <c r="H122" s="395"/>
      <c r="I122" s="395"/>
      <c r="J122" s="395"/>
      <c r="K122" s="397"/>
      <c r="L122" s="135"/>
      <c r="M122" s="393" t="str">
        <f t="shared" si="1"/>
        <v/>
      </c>
    </row>
    <row r="123" spans="1:13" ht="14.45" customHeight="1" x14ac:dyDescent="0.2">
      <c r="A123" s="398"/>
      <c r="B123" s="394"/>
      <c r="C123" s="395"/>
      <c r="D123" s="395"/>
      <c r="E123" s="396"/>
      <c r="F123" s="394"/>
      <c r="G123" s="395"/>
      <c r="H123" s="395"/>
      <c r="I123" s="395"/>
      <c r="J123" s="395"/>
      <c r="K123" s="397"/>
      <c r="L123" s="135"/>
      <c r="M123" s="393" t="str">
        <f t="shared" si="1"/>
        <v/>
      </c>
    </row>
    <row r="124" spans="1:13" ht="14.45" customHeight="1" x14ac:dyDescent="0.2">
      <c r="A124" s="398"/>
      <c r="B124" s="394"/>
      <c r="C124" s="395"/>
      <c r="D124" s="395"/>
      <c r="E124" s="396"/>
      <c r="F124" s="394"/>
      <c r="G124" s="395"/>
      <c r="H124" s="395"/>
      <c r="I124" s="395"/>
      <c r="J124" s="395"/>
      <c r="K124" s="397"/>
      <c r="L124" s="135"/>
      <c r="M124" s="393" t="str">
        <f t="shared" si="1"/>
        <v/>
      </c>
    </row>
    <row r="125" spans="1:13" ht="14.45" customHeight="1" x14ac:dyDescent="0.2">
      <c r="A125" s="398"/>
      <c r="B125" s="394"/>
      <c r="C125" s="395"/>
      <c r="D125" s="395"/>
      <c r="E125" s="396"/>
      <c r="F125" s="394"/>
      <c r="G125" s="395"/>
      <c r="H125" s="395"/>
      <c r="I125" s="395"/>
      <c r="J125" s="395"/>
      <c r="K125" s="397"/>
      <c r="L125" s="135"/>
      <c r="M125" s="393" t="str">
        <f t="shared" si="1"/>
        <v/>
      </c>
    </row>
    <row r="126" spans="1:13" ht="14.45" customHeight="1" x14ac:dyDescent="0.2">
      <c r="A126" s="398"/>
      <c r="B126" s="394"/>
      <c r="C126" s="395"/>
      <c r="D126" s="395"/>
      <c r="E126" s="396"/>
      <c r="F126" s="394"/>
      <c r="G126" s="395"/>
      <c r="H126" s="395"/>
      <c r="I126" s="395"/>
      <c r="J126" s="395"/>
      <c r="K126" s="397"/>
      <c r="L126" s="135"/>
      <c r="M126" s="393" t="str">
        <f t="shared" si="1"/>
        <v/>
      </c>
    </row>
    <row r="127" spans="1:13" ht="14.45" customHeight="1" x14ac:dyDescent="0.2">
      <c r="A127" s="398"/>
      <c r="B127" s="394"/>
      <c r="C127" s="395"/>
      <c r="D127" s="395"/>
      <c r="E127" s="396"/>
      <c r="F127" s="394"/>
      <c r="G127" s="395"/>
      <c r="H127" s="395"/>
      <c r="I127" s="395"/>
      <c r="J127" s="395"/>
      <c r="K127" s="397"/>
      <c r="L127" s="135"/>
      <c r="M127" s="393" t="str">
        <f t="shared" si="1"/>
        <v/>
      </c>
    </row>
    <row r="128" spans="1:13" ht="14.45" customHeight="1" x14ac:dyDescent="0.2">
      <c r="A128" s="398"/>
      <c r="B128" s="394"/>
      <c r="C128" s="395"/>
      <c r="D128" s="395"/>
      <c r="E128" s="396"/>
      <c r="F128" s="394"/>
      <c r="G128" s="395"/>
      <c r="H128" s="395"/>
      <c r="I128" s="395"/>
      <c r="J128" s="395"/>
      <c r="K128" s="397"/>
      <c r="L128" s="135"/>
      <c r="M128" s="393" t="str">
        <f t="shared" si="1"/>
        <v/>
      </c>
    </row>
    <row r="129" spans="1:13" ht="14.45" customHeight="1" x14ac:dyDescent="0.2">
      <c r="A129" s="398"/>
      <c r="B129" s="394"/>
      <c r="C129" s="395"/>
      <c r="D129" s="395"/>
      <c r="E129" s="396"/>
      <c r="F129" s="394"/>
      <c r="G129" s="395"/>
      <c r="H129" s="395"/>
      <c r="I129" s="395"/>
      <c r="J129" s="395"/>
      <c r="K129" s="397"/>
      <c r="L129" s="135"/>
      <c r="M129" s="393" t="str">
        <f t="shared" si="1"/>
        <v/>
      </c>
    </row>
    <row r="130" spans="1:13" ht="14.45" customHeight="1" x14ac:dyDescent="0.2">
      <c r="A130" s="398"/>
      <c r="B130" s="394"/>
      <c r="C130" s="395"/>
      <c r="D130" s="395"/>
      <c r="E130" s="396"/>
      <c r="F130" s="394"/>
      <c r="G130" s="395"/>
      <c r="H130" s="395"/>
      <c r="I130" s="395"/>
      <c r="J130" s="395"/>
      <c r="K130" s="397"/>
      <c r="L130" s="135"/>
      <c r="M130" s="393" t="str">
        <f t="shared" si="1"/>
        <v/>
      </c>
    </row>
    <row r="131" spans="1:13" ht="14.45" customHeight="1" x14ac:dyDescent="0.2">
      <c r="A131" s="398"/>
      <c r="B131" s="394"/>
      <c r="C131" s="395"/>
      <c r="D131" s="395"/>
      <c r="E131" s="396"/>
      <c r="F131" s="394"/>
      <c r="G131" s="395"/>
      <c r="H131" s="395"/>
      <c r="I131" s="395"/>
      <c r="J131" s="395"/>
      <c r="K131" s="397"/>
      <c r="L131" s="135"/>
      <c r="M131" s="393" t="str">
        <f t="shared" si="1"/>
        <v/>
      </c>
    </row>
    <row r="132" spans="1:13" ht="14.45" customHeight="1" x14ac:dyDescent="0.2">
      <c r="A132" s="398"/>
      <c r="B132" s="394"/>
      <c r="C132" s="395"/>
      <c r="D132" s="395"/>
      <c r="E132" s="396"/>
      <c r="F132" s="394"/>
      <c r="G132" s="395"/>
      <c r="H132" s="395"/>
      <c r="I132" s="395"/>
      <c r="J132" s="395"/>
      <c r="K132" s="397"/>
      <c r="L132" s="135"/>
      <c r="M132" s="393" t="str">
        <f t="shared" si="1"/>
        <v/>
      </c>
    </row>
    <row r="133" spans="1:13" ht="14.45" customHeight="1" x14ac:dyDescent="0.2">
      <c r="A133" s="398"/>
      <c r="B133" s="394"/>
      <c r="C133" s="395"/>
      <c r="D133" s="395"/>
      <c r="E133" s="396"/>
      <c r="F133" s="394"/>
      <c r="G133" s="395"/>
      <c r="H133" s="395"/>
      <c r="I133" s="395"/>
      <c r="J133" s="395"/>
      <c r="K133" s="397"/>
      <c r="L133" s="135"/>
      <c r="M133" s="393" t="str">
        <f t="shared" si="1"/>
        <v/>
      </c>
    </row>
    <row r="134" spans="1:13" ht="14.45" customHeight="1" x14ac:dyDescent="0.2">
      <c r="A134" s="398"/>
      <c r="B134" s="394"/>
      <c r="C134" s="395"/>
      <c r="D134" s="395"/>
      <c r="E134" s="396"/>
      <c r="F134" s="394"/>
      <c r="G134" s="395"/>
      <c r="H134" s="395"/>
      <c r="I134" s="395"/>
      <c r="J134" s="395"/>
      <c r="K134" s="397"/>
      <c r="L134" s="135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/>
      <c r="B135" s="394"/>
      <c r="C135" s="395"/>
      <c r="D135" s="395"/>
      <c r="E135" s="396"/>
      <c r="F135" s="394"/>
      <c r="G135" s="395"/>
      <c r="H135" s="395"/>
      <c r="I135" s="395"/>
      <c r="J135" s="395"/>
      <c r="K135" s="397"/>
      <c r="L135" s="135"/>
      <c r="M135" s="393" t="str">
        <f t="shared" si="2"/>
        <v/>
      </c>
    </row>
    <row r="136" spans="1:13" ht="14.45" customHeight="1" x14ac:dyDescent="0.2">
      <c r="A136" s="398"/>
      <c r="B136" s="394"/>
      <c r="C136" s="395"/>
      <c r="D136" s="395"/>
      <c r="E136" s="396"/>
      <c r="F136" s="394"/>
      <c r="G136" s="395"/>
      <c r="H136" s="395"/>
      <c r="I136" s="395"/>
      <c r="J136" s="395"/>
      <c r="K136" s="397"/>
      <c r="L136" s="135"/>
      <c r="M136" s="393" t="str">
        <f t="shared" si="2"/>
        <v/>
      </c>
    </row>
    <row r="137" spans="1:13" ht="14.45" customHeight="1" x14ac:dyDescent="0.2">
      <c r="A137" s="398"/>
      <c r="B137" s="394"/>
      <c r="C137" s="395"/>
      <c r="D137" s="395"/>
      <c r="E137" s="396"/>
      <c r="F137" s="394"/>
      <c r="G137" s="395"/>
      <c r="H137" s="395"/>
      <c r="I137" s="395"/>
      <c r="J137" s="395"/>
      <c r="K137" s="397"/>
      <c r="L137" s="135"/>
      <c r="M137" s="393" t="str">
        <f t="shared" si="2"/>
        <v/>
      </c>
    </row>
    <row r="138" spans="1:13" ht="14.45" customHeight="1" x14ac:dyDescent="0.2">
      <c r="A138" s="398"/>
      <c r="B138" s="394"/>
      <c r="C138" s="395"/>
      <c r="D138" s="395"/>
      <c r="E138" s="396"/>
      <c r="F138" s="394"/>
      <c r="G138" s="395"/>
      <c r="H138" s="395"/>
      <c r="I138" s="395"/>
      <c r="J138" s="395"/>
      <c r="K138" s="397"/>
      <c r="L138" s="135"/>
      <c r="M138" s="393" t="str">
        <f t="shared" si="2"/>
        <v/>
      </c>
    </row>
    <row r="139" spans="1:13" ht="14.45" customHeight="1" x14ac:dyDescent="0.2">
      <c r="A139" s="398"/>
      <c r="B139" s="394"/>
      <c r="C139" s="395"/>
      <c r="D139" s="395"/>
      <c r="E139" s="396"/>
      <c r="F139" s="394"/>
      <c r="G139" s="395"/>
      <c r="H139" s="395"/>
      <c r="I139" s="395"/>
      <c r="J139" s="395"/>
      <c r="K139" s="397"/>
      <c r="L139" s="135"/>
      <c r="M139" s="393" t="str">
        <f t="shared" si="2"/>
        <v/>
      </c>
    </row>
    <row r="140" spans="1:13" ht="14.45" customHeight="1" x14ac:dyDescent="0.2">
      <c r="A140" s="398"/>
      <c r="B140" s="394"/>
      <c r="C140" s="395"/>
      <c r="D140" s="395"/>
      <c r="E140" s="396"/>
      <c r="F140" s="394"/>
      <c r="G140" s="395"/>
      <c r="H140" s="395"/>
      <c r="I140" s="395"/>
      <c r="J140" s="395"/>
      <c r="K140" s="397"/>
      <c r="L140" s="135"/>
      <c r="M140" s="393" t="str">
        <f t="shared" si="2"/>
        <v/>
      </c>
    </row>
    <row r="141" spans="1:13" ht="14.45" customHeight="1" x14ac:dyDescent="0.2">
      <c r="A141" s="398"/>
      <c r="B141" s="394"/>
      <c r="C141" s="395"/>
      <c r="D141" s="395"/>
      <c r="E141" s="396"/>
      <c r="F141" s="394"/>
      <c r="G141" s="395"/>
      <c r="H141" s="395"/>
      <c r="I141" s="395"/>
      <c r="J141" s="395"/>
      <c r="K141" s="397"/>
      <c r="L141" s="135"/>
      <c r="M141" s="393" t="str">
        <f t="shared" si="2"/>
        <v/>
      </c>
    </row>
    <row r="142" spans="1:13" ht="14.45" customHeight="1" x14ac:dyDescent="0.2">
      <c r="A142" s="398"/>
      <c r="B142" s="394"/>
      <c r="C142" s="395"/>
      <c r="D142" s="395"/>
      <c r="E142" s="396"/>
      <c r="F142" s="394"/>
      <c r="G142" s="395"/>
      <c r="H142" s="395"/>
      <c r="I142" s="395"/>
      <c r="J142" s="395"/>
      <c r="K142" s="397"/>
      <c r="L142" s="135"/>
      <c r="M142" s="393" t="str">
        <f t="shared" si="2"/>
        <v/>
      </c>
    </row>
    <row r="143" spans="1:13" ht="14.45" customHeight="1" x14ac:dyDescent="0.2">
      <c r="A143" s="398"/>
      <c r="B143" s="394"/>
      <c r="C143" s="395"/>
      <c r="D143" s="395"/>
      <c r="E143" s="396"/>
      <c r="F143" s="394"/>
      <c r="G143" s="395"/>
      <c r="H143" s="395"/>
      <c r="I143" s="395"/>
      <c r="J143" s="395"/>
      <c r="K143" s="397"/>
      <c r="L143" s="135"/>
      <c r="M143" s="393" t="str">
        <f t="shared" si="2"/>
        <v/>
      </c>
    </row>
    <row r="144" spans="1:13" ht="14.45" customHeight="1" x14ac:dyDescent="0.2">
      <c r="A144" s="398"/>
      <c r="B144" s="394"/>
      <c r="C144" s="395"/>
      <c r="D144" s="395"/>
      <c r="E144" s="396"/>
      <c r="F144" s="394"/>
      <c r="G144" s="395"/>
      <c r="H144" s="395"/>
      <c r="I144" s="395"/>
      <c r="J144" s="395"/>
      <c r="K144" s="397"/>
      <c r="L144" s="135"/>
      <c r="M144" s="393" t="str">
        <f t="shared" si="2"/>
        <v/>
      </c>
    </row>
    <row r="145" spans="1:13" ht="14.45" customHeight="1" x14ac:dyDescent="0.2">
      <c r="A145" s="398"/>
      <c r="B145" s="394"/>
      <c r="C145" s="395"/>
      <c r="D145" s="395"/>
      <c r="E145" s="396"/>
      <c r="F145" s="394"/>
      <c r="G145" s="395"/>
      <c r="H145" s="395"/>
      <c r="I145" s="395"/>
      <c r="J145" s="395"/>
      <c r="K145" s="397"/>
      <c r="L145" s="135"/>
      <c r="M145" s="393" t="str">
        <f t="shared" si="2"/>
        <v/>
      </c>
    </row>
    <row r="146" spans="1:13" ht="14.45" customHeight="1" x14ac:dyDescent="0.2">
      <c r="A146" s="398"/>
      <c r="B146" s="394"/>
      <c r="C146" s="395"/>
      <c r="D146" s="395"/>
      <c r="E146" s="396"/>
      <c r="F146" s="394"/>
      <c r="G146" s="395"/>
      <c r="H146" s="395"/>
      <c r="I146" s="395"/>
      <c r="J146" s="395"/>
      <c r="K146" s="397"/>
      <c r="L146" s="135"/>
      <c r="M146" s="393" t="str">
        <f t="shared" si="2"/>
        <v/>
      </c>
    </row>
    <row r="147" spans="1:13" ht="14.45" customHeight="1" x14ac:dyDescent="0.2">
      <c r="A147" s="398"/>
      <c r="B147" s="394"/>
      <c r="C147" s="395"/>
      <c r="D147" s="395"/>
      <c r="E147" s="396"/>
      <c r="F147" s="394"/>
      <c r="G147" s="395"/>
      <c r="H147" s="395"/>
      <c r="I147" s="395"/>
      <c r="J147" s="395"/>
      <c r="K147" s="397"/>
      <c r="L147" s="135"/>
      <c r="M147" s="393" t="str">
        <f t="shared" si="2"/>
        <v/>
      </c>
    </row>
    <row r="148" spans="1:13" ht="14.45" customHeight="1" x14ac:dyDescent="0.2">
      <c r="A148" s="398"/>
      <c r="B148" s="394"/>
      <c r="C148" s="395"/>
      <c r="D148" s="395"/>
      <c r="E148" s="396"/>
      <c r="F148" s="394"/>
      <c r="G148" s="395"/>
      <c r="H148" s="395"/>
      <c r="I148" s="395"/>
      <c r="J148" s="395"/>
      <c r="K148" s="397"/>
      <c r="L148" s="135"/>
      <c r="M148" s="393" t="str">
        <f t="shared" si="2"/>
        <v/>
      </c>
    </row>
    <row r="149" spans="1:13" ht="14.45" customHeight="1" x14ac:dyDescent="0.2">
      <c r="A149" s="398"/>
      <c r="B149" s="394"/>
      <c r="C149" s="395"/>
      <c r="D149" s="395"/>
      <c r="E149" s="396"/>
      <c r="F149" s="394"/>
      <c r="G149" s="395"/>
      <c r="H149" s="395"/>
      <c r="I149" s="395"/>
      <c r="J149" s="395"/>
      <c r="K149" s="397"/>
      <c r="L149" s="135"/>
      <c r="M149" s="393" t="str">
        <f t="shared" si="2"/>
        <v/>
      </c>
    </row>
    <row r="150" spans="1:13" ht="14.45" customHeight="1" x14ac:dyDescent="0.2">
      <c r="A150" s="398"/>
      <c r="B150" s="394"/>
      <c r="C150" s="395"/>
      <c r="D150" s="395"/>
      <c r="E150" s="396"/>
      <c r="F150" s="394"/>
      <c r="G150" s="395"/>
      <c r="H150" s="395"/>
      <c r="I150" s="395"/>
      <c r="J150" s="395"/>
      <c r="K150" s="397"/>
      <c r="L150" s="135"/>
      <c r="M150" s="393" t="str">
        <f t="shared" si="2"/>
        <v/>
      </c>
    </row>
    <row r="151" spans="1:13" ht="14.45" customHeight="1" x14ac:dyDescent="0.2">
      <c r="A151" s="398"/>
      <c r="B151" s="394"/>
      <c r="C151" s="395"/>
      <c r="D151" s="395"/>
      <c r="E151" s="396"/>
      <c r="F151" s="394"/>
      <c r="G151" s="395"/>
      <c r="H151" s="395"/>
      <c r="I151" s="395"/>
      <c r="J151" s="395"/>
      <c r="K151" s="397"/>
      <c r="L151" s="135"/>
      <c r="M151" s="393" t="str">
        <f t="shared" si="2"/>
        <v/>
      </c>
    </row>
    <row r="152" spans="1:13" ht="14.45" customHeight="1" x14ac:dyDescent="0.2">
      <c r="A152" s="398"/>
      <c r="B152" s="394"/>
      <c r="C152" s="395"/>
      <c r="D152" s="395"/>
      <c r="E152" s="396"/>
      <c r="F152" s="394"/>
      <c r="G152" s="395"/>
      <c r="H152" s="395"/>
      <c r="I152" s="395"/>
      <c r="J152" s="395"/>
      <c r="K152" s="397"/>
      <c r="L152" s="135"/>
      <c r="M152" s="393" t="str">
        <f t="shared" si="2"/>
        <v/>
      </c>
    </row>
    <row r="153" spans="1:13" ht="14.45" customHeight="1" x14ac:dyDescent="0.2">
      <c r="A153" s="398"/>
      <c r="B153" s="394"/>
      <c r="C153" s="395"/>
      <c r="D153" s="395"/>
      <c r="E153" s="396"/>
      <c r="F153" s="394"/>
      <c r="G153" s="395"/>
      <c r="H153" s="395"/>
      <c r="I153" s="395"/>
      <c r="J153" s="395"/>
      <c r="K153" s="397"/>
      <c r="L153" s="135"/>
      <c r="M153" s="393" t="str">
        <f t="shared" si="2"/>
        <v/>
      </c>
    </row>
    <row r="154" spans="1:13" ht="14.45" customHeight="1" x14ac:dyDescent="0.2">
      <c r="A154" s="398"/>
      <c r="B154" s="394"/>
      <c r="C154" s="395"/>
      <c r="D154" s="395"/>
      <c r="E154" s="396"/>
      <c r="F154" s="394"/>
      <c r="G154" s="395"/>
      <c r="H154" s="395"/>
      <c r="I154" s="395"/>
      <c r="J154" s="395"/>
      <c r="K154" s="397"/>
      <c r="L154" s="135"/>
      <c r="M154" s="393" t="str">
        <f t="shared" si="2"/>
        <v/>
      </c>
    </row>
    <row r="155" spans="1:13" ht="14.45" customHeight="1" x14ac:dyDescent="0.2">
      <c r="A155" s="398"/>
      <c r="B155" s="394"/>
      <c r="C155" s="395"/>
      <c r="D155" s="395"/>
      <c r="E155" s="396"/>
      <c r="F155" s="394"/>
      <c r="G155" s="395"/>
      <c r="H155" s="395"/>
      <c r="I155" s="395"/>
      <c r="J155" s="395"/>
      <c r="K155" s="397"/>
      <c r="L155" s="135"/>
      <c r="M155" s="393" t="str">
        <f t="shared" si="2"/>
        <v/>
      </c>
    </row>
    <row r="156" spans="1:13" ht="14.45" customHeight="1" x14ac:dyDescent="0.2">
      <c r="A156" s="398"/>
      <c r="B156" s="394"/>
      <c r="C156" s="395"/>
      <c r="D156" s="395"/>
      <c r="E156" s="396"/>
      <c r="F156" s="394"/>
      <c r="G156" s="395"/>
      <c r="H156" s="395"/>
      <c r="I156" s="395"/>
      <c r="J156" s="395"/>
      <c r="K156" s="397"/>
      <c r="L156" s="135"/>
      <c r="M156" s="393" t="str">
        <f t="shared" si="2"/>
        <v/>
      </c>
    </row>
    <row r="157" spans="1:13" ht="14.45" customHeight="1" x14ac:dyDescent="0.2">
      <c r="A157" s="398"/>
      <c r="B157" s="394"/>
      <c r="C157" s="395"/>
      <c r="D157" s="395"/>
      <c r="E157" s="396"/>
      <c r="F157" s="394"/>
      <c r="G157" s="395"/>
      <c r="H157" s="395"/>
      <c r="I157" s="395"/>
      <c r="J157" s="395"/>
      <c r="K157" s="397"/>
      <c r="L157" s="135"/>
      <c r="M157" s="393" t="str">
        <f t="shared" si="2"/>
        <v/>
      </c>
    </row>
    <row r="158" spans="1:13" ht="14.45" customHeight="1" x14ac:dyDescent="0.2">
      <c r="A158" s="398"/>
      <c r="B158" s="394"/>
      <c r="C158" s="395"/>
      <c r="D158" s="395"/>
      <c r="E158" s="396"/>
      <c r="F158" s="394"/>
      <c r="G158" s="395"/>
      <c r="H158" s="395"/>
      <c r="I158" s="395"/>
      <c r="J158" s="395"/>
      <c r="K158" s="397"/>
      <c r="L158" s="135"/>
      <c r="M158" s="393" t="str">
        <f t="shared" si="2"/>
        <v/>
      </c>
    </row>
    <row r="159" spans="1:13" ht="14.45" customHeight="1" x14ac:dyDescent="0.2">
      <c r="A159" s="398"/>
      <c r="B159" s="394"/>
      <c r="C159" s="395"/>
      <c r="D159" s="395"/>
      <c r="E159" s="396"/>
      <c r="F159" s="394"/>
      <c r="G159" s="395"/>
      <c r="H159" s="395"/>
      <c r="I159" s="395"/>
      <c r="J159" s="395"/>
      <c r="K159" s="397"/>
      <c r="L159" s="135"/>
      <c r="M159" s="393" t="str">
        <f t="shared" si="2"/>
        <v/>
      </c>
    </row>
    <row r="160" spans="1:13" ht="14.45" customHeight="1" x14ac:dyDescent="0.2">
      <c r="A160" s="398"/>
      <c r="B160" s="394"/>
      <c r="C160" s="395"/>
      <c r="D160" s="395"/>
      <c r="E160" s="396"/>
      <c r="F160" s="394"/>
      <c r="G160" s="395"/>
      <c r="H160" s="395"/>
      <c r="I160" s="395"/>
      <c r="J160" s="395"/>
      <c r="K160" s="397"/>
      <c r="L160" s="135"/>
      <c r="M160" s="393" t="str">
        <f t="shared" si="2"/>
        <v/>
      </c>
    </row>
    <row r="161" spans="1:13" ht="14.45" customHeight="1" x14ac:dyDescent="0.2">
      <c r="A161" s="398"/>
      <c r="B161" s="394"/>
      <c r="C161" s="395"/>
      <c r="D161" s="395"/>
      <c r="E161" s="396"/>
      <c r="F161" s="394"/>
      <c r="G161" s="395"/>
      <c r="H161" s="395"/>
      <c r="I161" s="395"/>
      <c r="J161" s="395"/>
      <c r="K161" s="397"/>
      <c r="L161" s="135"/>
      <c r="M161" s="393" t="str">
        <f t="shared" si="2"/>
        <v/>
      </c>
    </row>
    <row r="162" spans="1:13" ht="14.45" customHeight="1" x14ac:dyDescent="0.2">
      <c r="A162" s="398"/>
      <c r="B162" s="394"/>
      <c r="C162" s="395"/>
      <c r="D162" s="395"/>
      <c r="E162" s="396"/>
      <c r="F162" s="394"/>
      <c r="G162" s="395"/>
      <c r="H162" s="395"/>
      <c r="I162" s="395"/>
      <c r="J162" s="395"/>
      <c r="K162" s="397"/>
      <c r="L162" s="135"/>
      <c r="M162" s="393" t="str">
        <f t="shared" si="2"/>
        <v/>
      </c>
    </row>
    <row r="163" spans="1:13" ht="14.45" customHeight="1" x14ac:dyDescent="0.2">
      <c r="A163" s="398"/>
      <c r="B163" s="394"/>
      <c r="C163" s="395"/>
      <c r="D163" s="395"/>
      <c r="E163" s="396"/>
      <c r="F163" s="394"/>
      <c r="G163" s="395"/>
      <c r="H163" s="395"/>
      <c r="I163" s="395"/>
      <c r="J163" s="395"/>
      <c r="K163" s="397"/>
      <c r="L163" s="135"/>
      <c r="M163" s="393" t="str">
        <f t="shared" si="2"/>
        <v/>
      </c>
    </row>
    <row r="164" spans="1:13" ht="14.45" customHeight="1" x14ac:dyDescent="0.2">
      <c r="A164" s="398"/>
      <c r="B164" s="394"/>
      <c r="C164" s="395"/>
      <c r="D164" s="395"/>
      <c r="E164" s="396"/>
      <c r="F164" s="394"/>
      <c r="G164" s="395"/>
      <c r="H164" s="395"/>
      <c r="I164" s="395"/>
      <c r="J164" s="395"/>
      <c r="K164" s="397"/>
      <c r="L164" s="135"/>
      <c r="M164" s="393" t="str">
        <f t="shared" si="2"/>
        <v/>
      </c>
    </row>
    <row r="165" spans="1:13" ht="14.45" customHeight="1" x14ac:dyDescent="0.2">
      <c r="A165" s="398"/>
      <c r="B165" s="394"/>
      <c r="C165" s="395"/>
      <c r="D165" s="395"/>
      <c r="E165" s="396"/>
      <c r="F165" s="394"/>
      <c r="G165" s="395"/>
      <c r="H165" s="395"/>
      <c r="I165" s="395"/>
      <c r="J165" s="395"/>
      <c r="K165" s="397"/>
      <c r="L165" s="135"/>
      <c r="M165" s="393" t="str">
        <f t="shared" si="2"/>
        <v/>
      </c>
    </row>
    <row r="166" spans="1:13" ht="14.45" customHeight="1" x14ac:dyDescent="0.2">
      <c r="A166" s="398"/>
      <c r="B166" s="394"/>
      <c r="C166" s="395"/>
      <c r="D166" s="395"/>
      <c r="E166" s="396"/>
      <c r="F166" s="394"/>
      <c r="G166" s="395"/>
      <c r="H166" s="395"/>
      <c r="I166" s="395"/>
      <c r="J166" s="395"/>
      <c r="K166" s="397"/>
      <c r="L166" s="135"/>
      <c r="M166" s="393" t="str">
        <f t="shared" si="2"/>
        <v/>
      </c>
    </row>
    <row r="167" spans="1:13" ht="14.45" customHeight="1" x14ac:dyDescent="0.2">
      <c r="A167" s="398"/>
      <c r="B167" s="394"/>
      <c r="C167" s="395"/>
      <c r="D167" s="395"/>
      <c r="E167" s="396"/>
      <c r="F167" s="394"/>
      <c r="G167" s="395"/>
      <c r="H167" s="395"/>
      <c r="I167" s="395"/>
      <c r="J167" s="395"/>
      <c r="K167" s="397"/>
      <c r="L167" s="135"/>
      <c r="M167" s="393" t="str">
        <f t="shared" si="2"/>
        <v/>
      </c>
    </row>
    <row r="168" spans="1:13" ht="14.45" customHeight="1" x14ac:dyDescent="0.2">
      <c r="A168" s="398"/>
      <c r="B168" s="394"/>
      <c r="C168" s="395"/>
      <c r="D168" s="395"/>
      <c r="E168" s="396"/>
      <c r="F168" s="394"/>
      <c r="G168" s="395"/>
      <c r="H168" s="395"/>
      <c r="I168" s="395"/>
      <c r="J168" s="395"/>
      <c r="K168" s="397"/>
      <c r="L168" s="135"/>
      <c r="M168" s="393" t="str">
        <f t="shared" si="2"/>
        <v/>
      </c>
    </row>
    <row r="169" spans="1:13" ht="14.45" customHeight="1" x14ac:dyDescent="0.2">
      <c r="A169" s="398"/>
      <c r="B169" s="394"/>
      <c r="C169" s="395"/>
      <c r="D169" s="395"/>
      <c r="E169" s="396"/>
      <c r="F169" s="394"/>
      <c r="G169" s="395"/>
      <c r="H169" s="395"/>
      <c r="I169" s="395"/>
      <c r="J169" s="395"/>
      <c r="K169" s="397"/>
      <c r="L169" s="135"/>
      <c r="M169" s="393" t="str">
        <f t="shared" si="2"/>
        <v/>
      </c>
    </row>
    <row r="170" spans="1:13" ht="14.45" customHeight="1" x14ac:dyDescent="0.2">
      <c r="A170" s="398"/>
      <c r="B170" s="394"/>
      <c r="C170" s="395"/>
      <c r="D170" s="395"/>
      <c r="E170" s="396"/>
      <c r="F170" s="394"/>
      <c r="G170" s="395"/>
      <c r="H170" s="395"/>
      <c r="I170" s="395"/>
      <c r="J170" s="395"/>
      <c r="K170" s="397"/>
      <c r="L170" s="135"/>
      <c r="M170" s="393" t="str">
        <f t="shared" si="2"/>
        <v/>
      </c>
    </row>
    <row r="171" spans="1:13" ht="14.45" customHeight="1" x14ac:dyDescent="0.2">
      <c r="A171" s="398"/>
      <c r="B171" s="394"/>
      <c r="C171" s="395"/>
      <c r="D171" s="395"/>
      <c r="E171" s="396"/>
      <c r="F171" s="394"/>
      <c r="G171" s="395"/>
      <c r="H171" s="395"/>
      <c r="I171" s="395"/>
      <c r="J171" s="395"/>
      <c r="K171" s="397"/>
      <c r="L171" s="135"/>
      <c r="M171" s="393" t="str">
        <f t="shared" si="2"/>
        <v/>
      </c>
    </row>
    <row r="172" spans="1:13" ht="14.45" customHeight="1" x14ac:dyDescent="0.2">
      <c r="A172" s="398"/>
      <c r="B172" s="394"/>
      <c r="C172" s="395"/>
      <c r="D172" s="395"/>
      <c r="E172" s="396"/>
      <c r="F172" s="394"/>
      <c r="G172" s="395"/>
      <c r="H172" s="395"/>
      <c r="I172" s="395"/>
      <c r="J172" s="395"/>
      <c r="K172" s="397"/>
      <c r="L172" s="135"/>
      <c r="M172" s="393" t="str">
        <f t="shared" si="2"/>
        <v/>
      </c>
    </row>
    <row r="173" spans="1:13" ht="14.45" customHeight="1" x14ac:dyDescent="0.2">
      <c r="A173" s="398"/>
      <c r="B173" s="394"/>
      <c r="C173" s="395"/>
      <c r="D173" s="395"/>
      <c r="E173" s="396"/>
      <c r="F173" s="394"/>
      <c r="G173" s="395"/>
      <c r="H173" s="395"/>
      <c r="I173" s="395"/>
      <c r="J173" s="395"/>
      <c r="K173" s="397"/>
      <c r="L173" s="135"/>
      <c r="M173" s="393" t="str">
        <f t="shared" si="2"/>
        <v/>
      </c>
    </row>
    <row r="174" spans="1:13" ht="14.45" customHeight="1" x14ac:dyDescent="0.2">
      <c r="A174" s="398"/>
      <c r="B174" s="394"/>
      <c r="C174" s="395"/>
      <c r="D174" s="395"/>
      <c r="E174" s="396"/>
      <c r="F174" s="394"/>
      <c r="G174" s="395"/>
      <c r="H174" s="395"/>
      <c r="I174" s="395"/>
      <c r="J174" s="395"/>
      <c r="K174" s="397"/>
      <c r="L174" s="135"/>
      <c r="M174" s="393" t="str">
        <f t="shared" si="2"/>
        <v/>
      </c>
    </row>
    <row r="175" spans="1:13" ht="14.45" customHeight="1" x14ac:dyDescent="0.2">
      <c r="A175" s="398"/>
      <c r="B175" s="394"/>
      <c r="C175" s="395"/>
      <c r="D175" s="395"/>
      <c r="E175" s="396"/>
      <c r="F175" s="394"/>
      <c r="G175" s="395"/>
      <c r="H175" s="395"/>
      <c r="I175" s="395"/>
      <c r="J175" s="395"/>
      <c r="K175" s="397"/>
      <c r="L175" s="135"/>
      <c r="M175" s="393" t="str">
        <f t="shared" si="2"/>
        <v/>
      </c>
    </row>
    <row r="176" spans="1:13" ht="14.45" customHeight="1" x14ac:dyDescent="0.2">
      <c r="A176" s="398"/>
      <c r="B176" s="394"/>
      <c r="C176" s="395"/>
      <c r="D176" s="395"/>
      <c r="E176" s="396"/>
      <c r="F176" s="394"/>
      <c r="G176" s="395"/>
      <c r="H176" s="395"/>
      <c r="I176" s="395"/>
      <c r="J176" s="395"/>
      <c r="K176" s="397"/>
      <c r="L176" s="135"/>
      <c r="M176" s="393" t="str">
        <f t="shared" si="2"/>
        <v/>
      </c>
    </row>
    <row r="177" spans="1:13" ht="14.45" customHeight="1" x14ac:dyDescent="0.2">
      <c r="A177" s="398"/>
      <c r="B177" s="394"/>
      <c r="C177" s="395"/>
      <c r="D177" s="395"/>
      <c r="E177" s="396"/>
      <c r="F177" s="394"/>
      <c r="G177" s="395"/>
      <c r="H177" s="395"/>
      <c r="I177" s="395"/>
      <c r="J177" s="395"/>
      <c r="K177" s="397"/>
      <c r="L177" s="135"/>
      <c r="M177" s="393" t="str">
        <f t="shared" si="2"/>
        <v/>
      </c>
    </row>
    <row r="178" spans="1:13" ht="14.45" customHeight="1" x14ac:dyDescent="0.2">
      <c r="A178" s="398"/>
      <c r="B178" s="394"/>
      <c r="C178" s="395"/>
      <c r="D178" s="395"/>
      <c r="E178" s="396"/>
      <c r="F178" s="394"/>
      <c r="G178" s="395"/>
      <c r="H178" s="395"/>
      <c r="I178" s="395"/>
      <c r="J178" s="395"/>
      <c r="K178" s="397"/>
      <c r="L178" s="135"/>
      <c r="M178" s="393" t="str">
        <f t="shared" si="2"/>
        <v/>
      </c>
    </row>
    <row r="179" spans="1:13" ht="14.45" customHeight="1" x14ac:dyDescent="0.2">
      <c r="A179" s="398"/>
      <c r="B179" s="394"/>
      <c r="C179" s="395"/>
      <c r="D179" s="395"/>
      <c r="E179" s="396"/>
      <c r="F179" s="394"/>
      <c r="G179" s="395"/>
      <c r="H179" s="395"/>
      <c r="I179" s="395"/>
      <c r="J179" s="395"/>
      <c r="K179" s="397"/>
      <c r="L179" s="135"/>
      <c r="M179" s="393" t="str">
        <f t="shared" si="2"/>
        <v/>
      </c>
    </row>
    <row r="180" spans="1:13" ht="14.45" customHeight="1" x14ac:dyDescent="0.2">
      <c r="A180" s="398"/>
      <c r="B180" s="394"/>
      <c r="C180" s="395"/>
      <c r="D180" s="395"/>
      <c r="E180" s="396"/>
      <c r="F180" s="394"/>
      <c r="G180" s="395"/>
      <c r="H180" s="395"/>
      <c r="I180" s="395"/>
      <c r="J180" s="395"/>
      <c r="K180" s="397"/>
      <c r="L180" s="135"/>
      <c r="M180" s="393" t="str">
        <f t="shared" si="2"/>
        <v/>
      </c>
    </row>
    <row r="181" spans="1:13" ht="14.45" customHeight="1" x14ac:dyDescent="0.2">
      <c r="A181" s="398"/>
      <c r="B181" s="394"/>
      <c r="C181" s="395"/>
      <c r="D181" s="395"/>
      <c r="E181" s="396"/>
      <c r="F181" s="394"/>
      <c r="G181" s="395"/>
      <c r="H181" s="395"/>
      <c r="I181" s="395"/>
      <c r="J181" s="395"/>
      <c r="K181" s="397"/>
      <c r="L181" s="135"/>
      <c r="M181" s="393" t="str">
        <f t="shared" si="2"/>
        <v/>
      </c>
    </row>
    <row r="182" spans="1:13" ht="14.45" customHeight="1" x14ac:dyDescent="0.2">
      <c r="A182" s="398"/>
      <c r="B182" s="394"/>
      <c r="C182" s="395"/>
      <c r="D182" s="395"/>
      <c r="E182" s="396"/>
      <c r="F182" s="394"/>
      <c r="G182" s="395"/>
      <c r="H182" s="395"/>
      <c r="I182" s="395"/>
      <c r="J182" s="395"/>
      <c r="K182" s="397"/>
      <c r="L182" s="135"/>
      <c r="M182" s="393" t="str">
        <f t="shared" si="2"/>
        <v/>
      </c>
    </row>
    <row r="183" spans="1:13" ht="14.45" customHeight="1" x14ac:dyDescent="0.2">
      <c r="A183" s="398"/>
      <c r="B183" s="394"/>
      <c r="C183" s="395"/>
      <c r="D183" s="395"/>
      <c r="E183" s="396"/>
      <c r="F183" s="394"/>
      <c r="G183" s="395"/>
      <c r="H183" s="395"/>
      <c r="I183" s="395"/>
      <c r="J183" s="395"/>
      <c r="K183" s="397"/>
      <c r="L183" s="135"/>
      <c r="M183" s="393" t="str">
        <f t="shared" si="2"/>
        <v/>
      </c>
    </row>
    <row r="184" spans="1:13" ht="14.45" customHeight="1" x14ac:dyDescent="0.2">
      <c r="A184" s="398"/>
      <c r="B184" s="394"/>
      <c r="C184" s="395"/>
      <c r="D184" s="395"/>
      <c r="E184" s="396"/>
      <c r="F184" s="394"/>
      <c r="G184" s="395"/>
      <c r="H184" s="395"/>
      <c r="I184" s="395"/>
      <c r="J184" s="395"/>
      <c r="K184" s="397"/>
      <c r="L184" s="135"/>
      <c r="M184" s="393" t="str">
        <f t="shared" si="2"/>
        <v/>
      </c>
    </row>
    <row r="185" spans="1:13" ht="14.45" customHeight="1" x14ac:dyDescent="0.2">
      <c r="A185" s="398"/>
      <c r="B185" s="394"/>
      <c r="C185" s="395"/>
      <c r="D185" s="395"/>
      <c r="E185" s="396"/>
      <c r="F185" s="394"/>
      <c r="G185" s="395"/>
      <c r="H185" s="395"/>
      <c r="I185" s="395"/>
      <c r="J185" s="395"/>
      <c r="K185" s="397"/>
      <c r="L185" s="135"/>
      <c r="M185" s="393" t="str">
        <f t="shared" si="2"/>
        <v/>
      </c>
    </row>
    <row r="186" spans="1:13" ht="14.45" customHeight="1" x14ac:dyDescent="0.2">
      <c r="A186" s="398"/>
      <c r="B186" s="394"/>
      <c r="C186" s="395"/>
      <c r="D186" s="395"/>
      <c r="E186" s="396"/>
      <c r="F186" s="394"/>
      <c r="G186" s="395"/>
      <c r="H186" s="395"/>
      <c r="I186" s="395"/>
      <c r="J186" s="395"/>
      <c r="K186" s="397"/>
      <c r="L186" s="135"/>
      <c r="M186" s="393" t="str">
        <f t="shared" si="2"/>
        <v/>
      </c>
    </row>
    <row r="187" spans="1:13" ht="14.45" customHeight="1" x14ac:dyDescent="0.2">
      <c r="A187" s="398"/>
      <c r="B187" s="394"/>
      <c r="C187" s="395"/>
      <c r="D187" s="395"/>
      <c r="E187" s="396"/>
      <c r="F187" s="394"/>
      <c r="G187" s="395"/>
      <c r="H187" s="395"/>
      <c r="I187" s="395"/>
      <c r="J187" s="395"/>
      <c r="K187" s="397"/>
      <c r="L187" s="135"/>
      <c r="M187" s="393" t="str">
        <f t="shared" si="2"/>
        <v/>
      </c>
    </row>
    <row r="188" spans="1:13" ht="14.45" customHeight="1" x14ac:dyDescent="0.2">
      <c r="A188" s="398"/>
      <c r="B188" s="394"/>
      <c r="C188" s="395"/>
      <c r="D188" s="395"/>
      <c r="E188" s="396"/>
      <c r="F188" s="394"/>
      <c r="G188" s="395"/>
      <c r="H188" s="395"/>
      <c r="I188" s="395"/>
      <c r="J188" s="395"/>
      <c r="K188" s="397"/>
      <c r="L188" s="135"/>
      <c r="M188" s="393" t="str">
        <f t="shared" si="2"/>
        <v/>
      </c>
    </row>
    <row r="189" spans="1:13" ht="14.45" customHeight="1" x14ac:dyDescent="0.2">
      <c r="A189" s="398"/>
      <c r="B189" s="394"/>
      <c r="C189" s="395"/>
      <c r="D189" s="395"/>
      <c r="E189" s="396"/>
      <c r="F189" s="394"/>
      <c r="G189" s="395"/>
      <c r="H189" s="395"/>
      <c r="I189" s="395"/>
      <c r="J189" s="395"/>
      <c r="K189" s="397"/>
      <c r="L189" s="135"/>
      <c r="M189" s="393" t="str">
        <f t="shared" si="2"/>
        <v/>
      </c>
    </row>
    <row r="190" spans="1:13" ht="14.45" customHeight="1" x14ac:dyDescent="0.2">
      <c r="A190" s="398"/>
      <c r="B190" s="394"/>
      <c r="C190" s="395"/>
      <c r="D190" s="395"/>
      <c r="E190" s="396"/>
      <c r="F190" s="394"/>
      <c r="G190" s="395"/>
      <c r="H190" s="395"/>
      <c r="I190" s="395"/>
      <c r="J190" s="395"/>
      <c r="K190" s="397"/>
      <c r="L190" s="135"/>
      <c r="M190" s="393" t="str">
        <f t="shared" si="2"/>
        <v/>
      </c>
    </row>
    <row r="191" spans="1:13" ht="14.45" customHeight="1" x14ac:dyDescent="0.2">
      <c r="A191" s="398"/>
      <c r="B191" s="394"/>
      <c r="C191" s="395"/>
      <c r="D191" s="395"/>
      <c r="E191" s="396"/>
      <c r="F191" s="394"/>
      <c r="G191" s="395"/>
      <c r="H191" s="395"/>
      <c r="I191" s="395"/>
      <c r="J191" s="395"/>
      <c r="K191" s="397"/>
      <c r="L191" s="135"/>
      <c r="M191" s="393" t="str">
        <f t="shared" si="2"/>
        <v/>
      </c>
    </row>
    <row r="192" spans="1:13" ht="14.45" customHeight="1" x14ac:dyDescent="0.2">
      <c r="A192" s="398"/>
      <c r="B192" s="394"/>
      <c r="C192" s="395"/>
      <c r="D192" s="395"/>
      <c r="E192" s="396"/>
      <c r="F192" s="394"/>
      <c r="G192" s="395"/>
      <c r="H192" s="395"/>
      <c r="I192" s="395"/>
      <c r="J192" s="395"/>
      <c r="K192" s="397"/>
      <c r="L192" s="135"/>
      <c r="M192" s="393" t="str">
        <f t="shared" si="2"/>
        <v/>
      </c>
    </row>
    <row r="193" spans="1:13" ht="14.45" customHeight="1" x14ac:dyDescent="0.2">
      <c r="A193" s="398"/>
      <c r="B193" s="394"/>
      <c r="C193" s="395"/>
      <c r="D193" s="395"/>
      <c r="E193" s="396"/>
      <c r="F193" s="394"/>
      <c r="G193" s="395"/>
      <c r="H193" s="395"/>
      <c r="I193" s="395"/>
      <c r="J193" s="395"/>
      <c r="K193" s="397"/>
      <c r="L193" s="135"/>
      <c r="M193" s="393" t="str">
        <f t="shared" si="2"/>
        <v/>
      </c>
    </row>
    <row r="194" spans="1:13" ht="14.45" customHeight="1" x14ac:dyDescent="0.2">
      <c r="A194" s="398"/>
      <c r="B194" s="394"/>
      <c r="C194" s="395"/>
      <c r="D194" s="395"/>
      <c r="E194" s="396"/>
      <c r="F194" s="394"/>
      <c r="G194" s="395"/>
      <c r="H194" s="395"/>
      <c r="I194" s="395"/>
      <c r="J194" s="395"/>
      <c r="K194" s="397"/>
      <c r="L194" s="135"/>
      <c r="M194" s="393" t="str">
        <f t="shared" si="2"/>
        <v/>
      </c>
    </row>
    <row r="195" spans="1:13" ht="14.45" customHeight="1" x14ac:dyDescent="0.2">
      <c r="A195" s="398"/>
      <c r="B195" s="394"/>
      <c r="C195" s="395"/>
      <c r="D195" s="395"/>
      <c r="E195" s="396"/>
      <c r="F195" s="394"/>
      <c r="G195" s="395"/>
      <c r="H195" s="395"/>
      <c r="I195" s="395"/>
      <c r="J195" s="395"/>
      <c r="K195" s="397"/>
      <c r="L195" s="135"/>
      <c r="M195" s="393" t="str">
        <f t="shared" si="2"/>
        <v/>
      </c>
    </row>
    <row r="196" spans="1:13" ht="14.45" customHeight="1" x14ac:dyDescent="0.2">
      <c r="A196" s="398"/>
      <c r="B196" s="394"/>
      <c r="C196" s="395"/>
      <c r="D196" s="395"/>
      <c r="E196" s="396"/>
      <c r="F196" s="394"/>
      <c r="G196" s="395"/>
      <c r="H196" s="395"/>
      <c r="I196" s="395"/>
      <c r="J196" s="395"/>
      <c r="K196" s="397"/>
      <c r="L196" s="135"/>
      <c r="M196" s="393" t="str">
        <f t="shared" si="2"/>
        <v/>
      </c>
    </row>
    <row r="197" spans="1:13" ht="14.45" customHeight="1" x14ac:dyDescent="0.2">
      <c r="A197" s="398"/>
      <c r="B197" s="394"/>
      <c r="C197" s="395"/>
      <c r="D197" s="395"/>
      <c r="E197" s="396"/>
      <c r="F197" s="394"/>
      <c r="G197" s="395"/>
      <c r="H197" s="395"/>
      <c r="I197" s="395"/>
      <c r="J197" s="395"/>
      <c r="K197" s="397"/>
      <c r="L197" s="135"/>
      <c r="M197" s="393" t="str">
        <f t="shared" si="2"/>
        <v/>
      </c>
    </row>
    <row r="198" spans="1:13" ht="14.45" customHeight="1" x14ac:dyDescent="0.2">
      <c r="A198" s="398"/>
      <c r="B198" s="394"/>
      <c r="C198" s="395"/>
      <c r="D198" s="395"/>
      <c r="E198" s="396"/>
      <c r="F198" s="394"/>
      <c r="G198" s="395"/>
      <c r="H198" s="395"/>
      <c r="I198" s="395"/>
      <c r="J198" s="395"/>
      <c r="K198" s="397"/>
      <c r="L198" s="135"/>
      <c r="M198" s="393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8"/>
      <c r="B199" s="394"/>
      <c r="C199" s="395"/>
      <c r="D199" s="395"/>
      <c r="E199" s="396"/>
      <c r="F199" s="394"/>
      <c r="G199" s="395"/>
      <c r="H199" s="395"/>
      <c r="I199" s="395"/>
      <c r="J199" s="395"/>
      <c r="K199" s="397"/>
      <c r="L199" s="135"/>
      <c r="M199" s="393" t="str">
        <f t="shared" si="3"/>
        <v/>
      </c>
    </row>
    <row r="200" spans="1:13" ht="14.45" customHeight="1" x14ac:dyDescent="0.2">
      <c r="A200" s="398"/>
      <c r="B200" s="394"/>
      <c r="C200" s="395"/>
      <c r="D200" s="395"/>
      <c r="E200" s="396"/>
      <c r="F200" s="394"/>
      <c r="G200" s="395"/>
      <c r="H200" s="395"/>
      <c r="I200" s="395"/>
      <c r="J200" s="395"/>
      <c r="K200" s="397"/>
      <c r="L200" s="135"/>
      <c r="M200" s="393" t="str">
        <f t="shared" si="3"/>
        <v/>
      </c>
    </row>
    <row r="201" spans="1:13" ht="14.45" customHeight="1" x14ac:dyDescent="0.2">
      <c r="A201" s="398"/>
      <c r="B201" s="394"/>
      <c r="C201" s="395"/>
      <c r="D201" s="395"/>
      <c r="E201" s="396"/>
      <c r="F201" s="394"/>
      <c r="G201" s="395"/>
      <c r="H201" s="395"/>
      <c r="I201" s="395"/>
      <c r="J201" s="395"/>
      <c r="K201" s="397"/>
      <c r="L201" s="135"/>
      <c r="M201" s="393" t="str">
        <f t="shared" si="3"/>
        <v/>
      </c>
    </row>
    <row r="202" spans="1:13" ht="14.45" customHeight="1" x14ac:dyDescent="0.2">
      <c r="A202" s="398"/>
      <c r="B202" s="394"/>
      <c r="C202" s="395"/>
      <c r="D202" s="395"/>
      <c r="E202" s="396"/>
      <c r="F202" s="394"/>
      <c r="G202" s="395"/>
      <c r="H202" s="395"/>
      <c r="I202" s="395"/>
      <c r="J202" s="395"/>
      <c r="K202" s="397"/>
      <c r="L202" s="135"/>
      <c r="M202" s="393" t="str">
        <f t="shared" si="3"/>
        <v/>
      </c>
    </row>
    <row r="203" spans="1:13" ht="14.45" customHeight="1" x14ac:dyDescent="0.2">
      <c r="A203" s="398"/>
      <c r="B203" s="394"/>
      <c r="C203" s="395"/>
      <c r="D203" s="395"/>
      <c r="E203" s="396"/>
      <c r="F203" s="394"/>
      <c r="G203" s="395"/>
      <c r="H203" s="395"/>
      <c r="I203" s="395"/>
      <c r="J203" s="395"/>
      <c r="K203" s="397"/>
      <c r="L203" s="135"/>
      <c r="M203" s="393" t="str">
        <f t="shared" si="3"/>
        <v/>
      </c>
    </row>
    <row r="204" spans="1:13" ht="14.45" customHeight="1" x14ac:dyDescent="0.2">
      <c r="A204" s="398"/>
      <c r="B204" s="394"/>
      <c r="C204" s="395"/>
      <c r="D204" s="395"/>
      <c r="E204" s="396"/>
      <c r="F204" s="394"/>
      <c r="G204" s="395"/>
      <c r="H204" s="395"/>
      <c r="I204" s="395"/>
      <c r="J204" s="395"/>
      <c r="K204" s="397"/>
      <c r="L204" s="135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35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35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35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35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35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35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35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35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35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35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35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35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35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35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35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35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35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35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35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35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35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35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35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35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35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35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35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35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35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35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35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35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35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35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35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35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35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35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35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35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35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35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35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35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35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35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35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35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35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35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35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35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35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35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35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35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35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35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35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35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35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35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35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35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35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35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35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35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35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35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35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35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35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35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35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35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35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35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35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35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35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35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35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35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35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35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35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35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35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35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35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35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35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35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35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35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35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35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35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35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35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35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35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35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35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35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35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35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35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35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35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35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35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35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35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35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35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35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35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35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35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35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35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35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35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35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35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35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35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35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35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35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35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35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35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35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35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35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35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35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35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35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35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35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35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35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35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35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35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35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35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35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35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35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35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35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35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35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35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35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35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35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35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35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35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35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35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35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35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35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35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35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35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35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35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35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35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35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35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35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35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35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35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35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35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35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35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35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35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35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35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35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35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35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35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35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35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35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35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35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35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35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35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35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35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35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35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35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35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35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35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35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35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35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35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35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35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35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35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35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35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35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35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35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35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35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35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35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35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35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35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35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35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35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35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35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35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35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35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35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35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35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35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35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35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35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35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35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35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35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35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35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35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35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35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35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35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35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35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35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35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35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35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35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35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35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35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35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35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35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35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35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35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35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35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35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35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35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35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35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35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35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35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35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35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35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35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35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35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35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35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35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35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35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35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35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35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35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35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35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35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35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35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35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35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35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35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35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35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35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35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35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35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35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35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35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35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35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35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35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35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35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35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35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35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35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35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35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35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35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35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35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35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35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35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35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35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35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35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35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35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35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35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35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35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35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35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35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35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35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35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35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35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35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35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35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35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35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35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35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35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35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35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35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35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35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35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35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35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35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35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35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35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35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35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35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35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35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35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35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35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35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35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35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35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35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35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35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35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35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35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35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35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35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35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35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35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35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35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35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35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35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35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35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35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35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35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35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35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35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35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35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35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35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35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35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35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35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35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35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35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35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35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35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35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35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35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35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35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35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35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35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35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35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35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35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35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35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35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35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35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35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35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35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35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35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35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35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35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35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35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35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35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35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35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35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35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35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35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35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35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35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35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35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35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35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35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35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35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35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35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35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35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35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35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35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35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35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35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35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35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35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35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35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35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35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35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35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35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35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35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35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35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35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35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35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35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35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35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35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35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35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35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35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35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35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35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35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35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35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35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35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35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35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35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35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35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35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35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35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35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35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35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35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35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35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35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35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35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35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35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35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35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35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35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35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35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35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35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35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35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35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35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35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35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35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35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35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35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35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35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35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35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35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35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35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35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35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35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35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35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35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35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35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35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35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35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35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35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35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35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35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35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35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35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35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35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35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35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35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35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35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35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35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35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35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35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35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35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35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35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35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35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35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35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35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35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35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35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35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35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35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35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35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35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35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35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35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35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35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35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35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35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35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2" priority="3">
      <formula>$M23="HV"</formula>
    </cfRule>
    <cfRule type="expression" dxfId="21" priority="4">
      <formula>$M23="X"</formula>
    </cfRule>
  </conditionalFormatting>
  <conditionalFormatting sqref="A6:K22">
    <cfRule type="expression" dxfId="20" priority="1">
      <formula>$M6="HV"</formula>
    </cfRule>
    <cfRule type="expression" dxfId="19" priority="2">
      <formula>$M6="X"</formula>
    </cfRule>
  </conditionalFormatting>
  <hyperlinks>
    <hyperlink ref="A2" location="Obsah!A1" display="Zpět na Obsah  KL 01  1.-4.měsíc" xr:uid="{12950912-5FF1-463F-A321-4B0032734AE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5" customHeight="1" thickBot="1" x14ac:dyDescent="0.2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399">
        <v>43</v>
      </c>
      <c r="B5" s="400" t="s">
        <v>291</v>
      </c>
      <c r="C5" s="401">
        <v>1200.26</v>
      </c>
      <c r="D5" s="401">
        <v>7</v>
      </c>
      <c r="E5" s="401">
        <v>305.01</v>
      </c>
      <c r="F5" s="402">
        <v>0.25411994067951943</v>
      </c>
      <c r="G5" s="401">
        <v>2</v>
      </c>
      <c r="H5" s="402">
        <v>0.2857142857142857</v>
      </c>
      <c r="I5" s="401">
        <v>895.25</v>
      </c>
      <c r="J5" s="402">
        <v>0.74588005932048052</v>
      </c>
      <c r="K5" s="401">
        <v>5</v>
      </c>
      <c r="L5" s="402">
        <v>0.7142857142857143</v>
      </c>
      <c r="M5" s="401" t="s">
        <v>65</v>
      </c>
      <c r="N5" s="135"/>
    </row>
    <row r="6" spans="1:14" ht="14.45" customHeight="1" x14ac:dyDescent="0.2">
      <c r="A6" s="399">
        <v>43</v>
      </c>
      <c r="B6" s="400" t="s">
        <v>292</v>
      </c>
      <c r="C6" s="401">
        <v>1200.26</v>
      </c>
      <c r="D6" s="401">
        <v>7</v>
      </c>
      <c r="E6" s="401">
        <v>305.01</v>
      </c>
      <c r="F6" s="402">
        <v>0.25411994067951943</v>
      </c>
      <c r="G6" s="401">
        <v>2</v>
      </c>
      <c r="H6" s="402">
        <v>0.2857142857142857</v>
      </c>
      <c r="I6" s="401">
        <v>895.25</v>
      </c>
      <c r="J6" s="402">
        <v>0.74588005932048052</v>
      </c>
      <c r="K6" s="401">
        <v>5</v>
      </c>
      <c r="L6" s="402">
        <v>0.7142857142857143</v>
      </c>
      <c r="M6" s="401" t="s">
        <v>1</v>
      </c>
      <c r="N6" s="135"/>
    </row>
    <row r="7" spans="1:14" ht="14.45" customHeight="1" x14ac:dyDescent="0.2">
      <c r="A7" s="399" t="s">
        <v>293</v>
      </c>
      <c r="B7" s="400" t="s">
        <v>3</v>
      </c>
      <c r="C7" s="401">
        <v>1200.26</v>
      </c>
      <c r="D7" s="401">
        <v>7</v>
      </c>
      <c r="E7" s="401">
        <v>305.01</v>
      </c>
      <c r="F7" s="402">
        <v>0.25411994067951943</v>
      </c>
      <c r="G7" s="401">
        <v>2</v>
      </c>
      <c r="H7" s="402">
        <v>0.2857142857142857</v>
      </c>
      <c r="I7" s="401">
        <v>895.25</v>
      </c>
      <c r="J7" s="402">
        <v>0.74588005932048052</v>
      </c>
      <c r="K7" s="401">
        <v>5</v>
      </c>
      <c r="L7" s="402">
        <v>0.7142857142857143</v>
      </c>
      <c r="M7" s="401" t="s">
        <v>294</v>
      </c>
      <c r="N7" s="135"/>
    </row>
    <row r="9" spans="1:14" ht="14.45" customHeight="1" x14ac:dyDescent="0.2">
      <c r="A9" s="399">
        <v>43</v>
      </c>
      <c r="B9" s="400" t="s">
        <v>291</v>
      </c>
      <c r="C9" s="401" t="s">
        <v>233</v>
      </c>
      <c r="D9" s="401" t="s">
        <v>233</v>
      </c>
      <c r="E9" s="401" t="s">
        <v>233</v>
      </c>
      <c r="F9" s="402" t="s">
        <v>233</v>
      </c>
      <c r="G9" s="401" t="s">
        <v>233</v>
      </c>
      <c r="H9" s="402" t="s">
        <v>233</v>
      </c>
      <c r="I9" s="401" t="s">
        <v>233</v>
      </c>
      <c r="J9" s="402" t="s">
        <v>233</v>
      </c>
      <c r="K9" s="401" t="s">
        <v>233</v>
      </c>
      <c r="L9" s="402" t="s">
        <v>233</v>
      </c>
      <c r="M9" s="401" t="s">
        <v>65</v>
      </c>
      <c r="N9" s="135"/>
    </row>
    <row r="10" spans="1:14" ht="14.45" customHeight="1" x14ac:dyDescent="0.2">
      <c r="A10" s="399" t="s">
        <v>295</v>
      </c>
      <c r="B10" s="400" t="s">
        <v>292</v>
      </c>
      <c r="C10" s="401">
        <v>1200.26</v>
      </c>
      <c r="D10" s="401">
        <v>7</v>
      </c>
      <c r="E10" s="401">
        <v>305.01</v>
      </c>
      <c r="F10" s="402">
        <v>0.25411994067951943</v>
      </c>
      <c r="G10" s="401">
        <v>2</v>
      </c>
      <c r="H10" s="402">
        <v>0.2857142857142857</v>
      </c>
      <c r="I10" s="401">
        <v>895.25</v>
      </c>
      <c r="J10" s="402">
        <v>0.74588005932048052</v>
      </c>
      <c r="K10" s="401">
        <v>5</v>
      </c>
      <c r="L10" s="402">
        <v>0.7142857142857143</v>
      </c>
      <c r="M10" s="401" t="s">
        <v>1</v>
      </c>
      <c r="N10" s="135"/>
    </row>
    <row r="11" spans="1:14" ht="14.45" customHeight="1" x14ac:dyDescent="0.2">
      <c r="A11" s="399" t="s">
        <v>295</v>
      </c>
      <c r="B11" s="400" t="s">
        <v>296</v>
      </c>
      <c r="C11" s="401">
        <v>1200.26</v>
      </c>
      <c r="D11" s="401">
        <v>7</v>
      </c>
      <c r="E11" s="401">
        <v>305.01</v>
      </c>
      <c r="F11" s="402">
        <v>0.25411994067951943</v>
      </c>
      <c r="G11" s="401">
        <v>2</v>
      </c>
      <c r="H11" s="402">
        <v>0.2857142857142857</v>
      </c>
      <c r="I11" s="401">
        <v>895.25</v>
      </c>
      <c r="J11" s="402">
        <v>0.74588005932048052</v>
      </c>
      <c r="K11" s="401">
        <v>5</v>
      </c>
      <c r="L11" s="402">
        <v>0.7142857142857143</v>
      </c>
      <c r="M11" s="401" t="s">
        <v>297</v>
      </c>
      <c r="N11" s="135"/>
    </row>
    <row r="12" spans="1:14" ht="14.45" customHeight="1" x14ac:dyDescent="0.2">
      <c r="A12" s="399" t="s">
        <v>233</v>
      </c>
      <c r="B12" s="400" t="s">
        <v>233</v>
      </c>
      <c r="C12" s="401" t="s">
        <v>233</v>
      </c>
      <c r="D12" s="401" t="s">
        <v>233</v>
      </c>
      <c r="E12" s="401" t="s">
        <v>233</v>
      </c>
      <c r="F12" s="402" t="s">
        <v>233</v>
      </c>
      <c r="G12" s="401" t="s">
        <v>233</v>
      </c>
      <c r="H12" s="402" t="s">
        <v>233</v>
      </c>
      <c r="I12" s="401" t="s">
        <v>233</v>
      </c>
      <c r="J12" s="402" t="s">
        <v>233</v>
      </c>
      <c r="K12" s="401" t="s">
        <v>233</v>
      </c>
      <c r="L12" s="402" t="s">
        <v>233</v>
      </c>
      <c r="M12" s="401" t="s">
        <v>298</v>
      </c>
      <c r="N12" s="135"/>
    </row>
    <row r="13" spans="1:14" ht="14.45" customHeight="1" x14ac:dyDescent="0.2">
      <c r="A13" s="399" t="s">
        <v>293</v>
      </c>
      <c r="B13" s="400" t="s">
        <v>299</v>
      </c>
      <c r="C13" s="401">
        <v>1200.26</v>
      </c>
      <c r="D13" s="401">
        <v>7</v>
      </c>
      <c r="E13" s="401">
        <v>305.01</v>
      </c>
      <c r="F13" s="402">
        <v>0.25411994067951943</v>
      </c>
      <c r="G13" s="401">
        <v>2</v>
      </c>
      <c r="H13" s="402">
        <v>0.2857142857142857</v>
      </c>
      <c r="I13" s="401">
        <v>895.25</v>
      </c>
      <c r="J13" s="402">
        <v>0.74588005932048052</v>
      </c>
      <c r="K13" s="401">
        <v>5</v>
      </c>
      <c r="L13" s="402">
        <v>0.7142857142857143</v>
      </c>
      <c r="M13" s="401" t="s">
        <v>294</v>
      </c>
      <c r="N13" s="135"/>
    </row>
    <row r="14" spans="1:14" ht="14.45" customHeight="1" x14ac:dyDescent="0.2">
      <c r="A14" s="403" t="s">
        <v>206</v>
      </c>
    </row>
    <row r="15" spans="1:14" ht="14.45" customHeight="1" x14ac:dyDescent="0.2">
      <c r="A15" s="404" t="s">
        <v>300</v>
      </c>
    </row>
    <row r="16" spans="1:14" ht="14.45" customHeight="1" x14ac:dyDescent="0.2">
      <c r="A16" s="403" t="s">
        <v>301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18" priority="15" stopIfTrue="1" operator="lessThan">
      <formula>0.6</formula>
    </cfRule>
  </conditionalFormatting>
  <conditionalFormatting sqref="B5:B7">
    <cfRule type="expression" dxfId="17" priority="10">
      <formula>AND(LEFT(M5,6)&lt;&gt;"mezera",M5&lt;&gt;"")</formula>
    </cfRule>
  </conditionalFormatting>
  <conditionalFormatting sqref="A5:A7">
    <cfRule type="expression" dxfId="16" priority="8">
      <formula>AND(M5&lt;&gt;"",M5&lt;&gt;"mezeraKL")</formula>
    </cfRule>
  </conditionalFormatting>
  <conditionalFormatting sqref="F5:F7">
    <cfRule type="cellIs" dxfId="15" priority="7" operator="lessThan">
      <formula>0.6</formula>
    </cfRule>
  </conditionalFormatting>
  <conditionalFormatting sqref="B5:L7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7">
    <cfRule type="expression" dxfId="12" priority="12">
      <formula>$M5&lt;&gt;""</formula>
    </cfRule>
  </conditionalFormatting>
  <conditionalFormatting sqref="B9:B13">
    <cfRule type="expression" dxfId="11" priority="4">
      <formula>AND(LEFT(M9,6)&lt;&gt;"mezera",M9&lt;&gt;"")</formula>
    </cfRule>
  </conditionalFormatting>
  <conditionalFormatting sqref="A9:A13">
    <cfRule type="expression" dxfId="10" priority="2">
      <formula>AND(M9&lt;&gt;"",M9&lt;&gt;"mezeraKL")</formula>
    </cfRule>
  </conditionalFormatting>
  <conditionalFormatting sqref="F9:F13">
    <cfRule type="cellIs" dxfId="9" priority="1" operator="lessThan">
      <formula>0.6</formula>
    </cfRule>
  </conditionalFormatting>
  <conditionalFormatting sqref="B9:L13">
    <cfRule type="expression" dxfId="8" priority="3">
      <formula>OR($M9="KL",$M9="SumaKL")</formula>
    </cfRule>
    <cfRule type="expression" dxfId="7" priority="5">
      <formula>$M9="SumaNS"</formula>
    </cfRule>
  </conditionalFormatting>
  <conditionalFormatting sqref="A9:L13">
    <cfRule type="expression" dxfId="6" priority="6">
      <formula>$M9&lt;&gt;""</formula>
    </cfRule>
  </conditionalFormatting>
  <hyperlinks>
    <hyperlink ref="A2" location="Obsah!A1" display="Zpět na Obsah  KL 01  1.-4.měsíc" xr:uid="{311EECEF-18DE-4FFD-B569-B8EC7BB88D5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5" customHeight="1" thickBot="1" x14ac:dyDescent="0.2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5" customHeight="1" thickBot="1" x14ac:dyDescent="0.25">
      <c r="A4" s="405" t="s">
        <v>121</v>
      </c>
      <c r="B4" s="409" t="s">
        <v>16</v>
      </c>
      <c r="C4" s="410"/>
      <c r="D4" s="409" t="s">
        <v>17</v>
      </c>
      <c r="E4" s="410"/>
      <c r="F4" s="409" t="s">
        <v>16</v>
      </c>
      <c r="G4" s="423" t="s">
        <v>2</v>
      </c>
      <c r="H4" s="409" t="s">
        <v>17</v>
      </c>
      <c r="I4" s="423" t="s">
        <v>2</v>
      </c>
      <c r="J4" s="409" t="s">
        <v>16</v>
      </c>
      <c r="K4" s="423" t="s">
        <v>2</v>
      </c>
      <c r="L4" s="409" t="s">
        <v>17</v>
      </c>
      <c r="M4" s="424" t="s">
        <v>2</v>
      </c>
    </row>
    <row r="5" spans="1:13" ht="14.45" customHeight="1" x14ac:dyDescent="0.2">
      <c r="A5" s="406" t="s">
        <v>302</v>
      </c>
      <c r="B5" s="411">
        <v>243.84</v>
      </c>
      <c r="C5" s="412">
        <v>1</v>
      </c>
      <c r="D5" s="420">
        <v>1</v>
      </c>
      <c r="E5" s="433" t="s">
        <v>302</v>
      </c>
      <c r="F5" s="411"/>
      <c r="G5" s="427">
        <v>0</v>
      </c>
      <c r="H5" s="413"/>
      <c r="I5" s="428">
        <v>0</v>
      </c>
      <c r="J5" s="436">
        <v>243.84</v>
      </c>
      <c r="K5" s="427">
        <v>1</v>
      </c>
      <c r="L5" s="413">
        <v>1</v>
      </c>
      <c r="M5" s="428">
        <v>1</v>
      </c>
    </row>
    <row r="6" spans="1:13" ht="14.45" customHeight="1" x14ac:dyDescent="0.2">
      <c r="A6" s="407" t="s">
        <v>303</v>
      </c>
      <c r="B6" s="414">
        <v>361.58</v>
      </c>
      <c r="C6" s="415">
        <v>1</v>
      </c>
      <c r="D6" s="421">
        <v>2</v>
      </c>
      <c r="E6" s="434" t="s">
        <v>303</v>
      </c>
      <c r="F6" s="414">
        <v>176.32</v>
      </c>
      <c r="G6" s="429">
        <v>0.48763759057469991</v>
      </c>
      <c r="H6" s="416">
        <v>1</v>
      </c>
      <c r="I6" s="430">
        <v>0.5</v>
      </c>
      <c r="J6" s="437">
        <v>185.26</v>
      </c>
      <c r="K6" s="429">
        <v>0.51236240942530009</v>
      </c>
      <c r="L6" s="416">
        <v>1</v>
      </c>
      <c r="M6" s="430">
        <v>0.5</v>
      </c>
    </row>
    <row r="7" spans="1:13" ht="14.45" customHeight="1" thickBot="1" x14ac:dyDescent="0.25">
      <c r="A7" s="408" t="s">
        <v>304</v>
      </c>
      <c r="B7" s="417">
        <v>594.83999999999992</v>
      </c>
      <c r="C7" s="418">
        <v>1</v>
      </c>
      <c r="D7" s="422">
        <v>4</v>
      </c>
      <c r="E7" s="435" t="s">
        <v>304</v>
      </c>
      <c r="F7" s="417">
        <v>128.69</v>
      </c>
      <c r="G7" s="431">
        <v>0.21634389079416316</v>
      </c>
      <c r="H7" s="419">
        <v>1</v>
      </c>
      <c r="I7" s="432">
        <v>0.25</v>
      </c>
      <c r="J7" s="438">
        <v>466.15</v>
      </c>
      <c r="K7" s="431">
        <v>0.78365610920583695</v>
      </c>
      <c r="L7" s="419">
        <v>3</v>
      </c>
      <c r="M7" s="432">
        <v>0.75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A6C79C6-46E8-44DB-B214-60C8DD6EC5C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5" t="s">
        <v>331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5" customHeight="1" thickBot="1" x14ac:dyDescent="0.2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1200.26</v>
      </c>
      <c r="N3" s="57">
        <f>SUBTOTAL(9,N7:N1048576)</f>
        <v>10</v>
      </c>
      <c r="O3" s="57">
        <f>SUBTOTAL(9,O7:O1048576)</f>
        <v>7</v>
      </c>
      <c r="P3" s="57">
        <f>SUBTOTAL(9,P7:P1048576)</f>
        <v>305.01</v>
      </c>
      <c r="Q3" s="58">
        <f>IF(M3=0,0,P3/M3)</f>
        <v>0.25411994067951943</v>
      </c>
      <c r="R3" s="57">
        <f>SUBTOTAL(9,R7:R1048576)</f>
        <v>3</v>
      </c>
      <c r="S3" s="58">
        <f>IF(N3=0,0,R3/N3)</f>
        <v>0.3</v>
      </c>
      <c r="T3" s="57">
        <f>SUBTOTAL(9,T7:T1048576)</f>
        <v>2</v>
      </c>
      <c r="U3" s="59">
        <f>IF(O3=0,0,T3/O3)</f>
        <v>0.2857142857142857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5" customHeight="1" thickBot="1" x14ac:dyDescent="0.25">
      <c r="A6" s="439" t="s">
        <v>20</v>
      </c>
      <c r="B6" s="440" t="s">
        <v>4</v>
      </c>
      <c r="C6" s="439" t="s">
        <v>21</v>
      </c>
      <c r="D6" s="440" t="s">
        <v>5</v>
      </c>
      <c r="E6" s="440" t="s">
        <v>129</v>
      </c>
      <c r="F6" s="440" t="s">
        <v>22</v>
      </c>
      <c r="G6" s="440" t="s">
        <v>23</v>
      </c>
      <c r="H6" s="440" t="s">
        <v>6</v>
      </c>
      <c r="I6" s="440" t="s">
        <v>7</v>
      </c>
      <c r="J6" s="440" t="s">
        <v>8</v>
      </c>
      <c r="K6" s="440" t="s">
        <v>9</v>
      </c>
      <c r="L6" s="440" t="s">
        <v>24</v>
      </c>
      <c r="M6" s="441" t="s">
        <v>11</v>
      </c>
      <c r="N6" s="442" t="s">
        <v>25</v>
      </c>
      <c r="O6" s="442" t="s">
        <v>25</v>
      </c>
      <c r="P6" s="442" t="s">
        <v>11</v>
      </c>
      <c r="Q6" s="442" t="s">
        <v>2</v>
      </c>
      <c r="R6" s="442" t="s">
        <v>25</v>
      </c>
      <c r="S6" s="442" t="s">
        <v>2</v>
      </c>
      <c r="T6" s="442" t="s">
        <v>25</v>
      </c>
      <c r="U6" s="443" t="s">
        <v>2</v>
      </c>
    </row>
    <row r="7" spans="1:21" ht="14.45" customHeight="1" x14ac:dyDescent="0.2">
      <c r="A7" s="444">
        <v>43</v>
      </c>
      <c r="B7" s="445" t="s">
        <v>291</v>
      </c>
      <c r="C7" s="445" t="s">
        <v>295</v>
      </c>
      <c r="D7" s="446" t="s">
        <v>330</v>
      </c>
      <c r="E7" s="447" t="s">
        <v>304</v>
      </c>
      <c r="F7" s="445" t="s">
        <v>292</v>
      </c>
      <c r="G7" s="445" t="s">
        <v>305</v>
      </c>
      <c r="H7" s="445" t="s">
        <v>233</v>
      </c>
      <c r="I7" s="445" t="s">
        <v>306</v>
      </c>
      <c r="J7" s="445" t="s">
        <v>307</v>
      </c>
      <c r="K7" s="445" t="s">
        <v>308</v>
      </c>
      <c r="L7" s="448">
        <v>75.819999999999993</v>
      </c>
      <c r="M7" s="448">
        <v>75.819999999999993</v>
      </c>
      <c r="N7" s="445">
        <v>1</v>
      </c>
      <c r="O7" s="449">
        <v>0.5</v>
      </c>
      <c r="P7" s="448">
        <v>75.819999999999993</v>
      </c>
      <c r="Q7" s="450">
        <v>1</v>
      </c>
      <c r="R7" s="445">
        <v>1</v>
      </c>
      <c r="S7" s="450">
        <v>1</v>
      </c>
      <c r="T7" s="449">
        <v>0.5</v>
      </c>
      <c r="U7" s="108">
        <v>1</v>
      </c>
    </row>
    <row r="8" spans="1:21" ht="14.45" customHeight="1" x14ac:dyDescent="0.2">
      <c r="A8" s="425">
        <v>43</v>
      </c>
      <c r="B8" s="415" t="s">
        <v>291</v>
      </c>
      <c r="C8" s="415" t="s">
        <v>295</v>
      </c>
      <c r="D8" s="451" t="s">
        <v>330</v>
      </c>
      <c r="E8" s="452" t="s">
        <v>304</v>
      </c>
      <c r="F8" s="415" t="s">
        <v>292</v>
      </c>
      <c r="G8" s="415" t="s">
        <v>309</v>
      </c>
      <c r="H8" s="415" t="s">
        <v>233</v>
      </c>
      <c r="I8" s="415" t="s">
        <v>310</v>
      </c>
      <c r="J8" s="415" t="s">
        <v>311</v>
      </c>
      <c r="K8" s="415" t="s">
        <v>312</v>
      </c>
      <c r="L8" s="453">
        <v>52.87</v>
      </c>
      <c r="M8" s="453">
        <v>52.87</v>
      </c>
      <c r="N8" s="415">
        <v>1</v>
      </c>
      <c r="O8" s="454">
        <v>0.5</v>
      </c>
      <c r="P8" s="453">
        <v>52.87</v>
      </c>
      <c r="Q8" s="429">
        <v>1</v>
      </c>
      <c r="R8" s="415">
        <v>1</v>
      </c>
      <c r="S8" s="429">
        <v>1</v>
      </c>
      <c r="T8" s="454">
        <v>0.5</v>
      </c>
      <c r="U8" s="430">
        <v>1</v>
      </c>
    </row>
    <row r="9" spans="1:21" ht="14.45" customHeight="1" x14ac:dyDescent="0.2">
      <c r="A9" s="425">
        <v>43</v>
      </c>
      <c r="B9" s="415" t="s">
        <v>291</v>
      </c>
      <c r="C9" s="415" t="s">
        <v>295</v>
      </c>
      <c r="D9" s="451" t="s">
        <v>330</v>
      </c>
      <c r="E9" s="452" t="s">
        <v>304</v>
      </c>
      <c r="F9" s="415" t="s">
        <v>292</v>
      </c>
      <c r="G9" s="415" t="s">
        <v>313</v>
      </c>
      <c r="H9" s="415" t="s">
        <v>233</v>
      </c>
      <c r="I9" s="415" t="s">
        <v>314</v>
      </c>
      <c r="J9" s="415" t="s">
        <v>315</v>
      </c>
      <c r="K9" s="415" t="s">
        <v>316</v>
      </c>
      <c r="L9" s="453">
        <v>25.53</v>
      </c>
      <c r="M9" s="453">
        <v>25.53</v>
      </c>
      <c r="N9" s="415">
        <v>1</v>
      </c>
      <c r="O9" s="454">
        <v>1</v>
      </c>
      <c r="P9" s="453"/>
      <c r="Q9" s="429">
        <v>0</v>
      </c>
      <c r="R9" s="415"/>
      <c r="S9" s="429">
        <v>0</v>
      </c>
      <c r="T9" s="454"/>
      <c r="U9" s="430">
        <v>0</v>
      </c>
    </row>
    <row r="10" spans="1:21" ht="14.45" customHeight="1" x14ac:dyDescent="0.2">
      <c r="A10" s="425">
        <v>43</v>
      </c>
      <c r="B10" s="415" t="s">
        <v>291</v>
      </c>
      <c r="C10" s="415" t="s">
        <v>295</v>
      </c>
      <c r="D10" s="451" t="s">
        <v>330</v>
      </c>
      <c r="E10" s="452" t="s">
        <v>304</v>
      </c>
      <c r="F10" s="415" t="s">
        <v>292</v>
      </c>
      <c r="G10" s="415" t="s">
        <v>317</v>
      </c>
      <c r="H10" s="415" t="s">
        <v>233</v>
      </c>
      <c r="I10" s="415" t="s">
        <v>318</v>
      </c>
      <c r="J10" s="415" t="s">
        <v>319</v>
      </c>
      <c r="K10" s="415" t="s">
        <v>320</v>
      </c>
      <c r="L10" s="453">
        <v>176.32</v>
      </c>
      <c r="M10" s="453">
        <v>352.64</v>
      </c>
      <c r="N10" s="415">
        <v>2</v>
      </c>
      <c r="O10" s="454">
        <v>1.5</v>
      </c>
      <c r="P10" s="453"/>
      <c r="Q10" s="429">
        <v>0</v>
      </c>
      <c r="R10" s="415"/>
      <c r="S10" s="429">
        <v>0</v>
      </c>
      <c r="T10" s="454"/>
      <c r="U10" s="430">
        <v>0</v>
      </c>
    </row>
    <row r="11" spans="1:21" ht="14.45" customHeight="1" x14ac:dyDescent="0.2">
      <c r="A11" s="425">
        <v>43</v>
      </c>
      <c r="B11" s="415" t="s">
        <v>291</v>
      </c>
      <c r="C11" s="415" t="s">
        <v>295</v>
      </c>
      <c r="D11" s="451" t="s">
        <v>330</v>
      </c>
      <c r="E11" s="452" t="s">
        <v>304</v>
      </c>
      <c r="F11" s="415" t="s">
        <v>292</v>
      </c>
      <c r="G11" s="415" t="s">
        <v>321</v>
      </c>
      <c r="H11" s="415" t="s">
        <v>233</v>
      </c>
      <c r="I11" s="415" t="s">
        <v>322</v>
      </c>
      <c r="J11" s="415" t="s">
        <v>323</v>
      </c>
      <c r="K11" s="415" t="s">
        <v>324</v>
      </c>
      <c r="L11" s="453">
        <v>87.98</v>
      </c>
      <c r="M11" s="453">
        <v>87.98</v>
      </c>
      <c r="N11" s="415">
        <v>1</v>
      </c>
      <c r="O11" s="454">
        <v>0.5</v>
      </c>
      <c r="P11" s="453"/>
      <c r="Q11" s="429">
        <v>0</v>
      </c>
      <c r="R11" s="415"/>
      <c r="S11" s="429">
        <v>0</v>
      </c>
      <c r="T11" s="454"/>
      <c r="U11" s="430">
        <v>0</v>
      </c>
    </row>
    <row r="12" spans="1:21" ht="14.45" customHeight="1" x14ac:dyDescent="0.2">
      <c r="A12" s="425">
        <v>43</v>
      </c>
      <c r="B12" s="415" t="s">
        <v>291</v>
      </c>
      <c r="C12" s="415" t="s">
        <v>295</v>
      </c>
      <c r="D12" s="451" t="s">
        <v>330</v>
      </c>
      <c r="E12" s="452" t="s">
        <v>303</v>
      </c>
      <c r="F12" s="415" t="s">
        <v>292</v>
      </c>
      <c r="G12" s="415" t="s">
        <v>317</v>
      </c>
      <c r="H12" s="415" t="s">
        <v>233</v>
      </c>
      <c r="I12" s="415" t="s">
        <v>318</v>
      </c>
      <c r="J12" s="415" t="s">
        <v>319</v>
      </c>
      <c r="K12" s="415" t="s">
        <v>320</v>
      </c>
      <c r="L12" s="453">
        <v>176.32</v>
      </c>
      <c r="M12" s="453">
        <v>176.32</v>
      </c>
      <c r="N12" s="415">
        <v>1</v>
      </c>
      <c r="O12" s="454">
        <v>1</v>
      </c>
      <c r="P12" s="453">
        <v>176.32</v>
      </c>
      <c r="Q12" s="429">
        <v>1</v>
      </c>
      <c r="R12" s="415">
        <v>1</v>
      </c>
      <c r="S12" s="429">
        <v>1</v>
      </c>
      <c r="T12" s="454">
        <v>1</v>
      </c>
      <c r="U12" s="430">
        <v>1</v>
      </c>
    </row>
    <row r="13" spans="1:21" ht="14.45" customHeight="1" x14ac:dyDescent="0.2">
      <c r="A13" s="425">
        <v>43</v>
      </c>
      <c r="B13" s="415" t="s">
        <v>291</v>
      </c>
      <c r="C13" s="415" t="s">
        <v>295</v>
      </c>
      <c r="D13" s="451" t="s">
        <v>330</v>
      </c>
      <c r="E13" s="452" t="s">
        <v>303</v>
      </c>
      <c r="F13" s="415" t="s">
        <v>292</v>
      </c>
      <c r="G13" s="415" t="s">
        <v>321</v>
      </c>
      <c r="H13" s="415" t="s">
        <v>233</v>
      </c>
      <c r="I13" s="415" t="s">
        <v>325</v>
      </c>
      <c r="J13" s="415" t="s">
        <v>323</v>
      </c>
      <c r="K13" s="415" t="s">
        <v>324</v>
      </c>
      <c r="L13" s="453">
        <v>185.26</v>
      </c>
      <c r="M13" s="453">
        <v>185.26</v>
      </c>
      <c r="N13" s="415">
        <v>1</v>
      </c>
      <c r="O13" s="454">
        <v>1</v>
      </c>
      <c r="P13" s="453"/>
      <c r="Q13" s="429">
        <v>0</v>
      </c>
      <c r="R13" s="415"/>
      <c r="S13" s="429">
        <v>0</v>
      </c>
      <c r="T13" s="454"/>
      <c r="U13" s="430">
        <v>0</v>
      </c>
    </row>
    <row r="14" spans="1:21" ht="14.45" customHeight="1" thickBot="1" x14ac:dyDescent="0.25">
      <c r="A14" s="426">
        <v>43</v>
      </c>
      <c r="B14" s="418" t="s">
        <v>291</v>
      </c>
      <c r="C14" s="418" t="s">
        <v>295</v>
      </c>
      <c r="D14" s="455" t="s">
        <v>330</v>
      </c>
      <c r="E14" s="456" t="s">
        <v>302</v>
      </c>
      <c r="F14" s="418" t="s">
        <v>292</v>
      </c>
      <c r="G14" s="418" t="s">
        <v>326</v>
      </c>
      <c r="H14" s="418" t="s">
        <v>233</v>
      </c>
      <c r="I14" s="418" t="s">
        <v>327</v>
      </c>
      <c r="J14" s="418" t="s">
        <v>328</v>
      </c>
      <c r="K14" s="418" t="s">
        <v>329</v>
      </c>
      <c r="L14" s="457">
        <v>121.92</v>
      </c>
      <c r="M14" s="457">
        <v>243.84</v>
      </c>
      <c r="N14" s="418">
        <v>2</v>
      </c>
      <c r="O14" s="458">
        <v>1</v>
      </c>
      <c r="P14" s="457"/>
      <c r="Q14" s="431">
        <v>0</v>
      </c>
      <c r="R14" s="418"/>
      <c r="S14" s="431">
        <v>0</v>
      </c>
      <c r="T14" s="458"/>
      <c r="U14" s="43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D679DF2-9247-498C-8D94-FC08DE60A54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5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.75" thickBot="1" x14ac:dyDescent="0.3">
      <c r="A2" s="214" t="s">
        <v>232</v>
      </c>
      <c r="B2" s="215"/>
    </row>
    <row r="3" spans="1:19" x14ac:dyDescent="0.25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204</v>
      </c>
      <c r="Q3" s="367"/>
      <c r="R3" s="367"/>
      <c r="S3" s="368"/>
    </row>
    <row r="4" spans="1:19" ht="15.75" thickBot="1" x14ac:dyDescent="0.3">
      <c r="A4" s="341">
        <v>2020</v>
      </c>
      <c r="B4" s="342"/>
      <c r="C4" s="343" t="s">
        <v>203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202</v>
      </c>
      <c r="J4" s="339" t="s">
        <v>157</v>
      </c>
      <c r="K4" s="358" t="s">
        <v>201</v>
      </c>
      <c r="L4" s="359"/>
      <c r="M4" s="359"/>
      <c r="N4" s="360"/>
      <c r="O4" s="347" t="s">
        <v>200</v>
      </c>
      <c r="P4" s="350" t="s">
        <v>199</v>
      </c>
      <c r="Q4" s="350" t="s">
        <v>167</v>
      </c>
      <c r="R4" s="352" t="s">
        <v>71</v>
      </c>
      <c r="S4" s="354" t="s">
        <v>166</v>
      </c>
    </row>
    <row r="5" spans="1:19" s="270" customFormat="1" ht="19.149999999999999" customHeight="1" x14ac:dyDescent="0.25">
      <c r="A5" s="356" t="s">
        <v>198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197</v>
      </c>
      <c r="N5" s="271" t="s">
        <v>3</v>
      </c>
      <c r="O5" s="348"/>
      <c r="P5" s="351"/>
      <c r="Q5" s="351"/>
      <c r="R5" s="353"/>
      <c r="S5" s="355"/>
    </row>
    <row r="6" spans="1:19" ht="15.75" thickBot="1" x14ac:dyDescent="0.3">
      <c r="A6" s="333" t="s">
        <v>153</v>
      </c>
      <c r="B6" s="334"/>
      <c r="C6" s="269">
        <f ca="1">SUM(Tabulka[01 uv_sk])/2</f>
        <v>3.4124999999999992</v>
      </c>
      <c r="D6" s="267"/>
      <c r="E6" s="267"/>
      <c r="F6" s="266"/>
      <c r="G6" s="268">
        <f ca="1">SUM(Tabulka[05 h_vram])/2</f>
        <v>4243.2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138531</v>
      </c>
      <c r="N6" s="267">
        <f ca="1">SUM(Tabulka[12 m_oc])/2</f>
        <v>138531</v>
      </c>
      <c r="O6" s="266">
        <f ca="1">SUM(Tabulka[13 m_sk])/2</f>
        <v>1313124</v>
      </c>
      <c r="P6" s="265">
        <f ca="1">SUM(Tabulka[14_vzsk])/2</f>
        <v>0</v>
      </c>
      <c r="Q6" s="265">
        <f ca="1">SUM(Tabulka[15_vzpl])/2</f>
        <v>4740.9579667644184</v>
      </c>
      <c r="R6" s="264">
        <f ca="1">IF(Q6=0,0,P6/Q6)</f>
        <v>0</v>
      </c>
      <c r="S6" s="263">
        <f ca="1">Q6-P6</f>
        <v>4740.9579667644184</v>
      </c>
    </row>
    <row r="7" spans="1:19" hidden="1" x14ac:dyDescent="0.25">
      <c r="A7" s="262" t="s">
        <v>196</v>
      </c>
      <c r="B7" s="261" t="s">
        <v>195</v>
      </c>
      <c r="C7" s="260" t="s">
        <v>194</v>
      </c>
      <c r="D7" s="259" t="s">
        <v>193</v>
      </c>
      <c r="E7" s="258" t="s">
        <v>192</v>
      </c>
      <c r="F7" s="257" t="s">
        <v>191</v>
      </c>
      <c r="G7" s="256" t="s">
        <v>190</v>
      </c>
      <c r="H7" s="254" t="s">
        <v>189</v>
      </c>
      <c r="I7" s="254" t="s">
        <v>188</v>
      </c>
      <c r="J7" s="253" t="s">
        <v>187</v>
      </c>
      <c r="K7" s="255" t="s">
        <v>186</v>
      </c>
      <c r="L7" s="254" t="s">
        <v>185</v>
      </c>
      <c r="M7" s="254" t="s">
        <v>184</v>
      </c>
      <c r="N7" s="253" t="s">
        <v>183</v>
      </c>
      <c r="O7" s="252" t="s">
        <v>182</v>
      </c>
      <c r="P7" s="251" t="s">
        <v>181</v>
      </c>
      <c r="Q7" s="250" t="s">
        <v>180</v>
      </c>
      <c r="R7" s="249" t="s">
        <v>179</v>
      </c>
      <c r="S7" s="248" t="s">
        <v>178</v>
      </c>
    </row>
    <row r="8" spans="1:19" x14ac:dyDescent="0.25">
      <c r="A8" s="245" t="s">
        <v>177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2.4499999999999997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3102.4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134471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134471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1122654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4740.9579667644184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4740.9579667644184</v>
      </c>
    </row>
    <row r="9" spans="1:19" x14ac:dyDescent="0.25">
      <c r="A9" s="245">
        <v>99</v>
      </c>
      <c r="B9" s="244" t="s">
        <v>343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0.75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218838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4740.9579667644184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4740.9579667644184</v>
      </c>
    </row>
    <row r="10" spans="1:19" x14ac:dyDescent="0.25">
      <c r="A10" s="245">
        <v>101</v>
      </c>
      <c r="B10" s="244" t="s">
        <v>344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132025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132025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855817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203</v>
      </c>
      <c r="B11" s="244" t="s">
        <v>345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238.4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2446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47999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 t="s">
        <v>332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22790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25">
      <c r="A13" s="245">
        <v>526</v>
      </c>
      <c r="B13" s="244" t="s">
        <v>346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22790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 t="s">
        <v>333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0.91249999999999987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1078.8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167680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s="245">
        <v>30</v>
      </c>
      <c r="B15" s="244" t="s">
        <v>347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0.91249999999999987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1078.8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3808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167680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206</v>
      </c>
    </row>
    <row r="17" spans="1:1" x14ac:dyDescent="0.25">
      <c r="A17" s="99" t="s">
        <v>137</v>
      </c>
    </row>
    <row r="18" spans="1:1" x14ac:dyDescent="0.25">
      <c r="A18" s="100" t="s">
        <v>176</v>
      </c>
    </row>
    <row r="19" spans="1:1" x14ac:dyDescent="0.25">
      <c r="A19" s="237" t="s">
        <v>175</v>
      </c>
    </row>
    <row r="20" spans="1:1" x14ac:dyDescent="0.25">
      <c r="A20" s="217" t="s">
        <v>163</v>
      </c>
    </row>
    <row r="21" spans="1:1" x14ac:dyDescent="0.25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C20CA7C-F38E-4BDF-8FDA-9081C8375F9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342</v>
      </c>
    </row>
    <row r="2" spans="1:19" x14ac:dyDescent="0.25">
      <c r="A2" s="214" t="s">
        <v>232</v>
      </c>
    </row>
    <row r="3" spans="1:19" x14ac:dyDescent="0.25">
      <c r="A3" s="283" t="s">
        <v>140</v>
      </c>
      <c r="B3" s="282">
        <v>2020</v>
      </c>
      <c r="C3" t="s">
        <v>205</v>
      </c>
      <c r="D3" t="s">
        <v>196</v>
      </c>
      <c r="E3" t="s">
        <v>194</v>
      </c>
      <c r="F3" t="s">
        <v>193</v>
      </c>
      <c r="G3" t="s">
        <v>192</v>
      </c>
      <c r="H3" t="s">
        <v>191</v>
      </c>
      <c r="I3" t="s">
        <v>190</v>
      </c>
      <c r="J3" t="s">
        <v>189</v>
      </c>
      <c r="K3" t="s">
        <v>188</v>
      </c>
      <c r="L3" t="s">
        <v>187</v>
      </c>
      <c r="M3" t="s">
        <v>186</v>
      </c>
      <c r="N3" t="s">
        <v>185</v>
      </c>
      <c r="O3" t="s">
        <v>184</v>
      </c>
      <c r="P3" t="s">
        <v>183</v>
      </c>
      <c r="Q3" t="s">
        <v>182</v>
      </c>
      <c r="R3" t="s">
        <v>181</v>
      </c>
      <c r="S3" t="s">
        <v>180</v>
      </c>
    </row>
    <row r="4" spans="1:19" x14ac:dyDescent="0.25">
      <c r="A4" s="281" t="s">
        <v>141</v>
      </c>
      <c r="B4" s="280">
        <v>1</v>
      </c>
      <c r="C4" s="275">
        <v>1</v>
      </c>
      <c r="D4" s="275" t="s">
        <v>177</v>
      </c>
      <c r="E4" s="274">
        <v>2.7</v>
      </c>
      <c r="F4" s="274"/>
      <c r="G4" s="274"/>
      <c r="H4" s="274"/>
      <c r="I4" s="274">
        <v>445.6</v>
      </c>
      <c r="J4" s="274"/>
      <c r="K4" s="274"/>
      <c r="L4" s="274"/>
      <c r="M4" s="274"/>
      <c r="N4" s="274"/>
      <c r="O4" s="274"/>
      <c r="P4" s="274"/>
      <c r="Q4" s="274">
        <v>132399</v>
      </c>
      <c r="R4" s="274"/>
      <c r="S4" s="274">
        <v>592.6197458455523</v>
      </c>
    </row>
    <row r="5" spans="1:19" x14ac:dyDescent="0.25">
      <c r="A5" s="279" t="s">
        <v>142</v>
      </c>
      <c r="B5" s="278">
        <v>2</v>
      </c>
      <c r="C5">
        <v>1</v>
      </c>
      <c r="D5">
        <v>99</v>
      </c>
      <c r="E5">
        <v>1</v>
      </c>
      <c r="I5">
        <v>168</v>
      </c>
      <c r="Q5">
        <v>35482</v>
      </c>
      <c r="S5">
        <v>592.6197458455523</v>
      </c>
    </row>
    <row r="6" spans="1:19" x14ac:dyDescent="0.25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244</v>
      </c>
      <c r="Q6">
        <v>91227</v>
      </c>
    </row>
    <row r="7" spans="1:19" x14ac:dyDescent="0.25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33.6</v>
      </c>
      <c r="Q7">
        <v>5690</v>
      </c>
    </row>
    <row r="8" spans="1:19" x14ac:dyDescent="0.25">
      <c r="A8" s="281" t="s">
        <v>145</v>
      </c>
      <c r="B8" s="280">
        <v>5</v>
      </c>
      <c r="C8">
        <v>1</v>
      </c>
      <c r="D8" t="s">
        <v>332</v>
      </c>
      <c r="E8">
        <v>0.05</v>
      </c>
      <c r="I8">
        <v>8</v>
      </c>
      <c r="Q8">
        <v>2842</v>
      </c>
    </row>
    <row r="9" spans="1:19" x14ac:dyDescent="0.25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8</v>
      </c>
      <c r="Q9">
        <v>2842</v>
      </c>
    </row>
    <row r="10" spans="1:19" x14ac:dyDescent="0.25">
      <c r="A10" s="281" t="s">
        <v>147</v>
      </c>
      <c r="B10" s="280">
        <v>7</v>
      </c>
      <c r="C10">
        <v>1</v>
      </c>
      <c r="D10" t="s">
        <v>333</v>
      </c>
      <c r="E10">
        <v>0.6</v>
      </c>
      <c r="I10">
        <v>109.6</v>
      </c>
      <c r="Q10">
        <v>12946</v>
      </c>
    </row>
    <row r="11" spans="1:19" x14ac:dyDescent="0.25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109.6</v>
      </c>
      <c r="Q11">
        <v>12946</v>
      </c>
    </row>
    <row r="12" spans="1:19" x14ac:dyDescent="0.25">
      <c r="A12" s="281" t="s">
        <v>149</v>
      </c>
      <c r="B12" s="280">
        <v>9</v>
      </c>
      <c r="C12" t="s">
        <v>334</v>
      </c>
      <c r="E12">
        <v>3.35</v>
      </c>
      <c r="I12">
        <v>563.20000000000005</v>
      </c>
      <c r="Q12">
        <v>148187</v>
      </c>
      <c r="S12">
        <v>592.6197458455523</v>
      </c>
    </row>
    <row r="13" spans="1:19" x14ac:dyDescent="0.25">
      <c r="A13" s="279" t="s">
        <v>150</v>
      </c>
      <c r="B13" s="278">
        <v>10</v>
      </c>
      <c r="C13">
        <v>2</v>
      </c>
      <c r="D13" t="s">
        <v>177</v>
      </c>
      <c r="E13">
        <v>2.7</v>
      </c>
      <c r="I13">
        <v>416</v>
      </c>
      <c r="Q13">
        <v>131105</v>
      </c>
      <c r="S13">
        <v>592.6197458455523</v>
      </c>
    </row>
    <row r="14" spans="1:19" x14ac:dyDescent="0.25">
      <c r="A14" s="281" t="s">
        <v>151</v>
      </c>
      <c r="B14" s="280">
        <v>11</v>
      </c>
      <c r="C14">
        <v>2</v>
      </c>
      <c r="D14">
        <v>99</v>
      </c>
      <c r="E14">
        <v>1</v>
      </c>
      <c r="I14">
        <v>152</v>
      </c>
      <c r="Q14">
        <v>35249</v>
      </c>
      <c r="S14">
        <v>592.6197458455523</v>
      </c>
    </row>
    <row r="15" spans="1:19" x14ac:dyDescent="0.25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232</v>
      </c>
      <c r="Q15">
        <v>90160</v>
      </c>
    </row>
    <row r="16" spans="1:19" x14ac:dyDescent="0.25">
      <c r="A16" s="277" t="s">
        <v>140</v>
      </c>
      <c r="B16" s="276">
        <v>2020</v>
      </c>
      <c r="C16">
        <v>2</v>
      </c>
      <c r="D16">
        <v>203</v>
      </c>
      <c r="E16">
        <v>0.2</v>
      </c>
      <c r="I16">
        <v>32</v>
      </c>
      <c r="Q16">
        <v>5696</v>
      </c>
    </row>
    <row r="17" spans="3:19" x14ac:dyDescent="0.25">
      <c r="C17">
        <v>2</v>
      </c>
      <c r="D17" t="s">
        <v>332</v>
      </c>
      <c r="E17">
        <v>0.05</v>
      </c>
      <c r="I17">
        <v>7.6</v>
      </c>
      <c r="Q17">
        <v>2805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2805</v>
      </c>
    </row>
    <row r="19" spans="3:19" x14ac:dyDescent="0.25">
      <c r="C19">
        <v>2</v>
      </c>
      <c r="D19" t="s">
        <v>333</v>
      </c>
      <c r="E19">
        <v>0.6</v>
      </c>
      <c r="I19">
        <v>96</v>
      </c>
      <c r="Q19">
        <v>12926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12926</v>
      </c>
    </row>
    <row r="21" spans="3:19" x14ac:dyDescent="0.25">
      <c r="C21" t="s">
        <v>335</v>
      </c>
      <c r="E21">
        <v>3.35</v>
      </c>
      <c r="I21">
        <v>519.6</v>
      </c>
      <c r="Q21">
        <v>146836</v>
      </c>
      <c r="S21">
        <v>592.6197458455523</v>
      </c>
    </row>
    <row r="22" spans="3:19" x14ac:dyDescent="0.25">
      <c r="C22">
        <v>3</v>
      </c>
      <c r="D22" t="s">
        <v>177</v>
      </c>
      <c r="E22">
        <v>2.7</v>
      </c>
      <c r="I22">
        <v>467.2</v>
      </c>
      <c r="Q22">
        <v>131514</v>
      </c>
      <c r="S22">
        <v>592.6197458455523</v>
      </c>
    </row>
    <row r="23" spans="3:19" x14ac:dyDescent="0.25">
      <c r="C23">
        <v>3</v>
      </c>
      <c r="D23">
        <v>99</v>
      </c>
      <c r="E23">
        <v>1</v>
      </c>
      <c r="I23">
        <v>176</v>
      </c>
      <c r="Q23">
        <v>35480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256</v>
      </c>
      <c r="Q24">
        <v>90338</v>
      </c>
    </row>
    <row r="25" spans="3:19" x14ac:dyDescent="0.25">
      <c r="C25">
        <v>3</v>
      </c>
      <c r="D25">
        <v>203</v>
      </c>
      <c r="E25">
        <v>0.2</v>
      </c>
      <c r="I25">
        <v>35.200000000000003</v>
      </c>
      <c r="Q25">
        <v>5696</v>
      </c>
    </row>
    <row r="26" spans="3:19" x14ac:dyDescent="0.25">
      <c r="C26">
        <v>3</v>
      </c>
      <c r="D26" t="s">
        <v>332</v>
      </c>
      <c r="E26">
        <v>0.05</v>
      </c>
      <c r="I26">
        <v>8.8000000000000007</v>
      </c>
      <c r="Q26">
        <v>2813</v>
      </c>
    </row>
    <row r="27" spans="3:19" x14ac:dyDescent="0.25">
      <c r="C27">
        <v>3</v>
      </c>
      <c r="D27">
        <v>526</v>
      </c>
      <c r="E27">
        <v>0.05</v>
      </c>
      <c r="I27">
        <v>8.8000000000000007</v>
      </c>
      <c r="Q27">
        <v>2813</v>
      </c>
    </row>
    <row r="28" spans="3:19" x14ac:dyDescent="0.25">
      <c r="C28">
        <v>3</v>
      </c>
      <c r="D28" t="s">
        <v>333</v>
      </c>
      <c r="E28">
        <v>1.1000000000000001</v>
      </c>
      <c r="I28">
        <v>152.80000000000001</v>
      </c>
      <c r="Q28">
        <v>22442</v>
      </c>
    </row>
    <row r="29" spans="3:19" x14ac:dyDescent="0.25">
      <c r="C29">
        <v>3</v>
      </c>
      <c r="D29">
        <v>30</v>
      </c>
      <c r="E29">
        <v>1.1000000000000001</v>
      </c>
      <c r="I29">
        <v>152.80000000000001</v>
      </c>
      <c r="Q29">
        <v>22442</v>
      </c>
    </row>
    <row r="30" spans="3:19" x14ac:dyDescent="0.25">
      <c r="C30" t="s">
        <v>336</v>
      </c>
      <c r="E30">
        <v>3.85</v>
      </c>
      <c r="I30">
        <v>628.79999999999995</v>
      </c>
      <c r="Q30">
        <v>156769</v>
      </c>
      <c r="S30">
        <v>592.6197458455523</v>
      </c>
    </row>
    <row r="31" spans="3:19" x14ac:dyDescent="0.25">
      <c r="C31">
        <v>4</v>
      </c>
      <c r="D31" t="s">
        <v>177</v>
      </c>
      <c r="E31">
        <v>2.7</v>
      </c>
      <c r="I31">
        <v>475.2</v>
      </c>
      <c r="Q31">
        <v>131366</v>
      </c>
      <c r="S31">
        <v>592.6197458455523</v>
      </c>
    </row>
    <row r="32" spans="3:19" x14ac:dyDescent="0.25">
      <c r="C32">
        <v>4</v>
      </c>
      <c r="D32">
        <v>99</v>
      </c>
      <c r="E32">
        <v>1</v>
      </c>
      <c r="I32">
        <v>176</v>
      </c>
      <c r="Q32">
        <v>35480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90190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5696</v>
      </c>
    </row>
    <row r="35" spans="3:19" x14ac:dyDescent="0.25">
      <c r="C35">
        <v>4</v>
      </c>
      <c r="D35" t="s">
        <v>332</v>
      </c>
      <c r="E35">
        <v>0.05</v>
      </c>
      <c r="I35">
        <v>8.8000000000000007</v>
      </c>
      <c r="Q35">
        <v>2813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2813</v>
      </c>
    </row>
    <row r="37" spans="3:19" x14ac:dyDescent="0.25">
      <c r="C37">
        <v>4</v>
      </c>
      <c r="D37" t="s">
        <v>333</v>
      </c>
      <c r="E37">
        <v>1.1000000000000001</v>
      </c>
      <c r="I37">
        <v>193.6</v>
      </c>
      <c r="Q37">
        <v>22726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22726</v>
      </c>
    </row>
    <row r="39" spans="3:19" x14ac:dyDescent="0.25">
      <c r="C39" t="s">
        <v>337</v>
      </c>
      <c r="E39">
        <v>3.85</v>
      </c>
      <c r="I39">
        <v>677.6</v>
      </c>
      <c r="Q39">
        <v>156905</v>
      </c>
      <c r="S39">
        <v>592.6197458455523</v>
      </c>
    </row>
    <row r="40" spans="3:19" x14ac:dyDescent="0.25">
      <c r="C40">
        <v>5</v>
      </c>
      <c r="D40" t="s">
        <v>177</v>
      </c>
      <c r="E40">
        <v>2.7</v>
      </c>
      <c r="I40">
        <v>445.6</v>
      </c>
      <c r="Q40">
        <v>131327</v>
      </c>
      <c r="S40">
        <v>592.6197458455523</v>
      </c>
    </row>
    <row r="41" spans="3:19" x14ac:dyDescent="0.25">
      <c r="C41">
        <v>5</v>
      </c>
      <c r="D41">
        <v>99</v>
      </c>
      <c r="E41">
        <v>1</v>
      </c>
      <c r="I41">
        <v>168</v>
      </c>
      <c r="Q41">
        <v>35480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252</v>
      </c>
      <c r="Q42">
        <v>90190</v>
      </c>
    </row>
    <row r="43" spans="3:19" x14ac:dyDescent="0.25">
      <c r="C43">
        <v>5</v>
      </c>
      <c r="D43">
        <v>203</v>
      </c>
      <c r="E43">
        <v>0.2</v>
      </c>
      <c r="I43">
        <v>25.6</v>
      </c>
      <c r="Q43">
        <v>5657</v>
      </c>
    </row>
    <row r="44" spans="3:19" x14ac:dyDescent="0.25">
      <c r="C44">
        <v>5</v>
      </c>
      <c r="D44" t="s">
        <v>332</v>
      </c>
      <c r="E44">
        <v>0.05</v>
      </c>
      <c r="I44">
        <v>8</v>
      </c>
      <c r="Q44">
        <v>2813</v>
      </c>
    </row>
    <row r="45" spans="3:19" x14ac:dyDescent="0.25">
      <c r="C45">
        <v>5</v>
      </c>
      <c r="D45">
        <v>526</v>
      </c>
      <c r="E45">
        <v>0.05</v>
      </c>
      <c r="I45">
        <v>8</v>
      </c>
      <c r="Q45">
        <v>2813</v>
      </c>
    </row>
    <row r="46" spans="3:19" x14ac:dyDescent="0.25">
      <c r="C46">
        <v>5</v>
      </c>
      <c r="D46" t="s">
        <v>333</v>
      </c>
      <c r="E46">
        <v>1.6</v>
      </c>
      <c r="I46">
        <v>188.8</v>
      </c>
      <c r="Q46">
        <v>33318</v>
      </c>
    </row>
    <row r="47" spans="3:19" x14ac:dyDescent="0.25">
      <c r="C47">
        <v>5</v>
      </c>
      <c r="D47">
        <v>30</v>
      </c>
      <c r="E47">
        <v>1.6</v>
      </c>
      <c r="I47">
        <v>188.8</v>
      </c>
      <c r="Q47">
        <v>33318</v>
      </c>
    </row>
    <row r="48" spans="3:19" x14ac:dyDescent="0.25">
      <c r="C48" t="s">
        <v>338</v>
      </c>
      <c r="E48">
        <v>4.3499999999999996</v>
      </c>
      <c r="I48">
        <v>642.40000000000009</v>
      </c>
      <c r="Q48">
        <v>167458</v>
      </c>
      <c r="S48">
        <v>592.6197458455523</v>
      </c>
    </row>
    <row r="49" spans="3:19" x14ac:dyDescent="0.25">
      <c r="C49">
        <v>6</v>
      </c>
      <c r="D49" t="s">
        <v>177</v>
      </c>
      <c r="E49">
        <v>2.7</v>
      </c>
      <c r="I49">
        <v>388.8</v>
      </c>
      <c r="Q49">
        <v>132192</v>
      </c>
      <c r="S49">
        <v>592.6197458455523</v>
      </c>
    </row>
    <row r="50" spans="3:19" x14ac:dyDescent="0.25">
      <c r="C50">
        <v>6</v>
      </c>
      <c r="D50">
        <v>99</v>
      </c>
      <c r="E50">
        <v>1</v>
      </c>
      <c r="I50">
        <v>96</v>
      </c>
      <c r="Q50">
        <v>36288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264</v>
      </c>
      <c r="Q51">
        <v>90190</v>
      </c>
    </row>
    <row r="52" spans="3:19" x14ac:dyDescent="0.25">
      <c r="C52">
        <v>6</v>
      </c>
      <c r="D52">
        <v>203</v>
      </c>
      <c r="E52">
        <v>0.2</v>
      </c>
      <c r="I52">
        <v>28.8</v>
      </c>
      <c r="Q52">
        <v>5714</v>
      </c>
    </row>
    <row r="53" spans="3:19" x14ac:dyDescent="0.25">
      <c r="C53">
        <v>6</v>
      </c>
      <c r="D53" t="s">
        <v>332</v>
      </c>
      <c r="E53">
        <v>0.05</v>
      </c>
      <c r="I53">
        <v>8.8000000000000007</v>
      </c>
      <c r="Q53">
        <v>2813</v>
      </c>
    </row>
    <row r="54" spans="3:19" x14ac:dyDescent="0.25">
      <c r="C54">
        <v>6</v>
      </c>
      <c r="D54">
        <v>526</v>
      </c>
      <c r="E54">
        <v>0.05</v>
      </c>
      <c r="I54">
        <v>8.8000000000000007</v>
      </c>
      <c r="Q54">
        <v>2813</v>
      </c>
    </row>
    <row r="55" spans="3:19" x14ac:dyDescent="0.25">
      <c r="C55">
        <v>6</v>
      </c>
      <c r="D55" t="s">
        <v>333</v>
      </c>
      <c r="E55">
        <v>1.1000000000000001</v>
      </c>
      <c r="I55">
        <v>178</v>
      </c>
      <c r="Q55">
        <v>32121</v>
      </c>
    </row>
    <row r="56" spans="3:19" x14ac:dyDescent="0.25">
      <c r="C56">
        <v>6</v>
      </c>
      <c r="D56">
        <v>30</v>
      </c>
      <c r="E56">
        <v>1.1000000000000001</v>
      </c>
      <c r="I56">
        <v>178</v>
      </c>
      <c r="Q56">
        <v>32121</v>
      </c>
    </row>
    <row r="57" spans="3:19" x14ac:dyDescent="0.25">
      <c r="C57" t="s">
        <v>339</v>
      </c>
      <c r="E57">
        <v>3.85</v>
      </c>
      <c r="I57">
        <v>575.6</v>
      </c>
      <c r="Q57">
        <v>167126</v>
      </c>
      <c r="S57">
        <v>592.6197458455523</v>
      </c>
    </row>
    <row r="58" spans="3:19" x14ac:dyDescent="0.25">
      <c r="C58">
        <v>7</v>
      </c>
      <c r="D58" t="s">
        <v>177</v>
      </c>
      <c r="E58">
        <v>1.7</v>
      </c>
      <c r="I58">
        <v>237.6</v>
      </c>
      <c r="O58">
        <v>134471</v>
      </c>
      <c r="P58">
        <v>134471</v>
      </c>
      <c r="Q58">
        <v>237469</v>
      </c>
      <c r="S58">
        <v>592.6197458455523</v>
      </c>
    </row>
    <row r="59" spans="3:19" x14ac:dyDescent="0.25">
      <c r="C59">
        <v>7</v>
      </c>
      <c r="D59">
        <v>99</v>
      </c>
      <c r="Q59">
        <v>5379</v>
      </c>
      <c r="S59">
        <v>592.6197458455523</v>
      </c>
    </row>
    <row r="60" spans="3:19" x14ac:dyDescent="0.25">
      <c r="C60">
        <v>7</v>
      </c>
      <c r="D60">
        <v>101</v>
      </c>
      <c r="E60">
        <v>1.5</v>
      </c>
      <c r="I60">
        <v>204</v>
      </c>
      <c r="O60">
        <v>132025</v>
      </c>
      <c r="P60">
        <v>132025</v>
      </c>
      <c r="Q60">
        <v>223918</v>
      </c>
    </row>
    <row r="61" spans="3:19" x14ac:dyDescent="0.25">
      <c r="C61">
        <v>7</v>
      </c>
      <c r="D61">
        <v>203</v>
      </c>
      <c r="E61">
        <v>0.2</v>
      </c>
      <c r="I61">
        <v>33.6</v>
      </c>
      <c r="O61">
        <v>2446</v>
      </c>
      <c r="P61">
        <v>2446</v>
      </c>
      <c r="Q61">
        <v>8172</v>
      </c>
    </row>
    <row r="62" spans="3:19" x14ac:dyDescent="0.25">
      <c r="C62">
        <v>7</v>
      </c>
      <c r="D62" t="s">
        <v>332</v>
      </c>
      <c r="E62">
        <v>0.05</v>
      </c>
      <c r="I62">
        <v>6.8</v>
      </c>
      <c r="O62">
        <v>252</v>
      </c>
      <c r="P62">
        <v>252</v>
      </c>
      <c r="Q62">
        <v>3111</v>
      </c>
    </row>
    <row r="63" spans="3:19" x14ac:dyDescent="0.25">
      <c r="C63">
        <v>7</v>
      </c>
      <c r="D63">
        <v>526</v>
      </c>
      <c r="E63">
        <v>0.05</v>
      </c>
      <c r="I63">
        <v>6.8</v>
      </c>
      <c r="O63">
        <v>252</v>
      </c>
      <c r="P63">
        <v>252</v>
      </c>
      <c r="Q63">
        <v>3111</v>
      </c>
    </row>
    <row r="64" spans="3:19" x14ac:dyDescent="0.25">
      <c r="C64">
        <v>7</v>
      </c>
      <c r="D64" t="s">
        <v>333</v>
      </c>
      <c r="E64">
        <v>0.6</v>
      </c>
      <c r="I64">
        <v>103.2</v>
      </c>
      <c r="O64">
        <v>3808</v>
      </c>
      <c r="P64">
        <v>3808</v>
      </c>
      <c r="Q64">
        <v>18297</v>
      </c>
    </row>
    <row r="65" spans="3:19" x14ac:dyDescent="0.25">
      <c r="C65">
        <v>7</v>
      </c>
      <c r="D65">
        <v>30</v>
      </c>
      <c r="E65">
        <v>0.6</v>
      </c>
      <c r="I65">
        <v>103.2</v>
      </c>
      <c r="O65">
        <v>3808</v>
      </c>
      <c r="P65">
        <v>3808</v>
      </c>
      <c r="Q65">
        <v>18297</v>
      </c>
    </row>
    <row r="66" spans="3:19" x14ac:dyDescent="0.25">
      <c r="C66" t="s">
        <v>340</v>
      </c>
      <c r="E66">
        <v>2.35</v>
      </c>
      <c r="I66">
        <v>347.6</v>
      </c>
      <c r="O66">
        <v>138531</v>
      </c>
      <c r="P66">
        <v>138531</v>
      </c>
      <c r="Q66">
        <v>258877</v>
      </c>
      <c r="S66">
        <v>592.6197458455523</v>
      </c>
    </row>
    <row r="67" spans="3:19" x14ac:dyDescent="0.25">
      <c r="C67">
        <v>8</v>
      </c>
      <c r="D67" t="s">
        <v>177</v>
      </c>
      <c r="E67">
        <v>1.7</v>
      </c>
      <c r="I67">
        <v>226.4</v>
      </c>
      <c r="Q67">
        <v>95282</v>
      </c>
      <c r="S67">
        <v>592.6197458455523</v>
      </c>
    </row>
    <row r="68" spans="3:19" x14ac:dyDescent="0.25">
      <c r="C68">
        <v>8</v>
      </c>
      <c r="D68">
        <v>99</v>
      </c>
      <c r="S68">
        <v>592.6197458455523</v>
      </c>
    </row>
    <row r="69" spans="3:19" x14ac:dyDescent="0.25">
      <c r="C69">
        <v>8</v>
      </c>
      <c r="D69">
        <v>101</v>
      </c>
      <c r="E69">
        <v>1.5</v>
      </c>
      <c r="I69">
        <v>212</v>
      </c>
      <c r="Q69">
        <v>89604</v>
      </c>
    </row>
    <row r="70" spans="3:19" x14ac:dyDescent="0.25">
      <c r="C70">
        <v>8</v>
      </c>
      <c r="D70">
        <v>203</v>
      </c>
      <c r="E70">
        <v>0.2</v>
      </c>
      <c r="I70">
        <v>14.4</v>
      </c>
      <c r="Q70">
        <v>5678</v>
      </c>
    </row>
    <row r="71" spans="3:19" x14ac:dyDescent="0.25">
      <c r="C71">
        <v>8</v>
      </c>
      <c r="D71" t="s">
        <v>332</v>
      </c>
      <c r="E71">
        <v>0.05</v>
      </c>
      <c r="I71">
        <v>5.2</v>
      </c>
      <c r="Q71">
        <v>2780</v>
      </c>
    </row>
    <row r="72" spans="3:19" x14ac:dyDescent="0.25">
      <c r="C72">
        <v>8</v>
      </c>
      <c r="D72">
        <v>526</v>
      </c>
      <c r="E72">
        <v>0.05</v>
      </c>
      <c r="I72">
        <v>5.2</v>
      </c>
      <c r="Q72">
        <v>2780</v>
      </c>
    </row>
    <row r="73" spans="3:19" x14ac:dyDescent="0.25">
      <c r="C73">
        <v>8</v>
      </c>
      <c r="D73" t="s">
        <v>333</v>
      </c>
      <c r="E73">
        <v>0.6</v>
      </c>
      <c r="I73">
        <v>56.8</v>
      </c>
      <c r="Q73">
        <v>12904</v>
      </c>
    </row>
    <row r="74" spans="3:19" x14ac:dyDescent="0.25">
      <c r="C74">
        <v>8</v>
      </c>
      <c r="D74">
        <v>30</v>
      </c>
      <c r="E74">
        <v>0.6</v>
      </c>
      <c r="I74">
        <v>56.8</v>
      </c>
      <c r="Q74">
        <v>12904</v>
      </c>
    </row>
    <row r="75" spans="3:19" x14ac:dyDescent="0.25">
      <c r="C75" t="s">
        <v>341</v>
      </c>
      <c r="E75">
        <v>2.35</v>
      </c>
      <c r="I75">
        <v>288.39999999999998</v>
      </c>
      <c r="Q75">
        <v>110966</v>
      </c>
      <c r="S75">
        <v>592.6197458455523</v>
      </c>
    </row>
  </sheetData>
  <hyperlinks>
    <hyperlink ref="A2" location="Obsah!A1" display="Zpět na Obsah  KL 01  1.-4.měsíc" xr:uid="{8F1A3E78-CD97-4848-A774-9758A0B3A73F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2" t="s">
        <v>350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1065</v>
      </c>
      <c r="C3" s="204">
        <f t="shared" ref="C3:Z3" si="0">SUBTOTAL(9,C6:C1048576)</f>
        <v>4</v>
      </c>
      <c r="D3" s="204"/>
      <c r="E3" s="204">
        <f>SUBTOTAL(9,E6:E1048576)/4</f>
        <v>4045</v>
      </c>
      <c r="F3" s="204"/>
      <c r="G3" s="204">
        <f t="shared" si="0"/>
        <v>4</v>
      </c>
      <c r="H3" s="204">
        <f>SUBTOTAL(9,H6:H1048576)/4</f>
        <v>2660</v>
      </c>
      <c r="I3" s="207">
        <f>IF(B3&lt;&gt;0,H3/B3,"")</f>
        <v>2.4976525821596245</v>
      </c>
      <c r="J3" s="205">
        <f>IF(E3&lt;&gt;0,H3/E3,"")</f>
        <v>0.65760197775030904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5" customHeight="1" thickBot="1" x14ac:dyDescent="0.25">
      <c r="A5" s="459"/>
      <c r="B5" s="460">
        <v>2018</v>
      </c>
      <c r="C5" s="461"/>
      <c r="D5" s="461"/>
      <c r="E5" s="461">
        <v>2019</v>
      </c>
      <c r="F5" s="461"/>
      <c r="G5" s="461"/>
      <c r="H5" s="461">
        <v>2020</v>
      </c>
      <c r="I5" s="462" t="s">
        <v>231</v>
      </c>
      <c r="J5" s="463" t="s">
        <v>2</v>
      </c>
      <c r="K5" s="460">
        <v>2015</v>
      </c>
      <c r="L5" s="461"/>
      <c r="M5" s="461"/>
      <c r="N5" s="461">
        <v>2019</v>
      </c>
      <c r="O5" s="461"/>
      <c r="P5" s="461"/>
      <c r="Q5" s="461">
        <v>2020</v>
      </c>
      <c r="R5" s="462" t="s">
        <v>231</v>
      </c>
      <c r="S5" s="463" t="s">
        <v>2</v>
      </c>
      <c r="T5" s="460">
        <v>2015</v>
      </c>
      <c r="U5" s="461"/>
      <c r="V5" s="461"/>
      <c r="W5" s="461">
        <v>2019</v>
      </c>
      <c r="X5" s="461"/>
      <c r="Y5" s="461"/>
      <c r="Z5" s="461">
        <v>2020</v>
      </c>
      <c r="AA5" s="462" t="s">
        <v>231</v>
      </c>
      <c r="AB5" s="463" t="s">
        <v>2</v>
      </c>
    </row>
    <row r="6" spans="1:28" ht="14.45" customHeight="1" x14ac:dyDescent="0.25">
      <c r="A6" s="464" t="s">
        <v>348</v>
      </c>
      <c r="B6" s="465">
        <v>1065</v>
      </c>
      <c r="C6" s="466">
        <v>1</v>
      </c>
      <c r="D6" s="466">
        <v>0.26328800988875156</v>
      </c>
      <c r="E6" s="465">
        <v>4045</v>
      </c>
      <c r="F6" s="466">
        <v>3.7981220657276995</v>
      </c>
      <c r="G6" s="466">
        <v>1</v>
      </c>
      <c r="H6" s="465">
        <v>2660</v>
      </c>
      <c r="I6" s="466">
        <v>2.4976525821596245</v>
      </c>
      <c r="J6" s="466">
        <v>0.65760197775030904</v>
      </c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thickBot="1" x14ac:dyDescent="0.3">
      <c r="A7" s="471" t="s">
        <v>349</v>
      </c>
      <c r="B7" s="468">
        <v>1065</v>
      </c>
      <c r="C7" s="469">
        <v>1</v>
      </c>
      <c r="D7" s="469">
        <v>0.26328800988875156</v>
      </c>
      <c r="E7" s="468">
        <v>4045</v>
      </c>
      <c r="F7" s="469">
        <v>3.7981220657276995</v>
      </c>
      <c r="G7" s="469">
        <v>1</v>
      </c>
      <c r="H7" s="468">
        <v>2660</v>
      </c>
      <c r="I7" s="469">
        <v>2.4976525821596245</v>
      </c>
      <c r="J7" s="469">
        <v>0.65760197775030904</v>
      </c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thickBot="1" x14ac:dyDescent="0.25"/>
    <row r="9" spans="1:28" ht="14.45" customHeight="1" x14ac:dyDescent="0.25">
      <c r="A9" s="464" t="s">
        <v>351</v>
      </c>
      <c r="B9" s="465">
        <v>1065</v>
      </c>
      <c r="C9" s="466">
        <v>1</v>
      </c>
      <c r="D9" s="466">
        <v>0.26328800988875156</v>
      </c>
      <c r="E9" s="465">
        <v>4045</v>
      </c>
      <c r="F9" s="466">
        <v>3.7981220657276995</v>
      </c>
      <c r="G9" s="466">
        <v>1</v>
      </c>
      <c r="H9" s="465">
        <v>2660</v>
      </c>
      <c r="I9" s="466">
        <v>2.4976525821596245</v>
      </c>
      <c r="J9" s="467">
        <v>0.65760197775030904</v>
      </c>
    </row>
    <row r="10" spans="1:28" ht="14.45" customHeight="1" thickBot="1" x14ac:dyDescent="0.3">
      <c r="A10" s="471" t="s">
        <v>352</v>
      </c>
      <c r="B10" s="468">
        <v>1065</v>
      </c>
      <c r="C10" s="469">
        <v>1</v>
      </c>
      <c r="D10" s="469">
        <v>0.26328800988875156</v>
      </c>
      <c r="E10" s="468">
        <v>4045</v>
      </c>
      <c r="F10" s="469">
        <v>3.7981220657276995</v>
      </c>
      <c r="G10" s="469">
        <v>1</v>
      </c>
      <c r="H10" s="468">
        <v>2660</v>
      </c>
      <c r="I10" s="469">
        <v>2.4976525821596245</v>
      </c>
      <c r="J10" s="470">
        <v>0.65760197775030904</v>
      </c>
    </row>
    <row r="11" spans="1:28" ht="14.45" customHeight="1" x14ac:dyDescent="0.2">
      <c r="A11" s="403" t="s">
        <v>206</v>
      </c>
    </row>
    <row r="12" spans="1:28" ht="14.45" customHeight="1" x14ac:dyDescent="0.2">
      <c r="A12" s="404" t="s">
        <v>300</v>
      </c>
    </row>
    <row r="13" spans="1:28" ht="14.45" customHeight="1" x14ac:dyDescent="0.2">
      <c r="A13" s="403" t="s">
        <v>353</v>
      </c>
    </row>
    <row r="14" spans="1:28" ht="14.45" customHeight="1" x14ac:dyDescent="0.2">
      <c r="A14" s="403" t="s">
        <v>354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BAEF608-D0C4-4D43-BC2B-228F5C0A315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2" t="s">
        <v>356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4" t="s">
        <v>120</v>
      </c>
      <c r="B3" s="222">
        <f t="shared" ref="B3:G3" si="0">SUBTOTAL(9,B6:B1048576)</f>
        <v>3</v>
      </c>
      <c r="C3" s="223">
        <f t="shared" si="0"/>
        <v>12</v>
      </c>
      <c r="D3" s="233">
        <f t="shared" si="0"/>
        <v>8</v>
      </c>
      <c r="E3" s="206">
        <f t="shared" si="0"/>
        <v>1065</v>
      </c>
      <c r="F3" s="204">
        <f t="shared" si="0"/>
        <v>4045</v>
      </c>
      <c r="G3" s="224">
        <f t="shared" si="0"/>
        <v>2660</v>
      </c>
    </row>
    <row r="4" spans="1:7" ht="14.45" customHeight="1" x14ac:dyDescent="0.2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5" customHeight="1" thickBot="1" x14ac:dyDescent="0.25">
      <c r="A5" s="459"/>
      <c r="B5" s="460">
        <v>2018</v>
      </c>
      <c r="C5" s="461">
        <v>2019</v>
      </c>
      <c r="D5" s="472">
        <v>2020</v>
      </c>
      <c r="E5" s="460">
        <v>2018</v>
      </c>
      <c r="F5" s="461">
        <v>2019</v>
      </c>
      <c r="G5" s="472">
        <v>2020</v>
      </c>
    </row>
    <row r="6" spans="1:7" ht="14.45" customHeight="1" x14ac:dyDescent="0.2">
      <c r="A6" s="479" t="s">
        <v>303</v>
      </c>
      <c r="B6" s="102"/>
      <c r="C6" s="102">
        <v>1</v>
      </c>
      <c r="D6" s="102">
        <v>1</v>
      </c>
      <c r="E6" s="473"/>
      <c r="F6" s="473">
        <v>179</v>
      </c>
      <c r="G6" s="474">
        <v>352</v>
      </c>
    </row>
    <row r="7" spans="1:7" ht="14.45" customHeight="1" x14ac:dyDescent="0.2">
      <c r="A7" s="480" t="s">
        <v>304</v>
      </c>
      <c r="B7" s="416">
        <v>3</v>
      </c>
      <c r="C7" s="416">
        <v>6</v>
      </c>
      <c r="D7" s="416">
        <v>2</v>
      </c>
      <c r="E7" s="475">
        <v>1065</v>
      </c>
      <c r="F7" s="475">
        <v>2116</v>
      </c>
      <c r="G7" s="476">
        <v>704</v>
      </c>
    </row>
    <row r="8" spans="1:7" ht="14.45" customHeight="1" thickBot="1" x14ac:dyDescent="0.25">
      <c r="A8" s="481" t="s">
        <v>355</v>
      </c>
      <c r="B8" s="419"/>
      <c r="C8" s="419">
        <v>5</v>
      </c>
      <c r="D8" s="419">
        <v>5</v>
      </c>
      <c r="E8" s="477"/>
      <c r="F8" s="477">
        <v>1750</v>
      </c>
      <c r="G8" s="478">
        <v>1604</v>
      </c>
    </row>
    <row r="9" spans="1:7" ht="14.45" customHeight="1" x14ac:dyDescent="0.2">
      <c r="A9" s="403" t="s">
        <v>206</v>
      </c>
    </row>
    <row r="10" spans="1:7" ht="14.45" customHeight="1" x14ac:dyDescent="0.2">
      <c r="A10" s="404" t="s">
        <v>300</v>
      </c>
    </row>
    <row r="11" spans="1:7" ht="14.45" customHeight="1" x14ac:dyDescent="0.2">
      <c r="A11" s="403" t="s">
        <v>353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7CAFF8F-1FA2-4E0C-B129-7B3109A5A62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8" t="s">
        <v>366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5" customHeight="1" thickBot="1" x14ac:dyDescent="0.2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3</v>
      </c>
      <c r="H3" s="89">
        <f t="shared" si="0"/>
        <v>1065</v>
      </c>
      <c r="I3" s="65"/>
      <c r="J3" s="65"/>
      <c r="K3" s="89">
        <f t="shared" si="0"/>
        <v>12</v>
      </c>
      <c r="L3" s="89">
        <f t="shared" si="0"/>
        <v>4045</v>
      </c>
      <c r="M3" s="65"/>
      <c r="N3" s="65"/>
      <c r="O3" s="89">
        <f t="shared" si="0"/>
        <v>8</v>
      </c>
      <c r="P3" s="89">
        <f t="shared" si="0"/>
        <v>2660</v>
      </c>
      <c r="Q3" s="66">
        <f>IF(L3=0,0,P3/L3)</f>
        <v>0.65760197775030904</v>
      </c>
      <c r="R3" s="90">
        <f>IF(O3=0,0,P3/O3)</f>
        <v>332.5</v>
      </c>
    </row>
    <row r="4" spans="1:18" ht="14.45" customHeight="1" x14ac:dyDescent="0.2">
      <c r="A4" s="380" t="s">
        <v>173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2018</v>
      </c>
      <c r="H4" s="385"/>
      <c r="I4" s="87"/>
      <c r="J4" s="87"/>
      <c r="K4" s="384">
        <v>2019</v>
      </c>
      <c r="L4" s="385"/>
      <c r="M4" s="87"/>
      <c r="N4" s="87"/>
      <c r="O4" s="384">
        <v>2020</v>
      </c>
      <c r="P4" s="385"/>
      <c r="Q4" s="386" t="s">
        <v>2</v>
      </c>
      <c r="R4" s="381" t="s">
        <v>94</v>
      </c>
    </row>
    <row r="5" spans="1:18" ht="14.45" customHeight="1" thickBot="1" x14ac:dyDescent="0.25">
      <c r="A5" s="482"/>
      <c r="B5" s="482"/>
      <c r="C5" s="483"/>
      <c r="D5" s="484"/>
      <c r="E5" s="485"/>
      <c r="F5" s="486"/>
      <c r="G5" s="487" t="s">
        <v>68</v>
      </c>
      <c r="H5" s="488" t="s">
        <v>11</v>
      </c>
      <c r="I5" s="489"/>
      <c r="J5" s="489"/>
      <c r="K5" s="487" t="s">
        <v>68</v>
      </c>
      <c r="L5" s="488" t="s">
        <v>11</v>
      </c>
      <c r="M5" s="489"/>
      <c r="N5" s="489"/>
      <c r="O5" s="487" t="s">
        <v>68</v>
      </c>
      <c r="P5" s="488" t="s">
        <v>11</v>
      </c>
      <c r="Q5" s="490"/>
      <c r="R5" s="491"/>
    </row>
    <row r="6" spans="1:18" ht="14.45" customHeight="1" x14ac:dyDescent="0.2">
      <c r="A6" s="444" t="s">
        <v>357</v>
      </c>
      <c r="B6" s="445" t="s">
        <v>358</v>
      </c>
      <c r="C6" s="445" t="s">
        <v>351</v>
      </c>
      <c r="D6" s="445" t="s">
        <v>359</v>
      </c>
      <c r="E6" s="445" t="s">
        <v>360</v>
      </c>
      <c r="F6" s="445" t="s">
        <v>361</v>
      </c>
      <c r="G6" s="102">
        <v>3</v>
      </c>
      <c r="H6" s="102">
        <v>1065</v>
      </c>
      <c r="I6" s="445">
        <v>1.4874301675977655</v>
      </c>
      <c r="J6" s="445">
        <v>355</v>
      </c>
      <c r="K6" s="102">
        <v>2</v>
      </c>
      <c r="L6" s="102">
        <v>716</v>
      </c>
      <c r="M6" s="445">
        <v>1</v>
      </c>
      <c r="N6" s="445">
        <v>358</v>
      </c>
      <c r="O6" s="102">
        <v>2</v>
      </c>
      <c r="P6" s="102">
        <v>720</v>
      </c>
      <c r="Q6" s="450">
        <v>1.005586592178771</v>
      </c>
      <c r="R6" s="492">
        <v>360</v>
      </c>
    </row>
    <row r="7" spans="1:18" ht="14.45" customHeight="1" x14ac:dyDescent="0.2">
      <c r="A7" s="425" t="s">
        <v>357</v>
      </c>
      <c r="B7" s="415" t="s">
        <v>358</v>
      </c>
      <c r="C7" s="415" t="s">
        <v>351</v>
      </c>
      <c r="D7" s="415" t="s">
        <v>359</v>
      </c>
      <c r="E7" s="415" t="s">
        <v>362</v>
      </c>
      <c r="F7" s="415" t="s">
        <v>363</v>
      </c>
      <c r="G7" s="416"/>
      <c r="H7" s="416"/>
      <c r="I7" s="415"/>
      <c r="J7" s="415"/>
      <c r="K7" s="416">
        <v>1</v>
      </c>
      <c r="L7" s="416">
        <v>179</v>
      </c>
      <c r="M7" s="415">
        <v>1</v>
      </c>
      <c r="N7" s="415">
        <v>179</v>
      </c>
      <c r="O7" s="416">
        <v>1</v>
      </c>
      <c r="P7" s="416">
        <v>180</v>
      </c>
      <c r="Q7" s="429">
        <v>1.005586592178771</v>
      </c>
      <c r="R7" s="493">
        <v>180</v>
      </c>
    </row>
    <row r="8" spans="1:18" ht="14.45" customHeight="1" thickBot="1" x14ac:dyDescent="0.25">
      <c r="A8" s="426" t="s">
        <v>357</v>
      </c>
      <c r="B8" s="418" t="s">
        <v>358</v>
      </c>
      <c r="C8" s="418" t="s">
        <v>351</v>
      </c>
      <c r="D8" s="418" t="s">
        <v>359</v>
      </c>
      <c r="E8" s="418" t="s">
        <v>364</v>
      </c>
      <c r="F8" s="418" t="s">
        <v>365</v>
      </c>
      <c r="G8" s="419"/>
      <c r="H8" s="419"/>
      <c r="I8" s="418"/>
      <c r="J8" s="418"/>
      <c r="K8" s="419">
        <v>9</v>
      </c>
      <c r="L8" s="419">
        <v>3150</v>
      </c>
      <c r="M8" s="418">
        <v>1</v>
      </c>
      <c r="N8" s="418">
        <v>350</v>
      </c>
      <c r="O8" s="419">
        <v>5</v>
      </c>
      <c r="P8" s="419">
        <v>1760</v>
      </c>
      <c r="Q8" s="431">
        <v>0.55873015873015874</v>
      </c>
      <c r="R8" s="494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7A995D0-6B41-476A-9D02-803E8590E93C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8" t="s">
        <v>367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5" customHeight="1" thickBot="1" x14ac:dyDescent="0.2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3</v>
      </c>
      <c r="I3" s="89">
        <f t="shared" si="0"/>
        <v>1065</v>
      </c>
      <c r="J3" s="65"/>
      <c r="K3" s="65"/>
      <c r="L3" s="89">
        <f t="shared" si="0"/>
        <v>12</v>
      </c>
      <c r="M3" s="89">
        <f t="shared" si="0"/>
        <v>4045</v>
      </c>
      <c r="N3" s="65"/>
      <c r="O3" s="65"/>
      <c r="P3" s="89">
        <f t="shared" si="0"/>
        <v>8</v>
      </c>
      <c r="Q3" s="89">
        <f t="shared" si="0"/>
        <v>2660</v>
      </c>
      <c r="R3" s="66">
        <f>IF(M3=0,0,Q3/M3)</f>
        <v>0.65760197775030904</v>
      </c>
      <c r="S3" s="90">
        <f>IF(P3=0,0,Q3/P3)</f>
        <v>332.5</v>
      </c>
    </row>
    <row r="4" spans="1:19" ht="14.45" customHeight="1" x14ac:dyDescent="0.2">
      <c r="A4" s="380" t="s">
        <v>173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2018</v>
      </c>
      <c r="I4" s="385"/>
      <c r="J4" s="87"/>
      <c r="K4" s="87"/>
      <c r="L4" s="384">
        <v>2019</v>
      </c>
      <c r="M4" s="385"/>
      <c r="N4" s="87"/>
      <c r="O4" s="87"/>
      <c r="P4" s="384">
        <v>2020</v>
      </c>
      <c r="Q4" s="385"/>
      <c r="R4" s="386" t="s">
        <v>2</v>
      </c>
      <c r="S4" s="381" t="s">
        <v>94</v>
      </c>
    </row>
    <row r="5" spans="1:19" ht="14.45" customHeight="1" thickBot="1" x14ac:dyDescent="0.25">
      <c r="A5" s="482"/>
      <c r="B5" s="482"/>
      <c r="C5" s="483"/>
      <c r="D5" s="495"/>
      <c r="E5" s="484"/>
      <c r="F5" s="485"/>
      <c r="G5" s="486"/>
      <c r="H5" s="487" t="s">
        <v>68</v>
      </c>
      <c r="I5" s="488" t="s">
        <v>11</v>
      </c>
      <c r="J5" s="489"/>
      <c r="K5" s="489"/>
      <c r="L5" s="487" t="s">
        <v>68</v>
      </c>
      <c r="M5" s="488" t="s">
        <v>11</v>
      </c>
      <c r="N5" s="489"/>
      <c r="O5" s="489"/>
      <c r="P5" s="487" t="s">
        <v>68</v>
      </c>
      <c r="Q5" s="488" t="s">
        <v>11</v>
      </c>
      <c r="R5" s="490"/>
      <c r="S5" s="491"/>
    </row>
    <row r="6" spans="1:19" ht="14.45" customHeight="1" x14ac:dyDescent="0.2">
      <c r="A6" s="444" t="s">
        <v>357</v>
      </c>
      <c r="B6" s="445" t="s">
        <v>358</v>
      </c>
      <c r="C6" s="445" t="s">
        <v>351</v>
      </c>
      <c r="D6" s="445" t="s">
        <v>303</v>
      </c>
      <c r="E6" s="445" t="s">
        <v>359</v>
      </c>
      <c r="F6" s="445" t="s">
        <v>362</v>
      </c>
      <c r="G6" s="445" t="s">
        <v>363</v>
      </c>
      <c r="H6" s="102"/>
      <c r="I6" s="102"/>
      <c r="J6" s="445"/>
      <c r="K6" s="445"/>
      <c r="L6" s="102">
        <v>1</v>
      </c>
      <c r="M6" s="102">
        <v>179</v>
      </c>
      <c r="N6" s="445">
        <v>1</v>
      </c>
      <c r="O6" s="445">
        <v>179</v>
      </c>
      <c r="P6" s="102"/>
      <c r="Q6" s="102"/>
      <c r="R6" s="450"/>
      <c r="S6" s="492"/>
    </row>
    <row r="7" spans="1:19" ht="14.45" customHeight="1" x14ac:dyDescent="0.2">
      <c r="A7" s="425" t="s">
        <v>357</v>
      </c>
      <c r="B7" s="415" t="s">
        <v>358</v>
      </c>
      <c r="C7" s="415" t="s">
        <v>351</v>
      </c>
      <c r="D7" s="415" t="s">
        <v>303</v>
      </c>
      <c r="E7" s="415" t="s">
        <v>359</v>
      </c>
      <c r="F7" s="415" t="s">
        <v>364</v>
      </c>
      <c r="G7" s="415" t="s">
        <v>365</v>
      </c>
      <c r="H7" s="416"/>
      <c r="I7" s="416"/>
      <c r="J7" s="415"/>
      <c r="K7" s="415"/>
      <c r="L7" s="416"/>
      <c r="M7" s="416"/>
      <c r="N7" s="415"/>
      <c r="O7" s="415"/>
      <c r="P7" s="416">
        <v>1</v>
      </c>
      <c r="Q7" s="416">
        <v>352</v>
      </c>
      <c r="R7" s="429"/>
      <c r="S7" s="493">
        <v>352</v>
      </c>
    </row>
    <row r="8" spans="1:19" ht="14.45" customHeight="1" x14ac:dyDescent="0.2">
      <c r="A8" s="425" t="s">
        <v>357</v>
      </c>
      <c r="B8" s="415" t="s">
        <v>358</v>
      </c>
      <c r="C8" s="415" t="s">
        <v>351</v>
      </c>
      <c r="D8" s="415" t="s">
        <v>304</v>
      </c>
      <c r="E8" s="415" t="s">
        <v>359</v>
      </c>
      <c r="F8" s="415" t="s">
        <v>360</v>
      </c>
      <c r="G8" s="415" t="s">
        <v>361</v>
      </c>
      <c r="H8" s="416">
        <v>3</v>
      </c>
      <c r="I8" s="416">
        <v>1065</v>
      </c>
      <c r="J8" s="415">
        <v>1.4874301675977655</v>
      </c>
      <c r="K8" s="415">
        <v>355</v>
      </c>
      <c r="L8" s="416">
        <v>2</v>
      </c>
      <c r="M8" s="416">
        <v>716</v>
      </c>
      <c r="N8" s="415">
        <v>1</v>
      </c>
      <c r="O8" s="415">
        <v>358</v>
      </c>
      <c r="P8" s="416"/>
      <c r="Q8" s="416"/>
      <c r="R8" s="429"/>
      <c r="S8" s="493"/>
    </row>
    <row r="9" spans="1:19" ht="14.45" customHeight="1" x14ac:dyDescent="0.2">
      <c r="A9" s="425" t="s">
        <v>357</v>
      </c>
      <c r="B9" s="415" t="s">
        <v>358</v>
      </c>
      <c r="C9" s="415" t="s">
        <v>351</v>
      </c>
      <c r="D9" s="415" t="s">
        <v>304</v>
      </c>
      <c r="E9" s="415" t="s">
        <v>359</v>
      </c>
      <c r="F9" s="415" t="s">
        <v>364</v>
      </c>
      <c r="G9" s="415" t="s">
        <v>365</v>
      </c>
      <c r="H9" s="416"/>
      <c r="I9" s="416"/>
      <c r="J9" s="415"/>
      <c r="K9" s="415"/>
      <c r="L9" s="416">
        <v>4</v>
      </c>
      <c r="M9" s="416">
        <v>1400</v>
      </c>
      <c r="N9" s="415">
        <v>1</v>
      </c>
      <c r="O9" s="415">
        <v>350</v>
      </c>
      <c r="P9" s="416">
        <v>2</v>
      </c>
      <c r="Q9" s="416">
        <v>704</v>
      </c>
      <c r="R9" s="429">
        <v>0.50285714285714289</v>
      </c>
      <c r="S9" s="493">
        <v>352</v>
      </c>
    </row>
    <row r="10" spans="1:19" ht="14.45" customHeight="1" x14ac:dyDescent="0.2">
      <c r="A10" s="425" t="s">
        <v>357</v>
      </c>
      <c r="B10" s="415" t="s">
        <v>358</v>
      </c>
      <c r="C10" s="415" t="s">
        <v>351</v>
      </c>
      <c r="D10" s="415" t="s">
        <v>355</v>
      </c>
      <c r="E10" s="415" t="s">
        <v>359</v>
      </c>
      <c r="F10" s="415" t="s">
        <v>360</v>
      </c>
      <c r="G10" s="415" t="s">
        <v>361</v>
      </c>
      <c r="H10" s="416"/>
      <c r="I10" s="416"/>
      <c r="J10" s="415"/>
      <c r="K10" s="415"/>
      <c r="L10" s="416"/>
      <c r="M10" s="416"/>
      <c r="N10" s="415"/>
      <c r="O10" s="415"/>
      <c r="P10" s="416">
        <v>2</v>
      </c>
      <c r="Q10" s="416">
        <v>720</v>
      </c>
      <c r="R10" s="429"/>
      <c r="S10" s="493">
        <v>360</v>
      </c>
    </row>
    <row r="11" spans="1:19" ht="14.45" customHeight="1" x14ac:dyDescent="0.2">
      <c r="A11" s="425" t="s">
        <v>357</v>
      </c>
      <c r="B11" s="415" t="s">
        <v>358</v>
      </c>
      <c r="C11" s="415" t="s">
        <v>351</v>
      </c>
      <c r="D11" s="415" t="s">
        <v>355</v>
      </c>
      <c r="E11" s="415" t="s">
        <v>359</v>
      </c>
      <c r="F11" s="415" t="s">
        <v>362</v>
      </c>
      <c r="G11" s="415" t="s">
        <v>363</v>
      </c>
      <c r="H11" s="416"/>
      <c r="I11" s="416"/>
      <c r="J11" s="415"/>
      <c r="K11" s="415"/>
      <c r="L11" s="416"/>
      <c r="M11" s="416"/>
      <c r="N11" s="415"/>
      <c r="O11" s="415"/>
      <c r="P11" s="416">
        <v>1</v>
      </c>
      <c r="Q11" s="416">
        <v>180</v>
      </c>
      <c r="R11" s="429"/>
      <c r="S11" s="493">
        <v>180</v>
      </c>
    </row>
    <row r="12" spans="1:19" ht="14.45" customHeight="1" thickBot="1" x14ac:dyDescent="0.25">
      <c r="A12" s="426" t="s">
        <v>357</v>
      </c>
      <c r="B12" s="418" t="s">
        <v>358</v>
      </c>
      <c r="C12" s="418" t="s">
        <v>351</v>
      </c>
      <c r="D12" s="418" t="s">
        <v>355</v>
      </c>
      <c r="E12" s="418" t="s">
        <v>359</v>
      </c>
      <c r="F12" s="418" t="s">
        <v>364</v>
      </c>
      <c r="G12" s="418" t="s">
        <v>365</v>
      </c>
      <c r="H12" s="419"/>
      <c r="I12" s="419"/>
      <c r="J12" s="418"/>
      <c r="K12" s="418"/>
      <c r="L12" s="419">
        <v>5</v>
      </c>
      <c r="M12" s="419">
        <v>1750</v>
      </c>
      <c r="N12" s="418">
        <v>1</v>
      </c>
      <c r="O12" s="418">
        <v>350</v>
      </c>
      <c r="P12" s="419">
        <v>2</v>
      </c>
      <c r="Q12" s="419">
        <v>704</v>
      </c>
      <c r="R12" s="431">
        <v>0.4022857142857143</v>
      </c>
      <c r="S12" s="494">
        <v>352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BE51007-0A7F-4C25-8238-C5C8CB896CAE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54882</v>
      </c>
      <c r="C3" s="204">
        <f t="shared" ref="C3:R3" si="0">SUBTOTAL(9,C6:C1048576)</f>
        <v>13.914416648092562</v>
      </c>
      <c r="D3" s="204">
        <f t="shared" si="0"/>
        <v>55100</v>
      </c>
      <c r="E3" s="204">
        <f t="shared" si="0"/>
        <v>16</v>
      </c>
      <c r="F3" s="204">
        <f t="shared" si="0"/>
        <v>69632</v>
      </c>
      <c r="G3" s="207">
        <f>IF(D3&lt;&gt;0,F3/D3,"")</f>
        <v>1.2637386569872959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5" customHeight="1" thickBot="1" x14ac:dyDescent="0.25">
      <c r="A5" s="459"/>
      <c r="B5" s="460">
        <v>2018</v>
      </c>
      <c r="C5" s="461"/>
      <c r="D5" s="461">
        <v>2019</v>
      </c>
      <c r="E5" s="461"/>
      <c r="F5" s="461">
        <v>2020</v>
      </c>
      <c r="G5" s="496" t="s">
        <v>2</v>
      </c>
      <c r="H5" s="460">
        <v>2018</v>
      </c>
      <c r="I5" s="461"/>
      <c r="J5" s="461">
        <v>2019</v>
      </c>
      <c r="K5" s="461"/>
      <c r="L5" s="461">
        <v>2020</v>
      </c>
      <c r="M5" s="496" t="s">
        <v>2</v>
      </c>
      <c r="N5" s="460">
        <v>2018</v>
      </c>
      <c r="O5" s="461"/>
      <c r="P5" s="461">
        <v>2019</v>
      </c>
      <c r="Q5" s="461"/>
      <c r="R5" s="461">
        <v>2020</v>
      </c>
      <c r="S5" s="496" t="s">
        <v>2</v>
      </c>
    </row>
    <row r="6" spans="1:19" ht="14.45" customHeight="1" x14ac:dyDescent="0.2">
      <c r="A6" s="479" t="s">
        <v>368</v>
      </c>
      <c r="B6" s="473">
        <v>1953</v>
      </c>
      <c r="C6" s="445">
        <v>0.6061452513966481</v>
      </c>
      <c r="D6" s="473">
        <v>3222</v>
      </c>
      <c r="E6" s="445">
        <v>1</v>
      </c>
      <c r="F6" s="473">
        <v>4320</v>
      </c>
      <c r="G6" s="450">
        <v>1.3407821229050279</v>
      </c>
      <c r="H6" s="473"/>
      <c r="I6" s="445"/>
      <c r="J6" s="473"/>
      <c r="K6" s="445"/>
      <c r="L6" s="473"/>
      <c r="M6" s="450"/>
      <c r="N6" s="473"/>
      <c r="O6" s="445"/>
      <c r="P6" s="473"/>
      <c r="Q6" s="445"/>
      <c r="R6" s="473"/>
      <c r="S6" s="108"/>
    </row>
    <row r="7" spans="1:19" ht="14.45" customHeight="1" x14ac:dyDescent="0.2">
      <c r="A7" s="480" t="s">
        <v>369</v>
      </c>
      <c r="B7" s="475">
        <v>10299</v>
      </c>
      <c r="C7" s="415">
        <v>3.0282269920611586</v>
      </c>
      <c r="D7" s="475">
        <v>3401</v>
      </c>
      <c r="E7" s="415">
        <v>1</v>
      </c>
      <c r="F7" s="475">
        <v>3584</v>
      </c>
      <c r="G7" s="429">
        <v>1.0538077036165834</v>
      </c>
      <c r="H7" s="475"/>
      <c r="I7" s="415"/>
      <c r="J7" s="475"/>
      <c r="K7" s="415"/>
      <c r="L7" s="475"/>
      <c r="M7" s="429"/>
      <c r="N7" s="475"/>
      <c r="O7" s="415"/>
      <c r="P7" s="475"/>
      <c r="Q7" s="415"/>
      <c r="R7" s="475"/>
      <c r="S7" s="430"/>
    </row>
    <row r="8" spans="1:19" ht="14.45" customHeight="1" x14ac:dyDescent="0.2">
      <c r="A8" s="480" t="s">
        <v>370</v>
      </c>
      <c r="B8" s="475">
        <v>5684</v>
      </c>
      <c r="C8" s="415">
        <v>0.73846953358451339</v>
      </c>
      <c r="D8" s="475">
        <v>7697</v>
      </c>
      <c r="E8" s="415">
        <v>1</v>
      </c>
      <c r="F8" s="475">
        <v>5040</v>
      </c>
      <c r="G8" s="429">
        <v>0.65480057165129268</v>
      </c>
      <c r="H8" s="475"/>
      <c r="I8" s="415"/>
      <c r="J8" s="475"/>
      <c r="K8" s="415"/>
      <c r="L8" s="475"/>
      <c r="M8" s="429"/>
      <c r="N8" s="475"/>
      <c r="O8" s="415"/>
      <c r="P8" s="475"/>
      <c r="Q8" s="415"/>
      <c r="R8" s="475"/>
      <c r="S8" s="430"/>
    </row>
    <row r="9" spans="1:19" ht="14.45" customHeight="1" x14ac:dyDescent="0.2">
      <c r="A9" s="480" t="s">
        <v>371</v>
      </c>
      <c r="B9" s="475">
        <v>355</v>
      </c>
      <c r="C9" s="415">
        <v>0.39664804469273746</v>
      </c>
      <c r="D9" s="475">
        <v>895</v>
      </c>
      <c r="E9" s="415">
        <v>1</v>
      </c>
      <c r="F9" s="475">
        <v>2872</v>
      </c>
      <c r="G9" s="429">
        <v>3.2089385474860337</v>
      </c>
      <c r="H9" s="475"/>
      <c r="I9" s="415"/>
      <c r="J9" s="475"/>
      <c r="K9" s="415"/>
      <c r="L9" s="475"/>
      <c r="M9" s="429"/>
      <c r="N9" s="475"/>
      <c r="O9" s="415"/>
      <c r="P9" s="475"/>
      <c r="Q9" s="415"/>
      <c r="R9" s="475"/>
      <c r="S9" s="430"/>
    </row>
    <row r="10" spans="1:19" ht="14.45" customHeight="1" x14ac:dyDescent="0.2">
      <c r="A10" s="480" t="s">
        <v>372</v>
      </c>
      <c r="B10" s="475">
        <v>355</v>
      </c>
      <c r="C10" s="415"/>
      <c r="D10" s="475"/>
      <c r="E10" s="415"/>
      <c r="F10" s="475"/>
      <c r="G10" s="429"/>
      <c r="H10" s="475"/>
      <c r="I10" s="415"/>
      <c r="J10" s="475"/>
      <c r="K10" s="415"/>
      <c r="L10" s="475"/>
      <c r="M10" s="429"/>
      <c r="N10" s="475"/>
      <c r="O10" s="415"/>
      <c r="P10" s="475"/>
      <c r="Q10" s="415"/>
      <c r="R10" s="475"/>
      <c r="S10" s="430"/>
    </row>
    <row r="11" spans="1:19" ht="14.45" customHeight="1" x14ac:dyDescent="0.2">
      <c r="A11" s="480" t="s">
        <v>373</v>
      </c>
      <c r="B11" s="475">
        <v>355</v>
      </c>
      <c r="C11" s="415"/>
      <c r="D11" s="475"/>
      <c r="E11" s="415"/>
      <c r="F11" s="475">
        <v>352</v>
      </c>
      <c r="G11" s="429"/>
      <c r="H11" s="475"/>
      <c r="I11" s="415"/>
      <c r="J11" s="475"/>
      <c r="K11" s="415"/>
      <c r="L11" s="475"/>
      <c r="M11" s="429"/>
      <c r="N11" s="475"/>
      <c r="O11" s="415"/>
      <c r="P11" s="475"/>
      <c r="Q11" s="415"/>
      <c r="R11" s="475"/>
      <c r="S11" s="430"/>
    </row>
    <row r="12" spans="1:19" ht="14.45" customHeight="1" x14ac:dyDescent="0.2">
      <c r="A12" s="480" t="s">
        <v>374</v>
      </c>
      <c r="B12" s="475">
        <v>20784</v>
      </c>
      <c r="C12" s="415">
        <v>1.0958557418538437</v>
      </c>
      <c r="D12" s="475">
        <v>18966</v>
      </c>
      <c r="E12" s="415">
        <v>1</v>
      </c>
      <c r="F12" s="475">
        <v>20416</v>
      </c>
      <c r="G12" s="429">
        <v>1.0764525993883791</v>
      </c>
      <c r="H12" s="475"/>
      <c r="I12" s="415"/>
      <c r="J12" s="475"/>
      <c r="K12" s="415"/>
      <c r="L12" s="475"/>
      <c r="M12" s="429"/>
      <c r="N12" s="475"/>
      <c r="O12" s="415"/>
      <c r="P12" s="475"/>
      <c r="Q12" s="415"/>
      <c r="R12" s="475"/>
      <c r="S12" s="430"/>
    </row>
    <row r="13" spans="1:19" ht="14.45" customHeight="1" x14ac:dyDescent="0.2">
      <c r="A13" s="480" t="s">
        <v>375</v>
      </c>
      <c r="B13" s="475">
        <v>355</v>
      </c>
      <c r="C13" s="415">
        <v>0.39664804469273746</v>
      </c>
      <c r="D13" s="475">
        <v>895</v>
      </c>
      <c r="E13" s="415">
        <v>1</v>
      </c>
      <c r="F13" s="475">
        <v>3960</v>
      </c>
      <c r="G13" s="429">
        <v>4.4245810055865924</v>
      </c>
      <c r="H13" s="475"/>
      <c r="I13" s="415"/>
      <c r="J13" s="475"/>
      <c r="K13" s="415"/>
      <c r="L13" s="475"/>
      <c r="M13" s="429"/>
      <c r="N13" s="475"/>
      <c r="O13" s="415"/>
      <c r="P13" s="475"/>
      <c r="Q13" s="415"/>
      <c r="R13" s="475"/>
      <c r="S13" s="430"/>
    </row>
    <row r="14" spans="1:19" ht="14.45" customHeight="1" x14ac:dyDescent="0.2">
      <c r="A14" s="480" t="s">
        <v>376</v>
      </c>
      <c r="B14" s="475">
        <v>2664</v>
      </c>
      <c r="C14" s="415">
        <v>0.71021061050386569</v>
      </c>
      <c r="D14" s="475">
        <v>3751</v>
      </c>
      <c r="E14" s="415">
        <v>1</v>
      </c>
      <c r="F14" s="475">
        <v>3412</v>
      </c>
      <c r="G14" s="429">
        <v>0.90962410023993601</v>
      </c>
      <c r="H14" s="475"/>
      <c r="I14" s="415"/>
      <c r="J14" s="475"/>
      <c r="K14" s="415"/>
      <c r="L14" s="475"/>
      <c r="M14" s="429"/>
      <c r="N14" s="475"/>
      <c r="O14" s="415"/>
      <c r="P14" s="475"/>
      <c r="Q14" s="415"/>
      <c r="R14" s="475"/>
      <c r="S14" s="430"/>
    </row>
    <row r="15" spans="1:19" ht="14.45" customHeight="1" x14ac:dyDescent="0.2">
      <c r="A15" s="480" t="s">
        <v>377</v>
      </c>
      <c r="B15" s="475"/>
      <c r="C15" s="415"/>
      <c r="D15" s="475"/>
      <c r="E15" s="415"/>
      <c r="F15" s="475">
        <v>360</v>
      </c>
      <c r="G15" s="429"/>
      <c r="H15" s="475"/>
      <c r="I15" s="415"/>
      <c r="J15" s="475"/>
      <c r="K15" s="415"/>
      <c r="L15" s="475"/>
      <c r="M15" s="429"/>
      <c r="N15" s="475"/>
      <c r="O15" s="415"/>
      <c r="P15" s="475"/>
      <c r="Q15" s="415"/>
      <c r="R15" s="475"/>
      <c r="S15" s="430"/>
    </row>
    <row r="16" spans="1:19" ht="14.45" customHeight="1" x14ac:dyDescent="0.2">
      <c r="A16" s="480" t="s">
        <v>378</v>
      </c>
      <c r="B16" s="475"/>
      <c r="C16" s="415"/>
      <c r="D16" s="475">
        <v>358</v>
      </c>
      <c r="E16" s="415">
        <v>1</v>
      </c>
      <c r="F16" s="475">
        <v>3772</v>
      </c>
      <c r="G16" s="429">
        <v>10.536312849162011</v>
      </c>
      <c r="H16" s="475"/>
      <c r="I16" s="415"/>
      <c r="J16" s="475"/>
      <c r="K16" s="415"/>
      <c r="L16" s="475"/>
      <c r="M16" s="429"/>
      <c r="N16" s="475"/>
      <c r="O16" s="415"/>
      <c r="P16" s="475"/>
      <c r="Q16" s="415"/>
      <c r="R16" s="475"/>
      <c r="S16" s="430"/>
    </row>
    <row r="17" spans="1:19" ht="14.45" customHeight="1" x14ac:dyDescent="0.2">
      <c r="A17" s="480" t="s">
        <v>379</v>
      </c>
      <c r="B17" s="475"/>
      <c r="C17" s="415"/>
      <c r="D17" s="475">
        <v>537</v>
      </c>
      <c r="E17" s="415">
        <v>1</v>
      </c>
      <c r="F17" s="475">
        <v>360</v>
      </c>
      <c r="G17" s="429">
        <v>0.67039106145251393</v>
      </c>
      <c r="H17" s="475"/>
      <c r="I17" s="415"/>
      <c r="J17" s="475"/>
      <c r="K17" s="415"/>
      <c r="L17" s="475"/>
      <c r="M17" s="429"/>
      <c r="N17" s="475"/>
      <c r="O17" s="415"/>
      <c r="P17" s="475"/>
      <c r="Q17" s="415"/>
      <c r="R17" s="475"/>
      <c r="S17" s="430"/>
    </row>
    <row r="18" spans="1:19" ht="14.45" customHeight="1" x14ac:dyDescent="0.2">
      <c r="A18" s="480" t="s">
        <v>380</v>
      </c>
      <c r="B18" s="475">
        <v>710</v>
      </c>
      <c r="C18" s="415"/>
      <c r="D18" s="475">
        <v>0</v>
      </c>
      <c r="E18" s="415"/>
      <c r="F18" s="475">
        <v>360</v>
      </c>
      <c r="G18" s="429"/>
      <c r="H18" s="475"/>
      <c r="I18" s="415"/>
      <c r="J18" s="475"/>
      <c r="K18" s="415"/>
      <c r="L18" s="475"/>
      <c r="M18" s="429"/>
      <c r="N18" s="475"/>
      <c r="O18" s="415"/>
      <c r="P18" s="475"/>
      <c r="Q18" s="415"/>
      <c r="R18" s="475"/>
      <c r="S18" s="430"/>
    </row>
    <row r="19" spans="1:19" ht="14.45" customHeight="1" x14ac:dyDescent="0.2">
      <c r="A19" s="480" t="s">
        <v>381</v>
      </c>
      <c r="B19" s="475">
        <v>2308</v>
      </c>
      <c r="C19" s="415">
        <v>4.2979515828677837</v>
      </c>
      <c r="D19" s="475">
        <v>537</v>
      </c>
      <c r="E19" s="415">
        <v>1</v>
      </c>
      <c r="F19" s="475">
        <v>892</v>
      </c>
      <c r="G19" s="429">
        <v>1.6610800744878957</v>
      </c>
      <c r="H19" s="475"/>
      <c r="I19" s="415"/>
      <c r="J19" s="475"/>
      <c r="K19" s="415"/>
      <c r="L19" s="475"/>
      <c r="M19" s="429"/>
      <c r="N19" s="475"/>
      <c r="O19" s="415"/>
      <c r="P19" s="475"/>
      <c r="Q19" s="415"/>
      <c r="R19" s="475"/>
      <c r="S19" s="430"/>
    </row>
    <row r="20" spans="1:19" ht="14.45" customHeight="1" x14ac:dyDescent="0.2">
      <c r="A20" s="480" t="s">
        <v>382</v>
      </c>
      <c r="B20" s="475">
        <v>711</v>
      </c>
      <c r="C20" s="415">
        <v>0.30659767141009053</v>
      </c>
      <c r="D20" s="475">
        <v>2319</v>
      </c>
      <c r="E20" s="415">
        <v>1</v>
      </c>
      <c r="F20" s="475">
        <v>1980</v>
      </c>
      <c r="G20" s="429">
        <v>0.85381630012936616</v>
      </c>
      <c r="H20" s="475"/>
      <c r="I20" s="415"/>
      <c r="J20" s="475"/>
      <c r="K20" s="415"/>
      <c r="L20" s="475"/>
      <c r="M20" s="429"/>
      <c r="N20" s="475"/>
      <c r="O20" s="415"/>
      <c r="P20" s="475"/>
      <c r="Q20" s="415"/>
      <c r="R20" s="475"/>
      <c r="S20" s="430"/>
    </row>
    <row r="21" spans="1:19" ht="14.45" customHeight="1" x14ac:dyDescent="0.2">
      <c r="A21" s="480" t="s">
        <v>383</v>
      </c>
      <c r="B21" s="475">
        <v>888</v>
      </c>
      <c r="C21" s="415">
        <v>0.82681564245810057</v>
      </c>
      <c r="D21" s="475">
        <v>1074</v>
      </c>
      <c r="E21" s="415">
        <v>1</v>
      </c>
      <c r="F21" s="475">
        <v>360</v>
      </c>
      <c r="G21" s="429">
        <v>0.33519553072625696</v>
      </c>
      <c r="H21" s="475"/>
      <c r="I21" s="415"/>
      <c r="J21" s="475"/>
      <c r="K21" s="415"/>
      <c r="L21" s="475"/>
      <c r="M21" s="429"/>
      <c r="N21" s="475"/>
      <c r="O21" s="415"/>
      <c r="P21" s="475"/>
      <c r="Q21" s="415"/>
      <c r="R21" s="475"/>
      <c r="S21" s="430"/>
    </row>
    <row r="22" spans="1:19" ht="14.45" customHeight="1" x14ac:dyDescent="0.2">
      <c r="A22" s="480" t="s">
        <v>384</v>
      </c>
      <c r="B22" s="475">
        <v>2131</v>
      </c>
      <c r="C22" s="415"/>
      <c r="D22" s="475"/>
      <c r="E22" s="415"/>
      <c r="F22" s="475">
        <v>4492</v>
      </c>
      <c r="G22" s="429"/>
      <c r="H22" s="475"/>
      <c r="I22" s="415"/>
      <c r="J22" s="475"/>
      <c r="K22" s="415"/>
      <c r="L22" s="475"/>
      <c r="M22" s="429"/>
      <c r="N22" s="475"/>
      <c r="O22" s="415"/>
      <c r="P22" s="475"/>
      <c r="Q22" s="415"/>
      <c r="R22" s="475"/>
      <c r="S22" s="430"/>
    </row>
    <row r="23" spans="1:19" ht="14.45" customHeight="1" x14ac:dyDescent="0.2">
      <c r="A23" s="480" t="s">
        <v>385</v>
      </c>
      <c r="B23" s="475"/>
      <c r="C23" s="415"/>
      <c r="D23" s="475"/>
      <c r="E23" s="415"/>
      <c r="F23" s="475">
        <v>360</v>
      </c>
      <c r="G23" s="429"/>
      <c r="H23" s="475"/>
      <c r="I23" s="415"/>
      <c r="J23" s="475"/>
      <c r="K23" s="415"/>
      <c r="L23" s="475"/>
      <c r="M23" s="429"/>
      <c r="N23" s="475"/>
      <c r="O23" s="415"/>
      <c r="P23" s="475"/>
      <c r="Q23" s="415"/>
      <c r="R23" s="475"/>
      <c r="S23" s="430"/>
    </row>
    <row r="24" spans="1:19" ht="14.45" customHeight="1" x14ac:dyDescent="0.2">
      <c r="A24" s="480" t="s">
        <v>386</v>
      </c>
      <c r="B24" s="475">
        <v>3553</v>
      </c>
      <c r="C24" s="415">
        <v>0.73515414856196981</v>
      </c>
      <c r="D24" s="475">
        <v>4833</v>
      </c>
      <c r="E24" s="415">
        <v>1</v>
      </c>
      <c r="F24" s="475">
        <v>6284</v>
      </c>
      <c r="G24" s="429">
        <v>1.3002276019035797</v>
      </c>
      <c r="H24" s="475"/>
      <c r="I24" s="415"/>
      <c r="J24" s="475"/>
      <c r="K24" s="415"/>
      <c r="L24" s="475"/>
      <c r="M24" s="429"/>
      <c r="N24" s="475"/>
      <c r="O24" s="415"/>
      <c r="P24" s="475"/>
      <c r="Q24" s="415"/>
      <c r="R24" s="475"/>
      <c r="S24" s="430"/>
    </row>
    <row r="25" spans="1:19" ht="14.45" customHeight="1" x14ac:dyDescent="0.2">
      <c r="A25" s="480" t="s">
        <v>387</v>
      </c>
      <c r="B25" s="475">
        <v>355</v>
      </c>
      <c r="C25" s="415"/>
      <c r="D25" s="475"/>
      <c r="E25" s="415"/>
      <c r="F25" s="475">
        <v>180</v>
      </c>
      <c r="G25" s="429"/>
      <c r="H25" s="475"/>
      <c r="I25" s="415"/>
      <c r="J25" s="475"/>
      <c r="K25" s="415"/>
      <c r="L25" s="475"/>
      <c r="M25" s="429"/>
      <c r="N25" s="475"/>
      <c r="O25" s="415"/>
      <c r="P25" s="475"/>
      <c r="Q25" s="415"/>
      <c r="R25" s="475"/>
      <c r="S25" s="430"/>
    </row>
    <row r="26" spans="1:19" ht="14.45" customHeight="1" x14ac:dyDescent="0.2">
      <c r="A26" s="480" t="s">
        <v>388</v>
      </c>
      <c r="B26" s="475"/>
      <c r="C26" s="415"/>
      <c r="D26" s="475">
        <v>1790</v>
      </c>
      <c r="E26" s="415">
        <v>1</v>
      </c>
      <c r="F26" s="475">
        <v>712</v>
      </c>
      <c r="G26" s="429">
        <v>0.39776536312849164</v>
      </c>
      <c r="H26" s="475"/>
      <c r="I26" s="415"/>
      <c r="J26" s="475"/>
      <c r="K26" s="415"/>
      <c r="L26" s="475"/>
      <c r="M26" s="429"/>
      <c r="N26" s="475"/>
      <c r="O26" s="415"/>
      <c r="P26" s="475"/>
      <c r="Q26" s="415"/>
      <c r="R26" s="475"/>
      <c r="S26" s="430"/>
    </row>
    <row r="27" spans="1:19" ht="14.45" customHeight="1" x14ac:dyDescent="0.2">
      <c r="A27" s="480" t="s">
        <v>389</v>
      </c>
      <c r="B27" s="475">
        <v>1244</v>
      </c>
      <c r="C27" s="415">
        <v>0.27848668009850014</v>
      </c>
      <c r="D27" s="475">
        <v>4467</v>
      </c>
      <c r="E27" s="415">
        <v>1</v>
      </c>
      <c r="F27" s="475">
        <v>3232</v>
      </c>
      <c r="G27" s="429">
        <v>0.72352809491828973</v>
      </c>
      <c r="H27" s="475"/>
      <c r="I27" s="415"/>
      <c r="J27" s="475"/>
      <c r="K27" s="415"/>
      <c r="L27" s="475"/>
      <c r="M27" s="429"/>
      <c r="N27" s="475"/>
      <c r="O27" s="415"/>
      <c r="P27" s="475"/>
      <c r="Q27" s="415"/>
      <c r="R27" s="475"/>
      <c r="S27" s="430"/>
    </row>
    <row r="28" spans="1:19" ht="14.45" customHeight="1" thickBot="1" x14ac:dyDescent="0.25">
      <c r="A28" s="481" t="s">
        <v>390</v>
      </c>
      <c r="B28" s="477">
        <v>178</v>
      </c>
      <c r="C28" s="418">
        <v>0.4972067039106145</v>
      </c>
      <c r="D28" s="477">
        <v>358</v>
      </c>
      <c r="E28" s="418">
        <v>1</v>
      </c>
      <c r="F28" s="477">
        <v>2332</v>
      </c>
      <c r="G28" s="431">
        <v>6.5139664804469275</v>
      </c>
      <c r="H28" s="477"/>
      <c r="I28" s="418"/>
      <c r="J28" s="477"/>
      <c r="K28" s="418"/>
      <c r="L28" s="477"/>
      <c r="M28" s="431"/>
      <c r="N28" s="477"/>
      <c r="O28" s="418"/>
      <c r="P28" s="477"/>
      <c r="Q28" s="418"/>
      <c r="R28" s="477"/>
      <c r="S28" s="4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FAC7571-6EF7-48E2-9B7C-721253ABAF9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8" t="s">
        <v>413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189</v>
      </c>
      <c r="G3" s="89">
        <f t="shared" si="0"/>
        <v>54882</v>
      </c>
      <c r="H3" s="89"/>
      <c r="I3" s="89"/>
      <c r="J3" s="89">
        <f t="shared" si="0"/>
        <v>201</v>
      </c>
      <c r="K3" s="89">
        <f t="shared" si="0"/>
        <v>55100</v>
      </c>
      <c r="L3" s="89"/>
      <c r="M3" s="89"/>
      <c r="N3" s="89">
        <f t="shared" si="0"/>
        <v>231</v>
      </c>
      <c r="O3" s="89">
        <f t="shared" si="0"/>
        <v>69632</v>
      </c>
      <c r="P3" s="66">
        <f>IF(K3=0,0,O3/K3)</f>
        <v>1.2637386569872959</v>
      </c>
      <c r="Q3" s="90">
        <f>IF(N3=0,0,O3/N3)</f>
        <v>301.43722943722946</v>
      </c>
    </row>
    <row r="4" spans="1:17" ht="14.45" customHeight="1" x14ac:dyDescent="0.2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2018</v>
      </c>
      <c r="G4" s="390"/>
      <c r="H4" s="91"/>
      <c r="I4" s="91"/>
      <c r="J4" s="389">
        <v>2019</v>
      </c>
      <c r="K4" s="390"/>
      <c r="L4" s="91"/>
      <c r="M4" s="91"/>
      <c r="N4" s="389">
        <v>2020</v>
      </c>
      <c r="O4" s="390"/>
      <c r="P4" s="392" t="s">
        <v>2</v>
      </c>
      <c r="Q4" s="381" t="s">
        <v>94</v>
      </c>
    </row>
    <row r="5" spans="1:17" ht="14.45" customHeight="1" thickBot="1" x14ac:dyDescent="0.25">
      <c r="A5" s="484"/>
      <c r="B5" s="482"/>
      <c r="C5" s="484"/>
      <c r="D5" s="497"/>
      <c r="E5" s="486"/>
      <c r="F5" s="498" t="s">
        <v>68</v>
      </c>
      <c r="G5" s="499" t="s">
        <v>11</v>
      </c>
      <c r="H5" s="500"/>
      <c r="I5" s="500"/>
      <c r="J5" s="498" t="s">
        <v>68</v>
      </c>
      <c r="K5" s="499" t="s">
        <v>11</v>
      </c>
      <c r="L5" s="500"/>
      <c r="M5" s="500"/>
      <c r="N5" s="498" t="s">
        <v>68</v>
      </c>
      <c r="O5" s="499" t="s">
        <v>11</v>
      </c>
      <c r="P5" s="501"/>
      <c r="Q5" s="491"/>
    </row>
    <row r="6" spans="1:17" ht="14.45" customHeight="1" x14ac:dyDescent="0.2">
      <c r="A6" s="444" t="s">
        <v>391</v>
      </c>
      <c r="B6" s="445" t="s">
        <v>358</v>
      </c>
      <c r="C6" s="445" t="s">
        <v>359</v>
      </c>
      <c r="D6" s="445" t="s">
        <v>360</v>
      </c>
      <c r="E6" s="445" t="s">
        <v>361</v>
      </c>
      <c r="F6" s="102">
        <v>5</v>
      </c>
      <c r="G6" s="102">
        <v>1775</v>
      </c>
      <c r="H6" s="102">
        <v>0.70830007980845966</v>
      </c>
      <c r="I6" s="102">
        <v>355</v>
      </c>
      <c r="J6" s="102">
        <v>7</v>
      </c>
      <c r="K6" s="102">
        <v>2506</v>
      </c>
      <c r="L6" s="102">
        <v>1</v>
      </c>
      <c r="M6" s="102">
        <v>358</v>
      </c>
      <c r="N6" s="102">
        <v>8</v>
      </c>
      <c r="O6" s="102">
        <v>2880</v>
      </c>
      <c r="P6" s="450">
        <v>1.1492418196328811</v>
      </c>
      <c r="Q6" s="492">
        <v>360</v>
      </c>
    </row>
    <row r="7" spans="1:17" ht="14.45" customHeight="1" x14ac:dyDescent="0.2">
      <c r="A7" s="425" t="s">
        <v>391</v>
      </c>
      <c r="B7" s="415" t="s">
        <v>358</v>
      </c>
      <c r="C7" s="415" t="s">
        <v>359</v>
      </c>
      <c r="D7" s="415" t="s">
        <v>362</v>
      </c>
      <c r="E7" s="415" t="s">
        <v>363</v>
      </c>
      <c r="F7" s="416">
        <v>1</v>
      </c>
      <c r="G7" s="416">
        <v>178</v>
      </c>
      <c r="H7" s="416">
        <v>0.24860335195530725</v>
      </c>
      <c r="I7" s="416">
        <v>178</v>
      </c>
      <c r="J7" s="416">
        <v>4</v>
      </c>
      <c r="K7" s="416">
        <v>716</v>
      </c>
      <c r="L7" s="416">
        <v>1</v>
      </c>
      <c r="M7" s="416">
        <v>179</v>
      </c>
      <c r="N7" s="416">
        <v>8</v>
      </c>
      <c r="O7" s="416">
        <v>1440</v>
      </c>
      <c r="P7" s="429">
        <v>2.011173184357542</v>
      </c>
      <c r="Q7" s="493">
        <v>180</v>
      </c>
    </row>
    <row r="8" spans="1:17" ht="14.45" customHeight="1" x14ac:dyDescent="0.2">
      <c r="A8" s="425" t="s">
        <v>392</v>
      </c>
      <c r="B8" s="415" t="s">
        <v>358</v>
      </c>
      <c r="C8" s="415" t="s">
        <v>359</v>
      </c>
      <c r="D8" s="415" t="s">
        <v>360</v>
      </c>
      <c r="E8" s="415" t="s">
        <v>361</v>
      </c>
      <c r="F8" s="416">
        <v>25</v>
      </c>
      <c r="G8" s="416">
        <v>8875</v>
      </c>
      <c r="H8" s="416">
        <v>3.5415003990422984</v>
      </c>
      <c r="I8" s="416">
        <v>355</v>
      </c>
      <c r="J8" s="416">
        <v>7</v>
      </c>
      <c r="K8" s="416">
        <v>2506</v>
      </c>
      <c r="L8" s="416">
        <v>1</v>
      </c>
      <c r="M8" s="416">
        <v>358</v>
      </c>
      <c r="N8" s="416">
        <v>6</v>
      </c>
      <c r="O8" s="416">
        <v>2160</v>
      </c>
      <c r="P8" s="429">
        <v>0.86193136472466081</v>
      </c>
      <c r="Q8" s="493">
        <v>360</v>
      </c>
    </row>
    <row r="9" spans="1:17" ht="14.45" customHeight="1" x14ac:dyDescent="0.2">
      <c r="A9" s="425" t="s">
        <v>392</v>
      </c>
      <c r="B9" s="415" t="s">
        <v>358</v>
      </c>
      <c r="C9" s="415" t="s">
        <v>359</v>
      </c>
      <c r="D9" s="415" t="s">
        <v>362</v>
      </c>
      <c r="E9" s="415" t="s">
        <v>363</v>
      </c>
      <c r="F9" s="416">
        <v>8</v>
      </c>
      <c r="G9" s="416">
        <v>1424</v>
      </c>
      <c r="H9" s="416">
        <v>1.5910614525139666</v>
      </c>
      <c r="I9" s="416">
        <v>178</v>
      </c>
      <c r="J9" s="416">
        <v>5</v>
      </c>
      <c r="K9" s="416">
        <v>895</v>
      </c>
      <c r="L9" s="416">
        <v>1</v>
      </c>
      <c r="M9" s="416">
        <v>179</v>
      </c>
      <c r="N9" s="416">
        <v>4</v>
      </c>
      <c r="O9" s="416">
        <v>720</v>
      </c>
      <c r="P9" s="429">
        <v>0.8044692737430168</v>
      </c>
      <c r="Q9" s="493">
        <v>180</v>
      </c>
    </row>
    <row r="10" spans="1:17" ht="14.45" customHeight="1" x14ac:dyDescent="0.2">
      <c r="A10" s="425" t="s">
        <v>392</v>
      </c>
      <c r="B10" s="415" t="s">
        <v>358</v>
      </c>
      <c r="C10" s="415" t="s">
        <v>359</v>
      </c>
      <c r="D10" s="415" t="s">
        <v>364</v>
      </c>
      <c r="E10" s="415" t="s">
        <v>365</v>
      </c>
      <c r="F10" s="416"/>
      <c r="G10" s="416"/>
      <c r="H10" s="416"/>
      <c r="I10" s="416"/>
      <c r="J10" s="416"/>
      <c r="K10" s="416"/>
      <c r="L10" s="416"/>
      <c r="M10" s="416"/>
      <c r="N10" s="416">
        <v>2</v>
      </c>
      <c r="O10" s="416">
        <v>704</v>
      </c>
      <c r="P10" s="429"/>
      <c r="Q10" s="493">
        <v>352</v>
      </c>
    </row>
    <row r="11" spans="1:17" ht="14.45" customHeight="1" x14ac:dyDescent="0.2">
      <c r="A11" s="425" t="s">
        <v>393</v>
      </c>
      <c r="B11" s="415" t="s">
        <v>358</v>
      </c>
      <c r="C11" s="415" t="s">
        <v>359</v>
      </c>
      <c r="D11" s="415" t="s">
        <v>360</v>
      </c>
      <c r="E11" s="415" t="s">
        <v>361</v>
      </c>
      <c r="F11" s="416">
        <v>12</v>
      </c>
      <c r="G11" s="416">
        <v>4260</v>
      </c>
      <c r="H11" s="416">
        <v>0.74371508379888274</v>
      </c>
      <c r="I11" s="416">
        <v>355</v>
      </c>
      <c r="J11" s="416">
        <v>16</v>
      </c>
      <c r="K11" s="416">
        <v>5728</v>
      </c>
      <c r="L11" s="416">
        <v>1</v>
      </c>
      <c r="M11" s="416">
        <v>358</v>
      </c>
      <c r="N11" s="416">
        <v>12</v>
      </c>
      <c r="O11" s="416">
        <v>4320</v>
      </c>
      <c r="P11" s="429">
        <v>0.75418994413407825</v>
      </c>
      <c r="Q11" s="493">
        <v>360</v>
      </c>
    </row>
    <row r="12" spans="1:17" ht="14.45" customHeight="1" x14ac:dyDescent="0.2">
      <c r="A12" s="425" t="s">
        <v>393</v>
      </c>
      <c r="B12" s="415" t="s">
        <v>358</v>
      </c>
      <c r="C12" s="415" t="s">
        <v>359</v>
      </c>
      <c r="D12" s="415" t="s">
        <v>362</v>
      </c>
      <c r="E12" s="415" t="s">
        <v>363</v>
      </c>
      <c r="F12" s="416">
        <v>8</v>
      </c>
      <c r="G12" s="416">
        <v>1424</v>
      </c>
      <c r="H12" s="416">
        <v>0.72320975114271202</v>
      </c>
      <c r="I12" s="416">
        <v>178</v>
      </c>
      <c r="J12" s="416">
        <v>11</v>
      </c>
      <c r="K12" s="416">
        <v>1969</v>
      </c>
      <c r="L12" s="416">
        <v>1</v>
      </c>
      <c r="M12" s="416">
        <v>179</v>
      </c>
      <c r="N12" s="416">
        <v>4</v>
      </c>
      <c r="O12" s="416">
        <v>720</v>
      </c>
      <c r="P12" s="429">
        <v>0.36566785170137123</v>
      </c>
      <c r="Q12" s="493">
        <v>180</v>
      </c>
    </row>
    <row r="13" spans="1:17" ht="14.45" customHeight="1" x14ac:dyDescent="0.2">
      <c r="A13" s="425" t="s">
        <v>394</v>
      </c>
      <c r="B13" s="415" t="s">
        <v>358</v>
      </c>
      <c r="C13" s="415" t="s">
        <v>359</v>
      </c>
      <c r="D13" s="415" t="s">
        <v>360</v>
      </c>
      <c r="E13" s="415" t="s">
        <v>361</v>
      </c>
      <c r="F13" s="416">
        <v>1</v>
      </c>
      <c r="G13" s="416">
        <v>355</v>
      </c>
      <c r="H13" s="416">
        <v>0.49581005586592181</v>
      </c>
      <c r="I13" s="416">
        <v>355</v>
      </c>
      <c r="J13" s="416">
        <v>2</v>
      </c>
      <c r="K13" s="416">
        <v>716</v>
      </c>
      <c r="L13" s="416">
        <v>1</v>
      </c>
      <c r="M13" s="416">
        <v>358</v>
      </c>
      <c r="N13" s="416">
        <v>6</v>
      </c>
      <c r="O13" s="416">
        <v>2160</v>
      </c>
      <c r="P13" s="429">
        <v>3.016759776536313</v>
      </c>
      <c r="Q13" s="493">
        <v>360</v>
      </c>
    </row>
    <row r="14" spans="1:17" ht="14.45" customHeight="1" x14ac:dyDescent="0.2">
      <c r="A14" s="425" t="s">
        <v>394</v>
      </c>
      <c r="B14" s="415" t="s">
        <v>358</v>
      </c>
      <c r="C14" s="415" t="s">
        <v>359</v>
      </c>
      <c r="D14" s="415" t="s">
        <v>362</v>
      </c>
      <c r="E14" s="415" t="s">
        <v>363</v>
      </c>
      <c r="F14" s="416"/>
      <c r="G14" s="416"/>
      <c r="H14" s="416"/>
      <c r="I14" s="416"/>
      <c r="J14" s="416">
        <v>1</v>
      </c>
      <c r="K14" s="416">
        <v>179</v>
      </c>
      <c r="L14" s="416">
        <v>1</v>
      </c>
      <c r="M14" s="416">
        <v>179</v>
      </c>
      <c r="N14" s="416">
        <v>2</v>
      </c>
      <c r="O14" s="416">
        <v>360</v>
      </c>
      <c r="P14" s="429">
        <v>2.011173184357542</v>
      </c>
      <c r="Q14" s="493">
        <v>180</v>
      </c>
    </row>
    <row r="15" spans="1:17" ht="14.45" customHeight="1" x14ac:dyDescent="0.2">
      <c r="A15" s="425" t="s">
        <v>394</v>
      </c>
      <c r="B15" s="415" t="s">
        <v>358</v>
      </c>
      <c r="C15" s="415" t="s">
        <v>359</v>
      </c>
      <c r="D15" s="415" t="s">
        <v>364</v>
      </c>
      <c r="E15" s="415" t="s">
        <v>365</v>
      </c>
      <c r="F15" s="416"/>
      <c r="G15" s="416"/>
      <c r="H15" s="416"/>
      <c r="I15" s="416"/>
      <c r="J15" s="416"/>
      <c r="K15" s="416"/>
      <c r="L15" s="416"/>
      <c r="M15" s="416"/>
      <c r="N15" s="416">
        <v>1</v>
      </c>
      <c r="O15" s="416">
        <v>352</v>
      </c>
      <c r="P15" s="429"/>
      <c r="Q15" s="493">
        <v>352</v>
      </c>
    </row>
    <row r="16" spans="1:17" ht="14.45" customHeight="1" x14ac:dyDescent="0.2">
      <c r="A16" s="425" t="s">
        <v>395</v>
      </c>
      <c r="B16" s="415" t="s">
        <v>358</v>
      </c>
      <c r="C16" s="415" t="s">
        <v>359</v>
      </c>
      <c r="D16" s="415" t="s">
        <v>360</v>
      </c>
      <c r="E16" s="415" t="s">
        <v>361</v>
      </c>
      <c r="F16" s="416">
        <v>1</v>
      </c>
      <c r="G16" s="416">
        <v>355</v>
      </c>
      <c r="H16" s="416"/>
      <c r="I16" s="416">
        <v>355</v>
      </c>
      <c r="J16" s="416"/>
      <c r="K16" s="416"/>
      <c r="L16" s="416"/>
      <c r="M16" s="416"/>
      <c r="N16" s="416"/>
      <c r="O16" s="416"/>
      <c r="P16" s="429"/>
      <c r="Q16" s="493"/>
    </row>
    <row r="17" spans="1:17" ht="14.45" customHeight="1" x14ac:dyDescent="0.2">
      <c r="A17" s="425" t="s">
        <v>357</v>
      </c>
      <c r="B17" s="415" t="s">
        <v>358</v>
      </c>
      <c r="C17" s="415" t="s">
        <v>359</v>
      </c>
      <c r="D17" s="415" t="s">
        <v>360</v>
      </c>
      <c r="E17" s="415" t="s">
        <v>361</v>
      </c>
      <c r="F17" s="416">
        <v>1</v>
      </c>
      <c r="G17" s="416">
        <v>355</v>
      </c>
      <c r="H17" s="416"/>
      <c r="I17" s="416">
        <v>355</v>
      </c>
      <c r="J17" s="416"/>
      <c r="K17" s="416"/>
      <c r="L17" s="416"/>
      <c r="M17" s="416"/>
      <c r="N17" s="416"/>
      <c r="O17" s="416"/>
      <c r="P17" s="429"/>
      <c r="Q17" s="493"/>
    </row>
    <row r="18" spans="1:17" ht="14.45" customHeight="1" x14ac:dyDescent="0.2">
      <c r="A18" s="425" t="s">
        <v>357</v>
      </c>
      <c r="B18" s="415" t="s">
        <v>358</v>
      </c>
      <c r="C18" s="415" t="s">
        <v>359</v>
      </c>
      <c r="D18" s="415" t="s">
        <v>364</v>
      </c>
      <c r="E18" s="415" t="s">
        <v>365</v>
      </c>
      <c r="F18" s="416"/>
      <c r="G18" s="416"/>
      <c r="H18" s="416"/>
      <c r="I18" s="416"/>
      <c r="J18" s="416"/>
      <c r="K18" s="416"/>
      <c r="L18" s="416"/>
      <c r="M18" s="416"/>
      <c r="N18" s="416">
        <v>1</v>
      </c>
      <c r="O18" s="416">
        <v>352</v>
      </c>
      <c r="P18" s="429"/>
      <c r="Q18" s="493">
        <v>352</v>
      </c>
    </row>
    <row r="19" spans="1:17" ht="14.45" customHeight="1" x14ac:dyDescent="0.2">
      <c r="A19" s="425" t="s">
        <v>396</v>
      </c>
      <c r="B19" s="415" t="s">
        <v>358</v>
      </c>
      <c r="C19" s="415" t="s">
        <v>359</v>
      </c>
      <c r="D19" s="415" t="s">
        <v>360</v>
      </c>
      <c r="E19" s="415" t="s">
        <v>361</v>
      </c>
      <c r="F19" s="416">
        <v>42</v>
      </c>
      <c r="G19" s="416">
        <v>14910</v>
      </c>
      <c r="H19" s="416">
        <v>1.1256228295334441</v>
      </c>
      <c r="I19" s="416">
        <v>355</v>
      </c>
      <c r="J19" s="416">
        <v>37</v>
      </c>
      <c r="K19" s="416">
        <v>13246</v>
      </c>
      <c r="L19" s="416">
        <v>1</v>
      </c>
      <c r="M19" s="416">
        <v>358</v>
      </c>
      <c r="N19" s="416">
        <v>31</v>
      </c>
      <c r="O19" s="416">
        <v>11160</v>
      </c>
      <c r="P19" s="429">
        <v>0.84251849614978103</v>
      </c>
      <c r="Q19" s="493">
        <v>360</v>
      </c>
    </row>
    <row r="20" spans="1:17" ht="14.45" customHeight="1" x14ac:dyDescent="0.2">
      <c r="A20" s="425" t="s">
        <v>396</v>
      </c>
      <c r="B20" s="415" t="s">
        <v>358</v>
      </c>
      <c r="C20" s="415" t="s">
        <v>359</v>
      </c>
      <c r="D20" s="415" t="s">
        <v>362</v>
      </c>
      <c r="E20" s="415" t="s">
        <v>363</v>
      </c>
      <c r="F20" s="416">
        <v>33</v>
      </c>
      <c r="G20" s="416">
        <v>5874</v>
      </c>
      <c r="H20" s="416">
        <v>1.0938547486033519</v>
      </c>
      <c r="I20" s="416">
        <v>178</v>
      </c>
      <c r="J20" s="416">
        <v>30</v>
      </c>
      <c r="K20" s="416">
        <v>5370</v>
      </c>
      <c r="L20" s="416">
        <v>1</v>
      </c>
      <c r="M20" s="416">
        <v>179</v>
      </c>
      <c r="N20" s="416">
        <v>26</v>
      </c>
      <c r="O20" s="416">
        <v>4680</v>
      </c>
      <c r="P20" s="429">
        <v>0.87150837988826813</v>
      </c>
      <c r="Q20" s="493">
        <v>180</v>
      </c>
    </row>
    <row r="21" spans="1:17" ht="14.45" customHeight="1" x14ac:dyDescent="0.2">
      <c r="A21" s="425" t="s">
        <v>396</v>
      </c>
      <c r="B21" s="415" t="s">
        <v>358</v>
      </c>
      <c r="C21" s="415" t="s">
        <v>359</v>
      </c>
      <c r="D21" s="415" t="s">
        <v>364</v>
      </c>
      <c r="E21" s="415" t="s">
        <v>365</v>
      </c>
      <c r="F21" s="416"/>
      <c r="G21" s="416"/>
      <c r="H21" s="416"/>
      <c r="I21" s="416"/>
      <c r="J21" s="416">
        <v>1</v>
      </c>
      <c r="K21" s="416">
        <v>350</v>
      </c>
      <c r="L21" s="416">
        <v>1</v>
      </c>
      <c r="M21" s="416">
        <v>350</v>
      </c>
      <c r="N21" s="416">
        <v>13</v>
      </c>
      <c r="O21" s="416">
        <v>4576</v>
      </c>
      <c r="P21" s="429">
        <v>13.074285714285715</v>
      </c>
      <c r="Q21" s="493">
        <v>352</v>
      </c>
    </row>
    <row r="22" spans="1:17" ht="14.45" customHeight="1" x14ac:dyDescent="0.2">
      <c r="A22" s="425" t="s">
        <v>397</v>
      </c>
      <c r="B22" s="415" t="s">
        <v>358</v>
      </c>
      <c r="C22" s="415" t="s">
        <v>359</v>
      </c>
      <c r="D22" s="415" t="s">
        <v>360</v>
      </c>
      <c r="E22" s="415" t="s">
        <v>361</v>
      </c>
      <c r="F22" s="416">
        <v>1</v>
      </c>
      <c r="G22" s="416">
        <v>355</v>
      </c>
      <c r="H22" s="416">
        <v>0.49581005586592181</v>
      </c>
      <c r="I22" s="416">
        <v>355</v>
      </c>
      <c r="J22" s="416">
        <v>2</v>
      </c>
      <c r="K22" s="416">
        <v>716</v>
      </c>
      <c r="L22" s="416">
        <v>1</v>
      </c>
      <c r="M22" s="416">
        <v>358</v>
      </c>
      <c r="N22" s="416">
        <v>10</v>
      </c>
      <c r="O22" s="416">
        <v>3600</v>
      </c>
      <c r="P22" s="429">
        <v>5.027932960893855</v>
      </c>
      <c r="Q22" s="493">
        <v>360</v>
      </c>
    </row>
    <row r="23" spans="1:17" ht="14.45" customHeight="1" x14ac:dyDescent="0.2">
      <c r="A23" s="425" t="s">
        <v>397</v>
      </c>
      <c r="B23" s="415" t="s">
        <v>358</v>
      </c>
      <c r="C23" s="415" t="s">
        <v>359</v>
      </c>
      <c r="D23" s="415" t="s">
        <v>362</v>
      </c>
      <c r="E23" s="415" t="s">
        <v>363</v>
      </c>
      <c r="F23" s="416"/>
      <c r="G23" s="416"/>
      <c r="H23" s="416"/>
      <c r="I23" s="416"/>
      <c r="J23" s="416">
        <v>1</v>
      </c>
      <c r="K23" s="416">
        <v>179</v>
      </c>
      <c r="L23" s="416">
        <v>1</v>
      </c>
      <c r="M23" s="416">
        <v>179</v>
      </c>
      <c r="N23" s="416">
        <v>2</v>
      </c>
      <c r="O23" s="416">
        <v>360</v>
      </c>
      <c r="P23" s="429">
        <v>2.011173184357542</v>
      </c>
      <c r="Q23" s="493">
        <v>180</v>
      </c>
    </row>
    <row r="24" spans="1:17" ht="14.45" customHeight="1" x14ac:dyDescent="0.2">
      <c r="A24" s="425" t="s">
        <v>398</v>
      </c>
      <c r="B24" s="415" t="s">
        <v>358</v>
      </c>
      <c r="C24" s="415" t="s">
        <v>359</v>
      </c>
      <c r="D24" s="415" t="s">
        <v>360</v>
      </c>
      <c r="E24" s="415" t="s">
        <v>361</v>
      </c>
      <c r="F24" s="416">
        <v>6</v>
      </c>
      <c r="G24" s="416">
        <v>2130</v>
      </c>
      <c r="H24" s="416">
        <v>0.99162011173184361</v>
      </c>
      <c r="I24" s="416">
        <v>355</v>
      </c>
      <c r="J24" s="416">
        <v>6</v>
      </c>
      <c r="K24" s="416">
        <v>2148</v>
      </c>
      <c r="L24" s="416">
        <v>1</v>
      </c>
      <c r="M24" s="416">
        <v>358</v>
      </c>
      <c r="N24" s="416">
        <v>8</v>
      </c>
      <c r="O24" s="416">
        <v>2880</v>
      </c>
      <c r="P24" s="429">
        <v>1.3407821229050279</v>
      </c>
      <c r="Q24" s="493">
        <v>360</v>
      </c>
    </row>
    <row r="25" spans="1:17" ht="14.45" customHeight="1" x14ac:dyDescent="0.2">
      <c r="A25" s="425" t="s">
        <v>398</v>
      </c>
      <c r="B25" s="415" t="s">
        <v>358</v>
      </c>
      <c r="C25" s="415" t="s">
        <v>359</v>
      </c>
      <c r="D25" s="415" t="s">
        <v>362</v>
      </c>
      <c r="E25" s="415" t="s">
        <v>363</v>
      </c>
      <c r="F25" s="416">
        <v>3</v>
      </c>
      <c r="G25" s="416">
        <v>534</v>
      </c>
      <c r="H25" s="416">
        <v>0.42617717478052675</v>
      </c>
      <c r="I25" s="416">
        <v>178</v>
      </c>
      <c r="J25" s="416">
        <v>7</v>
      </c>
      <c r="K25" s="416">
        <v>1253</v>
      </c>
      <c r="L25" s="416">
        <v>1</v>
      </c>
      <c r="M25" s="416">
        <v>179</v>
      </c>
      <c r="N25" s="416">
        <v>1</v>
      </c>
      <c r="O25" s="416">
        <v>180</v>
      </c>
      <c r="P25" s="429">
        <v>0.14365522745411013</v>
      </c>
      <c r="Q25" s="493">
        <v>180</v>
      </c>
    </row>
    <row r="26" spans="1:17" ht="14.45" customHeight="1" x14ac:dyDescent="0.2">
      <c r="A26" s="425" t="s">
        <v>398</v>
      </c>
      <c r="B26" s="415" t="s">
        <v>358</v>
      </c>
      <c r="C26" s="415" t="s">
        <v>359</v>
      </c>
      <c r="D26" s="415" t="s">
        <v>364</v>
      </c>
      <c r="E26" s="415" t="s">
        <v>365</v>
      </c>
      <c r="F26" s="416"/>
      <c r="G26" s="416"/>
      <c r="H26" s="416"/>
      <c r="I26" s="416"/>
      <c r="J26" s="416">
        <v>1</v>
      </c>
      <c r="K26" s="416">
        <v>350</v>
      </c>
      <c r="L26" s="416">
        <v>1</v>
      </c>
      <c r="M26" s="416">
        <v>350</v>
      </c>
      <c r="N26" s="416">
        <v>1</v>
      </c>
      <c r="O26" s="416">
        <v>352</v>
      </c>
      <c r="P26" s="429">
        <v>1.0057142857142858</v>
      </c>
      <c r="Q26" s="493">
        <v>352</v>
      </c>
    </row>
    <row r="27" spans="1:17" ht="14.45" customHeight="1" x14ac:dyDescent="0.2">
      <c r="A27" s="425" t="s">
        <v>399</v>
      </c>
      <c r="B27" s="415" t="s">
        <v>358</v>
      </c>
      <c r="C27" s="415" t="s">
        <v>359</v>
      </c>
      <c r="D27" s="415" t="s">
        <v>360</v>
      </c>
      <c r="E27" s="415" t="s">
        <v>361</v>
      </c>
      <c r="F27" s="416"/>
      <c r="G27" s="416"/>
      <c r="H27" s="416"/>
      <c r="I27" s="416"/>
      <c r="J27" s="416"/>
      <c r="K27" s="416"/>
      <c r="L27" s="416"/>
      <c r="M27" s="416"/>
      <c r="N27" s="416">
        <v>1</v>
      </c>
      <c r="O27" s="416">
        <v>360</v>
      </c>
      <c r="P27" s="429"/>
      <c r="Q27" s="493">
        <v>360</v>
      </c>
    </row>
    <row r="28" spans="1:17" ht="14.45" customHeight="1" x14ac:dyDescent="0.2">
      <c r="A28" s="425" t="s">
        <v>400</v>
      </c>
      <c r="B28" s="415" t="s">
        <v>358</v>
      </c>
      <c r="C28" s="415" t="s">
        <v>359</v>
      </c>
      <c r="D28" s="415" t="s">
        <v>360</v>
      </c>
      <c r="E28" s="415" t="s">
        <v>361</v>
      </c>
      <c r="F28" s="416"/>
      <c r="G28" s="416"/>
      <c r="H28" s="416"/>
      <c r="I28" s="416"/>
      <c r="J28" s="416">
        <v>1</v>
      </c>
      <c r="K28" s="416">
        <v>358</v>
      </c>
      <c r="L28" s="416">
        <v>1</v>
      </c>
      <c r="M28" s="416">
        <v>358</v>
      </c>
      <c r="N28" s="416">
        <v>8</v>
      </c>
      <c r="O28" s="416">
        <v>2880</v>
      </c>
      <c r="P28" s="429">
        <v>8.044692737430168</v>
      </c>
      <c r="Q28" s="493">
        <v>360</v>
      </c>
    </row>
    <row r="29" spans="1:17" ht="14.45" customHeight="1" x14ac:dyDescent="0.2">
      <c r="A29" s="425" t="s">
        <v>400</v>
      </c>
      <c r="B29" s="415" t="s">
        <v>358</v>
      </c>
      <c r="C29" s="415" t="s">
        <v>359</v>
      </c>
      <c r="D29" s="415" t="s">
        <v>362</v>
      </c>
      <c r="E29" s="415" t="s">
        <v>363</v>
      </c>
      <c r="F29" s="416"/>
      <c r="G29" s="416"/>
      <c r="H29" s="416"/>
      <c r="I29" s="416"/>
      <c r="J29" s="416"/>
      <c r="K29" s="416"/>
      <c r="L29" s="416"/>
      <c r="M29" s="416"/>
      <c r="N29" s="416">
        <v>3</v>
      </c>
      <c r="O29" s="416">
        <v>540</v>
      </c>
      <c r="P29" s="429"/>
      <c r="Q29" s="493">
        <v>180</v>
      </c>
    </row>
    <row r="30" spans="1:17" ht="14.45" customHeight="1" x14ac:dyDescent="0.2">
      <c r="A30" s="425" t="s">
        <v>400</v>
      </c>
      <c r="B30" s="415" t="s">
        <v>358</v>
      </c>
      <c r="C30" s="415" t="s">
        <v>359</v>
      </c>
      <c r="D30" s="415" t="s">
        <v>364</v>
      </c>
      <c r="E30" s="415" t="s">
        <v>365</v>
      </c>
      <c r="F30" s="416"/>
      <c r="G30" s="416"/>
      <c r="H30" s="416"/>
      <c r="I30" s="416"/>
      <c r="J30" s="416"/>
      <c r="K30" s="416"/>
      <c r="L30" s="416"/>
      <c r="M30" s="416"/>
      <c r="N30" s="416">
        <v>1</v>
      </c>
      <c r="O30" s="416">
        <v>352</v>
      </c>
      <c r="P30" s="429"/>
      <c r="Q30" s="493">
        <v>352</v>
      </c>
    </row>
    <row r="31" spans="1:17" ht="14.45" customHeight="1" x14ac:dyDescent="0.2">
      <c r="A31" s="425" t="s">
        <v>401</v>
      </c>
      <c r="B31" s="415" t="s">
        <v>358</v>
      </c>
      <c r="C31" s="415" t="s">
        <v>359</v>
      </c>
      <c r="D31" s="415" t="s">
        <v>360</v>
      </c>
      <c r="E31" s="415" t="s">
        <v>361</v>
      </c>
      <c r="F31" s="416"/>
      <c r="G31" s="416"/>
      <c r="H31" s="416"/>
      <c r="I31" s="416"/>
      <c r="J31" s="416">
        <v>1</v>
      </c>
      <c r="K31" s="416">
        <v>358</v>
      </c>
      <c r="L31" s="416">
        <v>1</v>
      </c>
      <c r="M31" s="416">
        <v>358</v>
      </c>
      <c r="N31" s="416">
        <v>1</v>
      </c>
      <c r="O31" s="416">
        <v>360</v>
      </c>
      <c r="P31" s="429">
        <v>1.005586592178771</v>
      </c>
      <c r="Q31" s="493">
        <v>360</v>
      </c>
    </row>
    <row r="32" spans="1:17" ht="14.45" customHeight="1" x14ac:dyDescent="0.2">
      <c r="A32" s="425" t="s">
        <v>401</v>
      </c>
      <c r="B32" s="415" t="s">
        <v>358</v>
      </c>
      <c r="C32" s="415" t="s">
        <v>359</v>
      </c>
      <c r="D32" s="415" t="s">
        <v>362</v>
      </c>
      <c r="E32" s="415" t="s">
        <v>363</v>
      </c>
      <c r="F32" s="416"/>
      <c r="G32" s="416"/>
      <c r="H32" s="416"/>
      <c r="I32" s="416"/>
      <c r="J32" s="416">
        <v>1</v>
      </c>
      <c r="K32" s="416">
        <v>179</v>
      </c>
      <c r="L32" s="416">
        <v>1</v>
      </c>
      <c r="M32" s="416">
        <v>179</v>
      </c>
      <c r="N32" s="416"/>
      <c r="O32" s="416"/>
      <c r="P32" s="429"/>
      <c r="Q32" s="493"/>
    </row>
    <row r="33" spans="1:17" ht="14.45" customHeight="1" x14ac:dyDescent="0.2">
      <c r="A33" s="425" t="s">
        <v>402</v>
      </c>
      <c r="B33" s="415" t="s">
        <v>358</v>
      </c>
      <c r="C33" s="415" t="s">
        <v>359</v>
      </c>
      <c r="D33" s="415" t="s">
        <v>360</v>
      </c>
      <c r="E33" s="415" t="s">
        <v>361</v>
      </c>
      <c r="F33" s="416">
        <v>2</v>
      </c>
      <c r="G33" s="416">
        <v>710</v>
      </c>
      <c r="H33" s="416"/>
      <c r="I33" s="416">
        <v>355</v>
      </c>
      <c r="J33" s="416">
        <v>0</v>
      </c>
      <c r="K33" s="416">
        <v>0</v>
      </c>
      <c r="L33" s="416"/>
      <c r="M33" s="416"/>
      <c r="N33" s="416">
        <v>1</v>
      </c>
      <c r="O33" s="416">
        <v>360</v>
      </c>
      <c r="P33" s="429"/>
      <c r="Q33" s="493">
        <v>360</v>
      </c>
    </row>
    <row r="34" spans="1:17" ht="14.45" customHeight="1" x14ac:dyDescent="0.2">
      <c r="A34" s="425" t="s">
        <v>403</v>
      </c>
      <c r="B34" s="415" t="s">
        <v>358</v>
      </c>
      <c r="C34" s="415" t="s">
        <v>359</v>
      </c>
      <c r="D34" s="415" t="s">
        <v>360</v>
      </c>
      <c r="E34" s="415" t="s">
        <v>361</v>
      </c>
      <c r="F34" s="416">
        <v>6</v>
      </c>
      <c r="G34" s="416">
        <v>2130</v>
      </c>
      <c r="H34" s="416">
        <v>5.9497206703910619</v>
      </c>
      <c r="I34" s="416">
        <v>355</v>
      </c>
      <c r="J34" s="416">
        <v>1</v>
      </c>
      <c r="K34" s="416">
        <v>358</v>
      </c>
      <c r="L34" s="416">
        <v>1</v>
      </c>
      <c r="M34" s="416">
        <v>358</v>
      </c>
      <c r="N34" s="416">
        <v>1</v>
      </c>
      <c r="O34" s="416">
        <v>360</v>
      </c>
      <c r="P34" s="429">
        <v>1.005586592178771</v>
      </c>
      <c r="Q34" s="493">
        <v>360</v>
      </c>
    </row>
    <row r="35" spans="1:17" ht="14.45" customHeight="1" x14ac:dyDescent="0.2">
      <c r="A35" s="425" t="s">
        <v>403</v>
      </c>
      <c r="B35" s="415" t="s">
        <v>358</v>
      </c>
      <c r="C35" s="415" t="s">
        <v>359</v>
      </c>
      <c r="D35" s="415" t="s">
        <v>362</v>
      </c>
      <c r="E35" s="415" t="s">
        <v>363</v>
      </c>
      <c r="F35" s="416">
        <v>1</v>
      </c>
      <c r="G35" s="416">
        <v>178</v>
      </c>
      <c r="H35" s="416">
        <v>0.994413407821229</v>
      </c>
      <c r="I35" s="416">
        <v>178</v>
      </c>
      <c r="J35" s="416">
        <v>1</v>
      </c>
      <c r="K35" s="416">
        <v>179</v>
      </c>
      <c r="L35" s="416">
        <v>1</v>
      </c>
      <c r="M35" s="416">
        <v>179</v>
      </c>
      <c r="N35" s="416">
        <v>1</v>
      </c>
      <c r="O35" s="416">
        <v>180</v>
      </c>
      <c r="P35" s="429">
        <v>1.005586592178771</v>
      </c>
      <c r="Q35" s="493">
        <v>180</v>
      </c>
    </row>
    <row r="36" spans="1:17" ht="14.45" customHeight="1" x14ac:dyDescent="0.2">
      <c r="A36" s="425" t="s">
        <v>403</v>
      </c>
      <c r="B36" s="415" t="s">
        <v>358</v>
      </c>
      <c r="C36" s="415" t="s">
        <v>359</v>
      </c>
      <c r="D36" s="415" t="s">
        <v>364</v>
      </c>
      <c r="E36" s="415" t="s">
        <v>365</v>
      </c>
      <c r="F36" s="416"/>
      <c r="G36" s="416"/>
      <c r="H36" s="416"/>
      <c r="I36" s="416"/>
      <c r="J36" s="416"/>
      <c r="K36" s="416"/>
      <c r="L36" s="416"/>
      <c r="M36" s="416"/>
      <c r="N36" s="416">
        <v>1</v>
      </c>
      <c r="O36" s="416">
        <v>352</v>
      </c>
      <c r="P36" s="429"/>
      <c r="Q36" s="493">
        <v>352</v>
      </c>
    </row>
    <row r="37" spans="1:17" ht="14.45" customHeight="1" x14ac:dyDescent="0.2">
      <c r="A37" s="425" t="s">
        <v>404</v>
      </c>
      <c r="B37" s="415" t="s">
        <v>358</v>
      </c>
      <c r="C37" s="415" t="s">
        <v>359</v>
      </c>
      <c r="D37" s="415" t="s">
        <v>360</v>
      </c>
      <c r="E37" s="415" t="s">
        <v>361</v>
      </c>
      <c r="F37" s="416">
        <v>1</v>
      </c>
      <c r="G37" s="416">
        <v>355</v>
      </c>
      <c r="H37" s="416">
        <v>0.19832402234636873</v>
      </c>
      <c r="I37" s="416">
        <v>355</v>
      </c>
      <c r="J37" s="416">
        <v>5</v>
      </c>
      <c r="K37" s="416">
        <v>1790</v>
      </c>
      <c r="L37" s="416">
        <v>1</v>
      </c>
      <c r="M37" s="416">
        <v>358</v>
      </c>
      <c r="N37" s="416">
        <v>4</v>
      </c>
      <c r="O37" s="416">
        <v>1440</v>
      </c>
      <c r="P37" s="429">
        <v>0.8044692737430168</v>
      </c>
      <c r="Q37" s="493">
        <v>360</v>
      </c>
    </row>
    <row r="38" spans="1:17" ht="14.45" customHeight="1" x14ac:dyDescent="0.2">
      <c r="A38" s="425" t="s">
        <v>404</v>
      </c>
      <c r="B38" s="415" t="s">
        <v>358</v>
      </c>
      <c r="C38" s="415" t="s">
        <v>359</v>
      </c>
      <c r="D38" s="415" t="s">
        <v>362</v>
      </c>
      <c r="E38" s="415" t="s">
        <v>363</v>
      </c>
      <c r="F38" s="416">
        <v>2</v>
      </c>
      <c r="G38" s="416">
        <v>356</v>
      </c>
      <c r="H38" s="416">
        <v>1.988826815642458</v>
      </c>
      <c r="I38" s="416">
        <v>178</v>
      </c>
      <c r="J38" s="416">
        <v>1</v>
      </c>
      <c r="K38" s="416">
        <v>179</v>
      </c>
      <c r="L38" s="416">
        <v>1</v>
      </c>
      <c r="M38" s="416">
        <v>179</v>
      </c>
      <c r="N38" s="416">
        <v>3</v>
      </c>
      <c r="O38" s="416">
        <v>540</v>
      </c>
      <c r="P38" s="429">
        <v>3.016759776536313</v>
      </c>
      <c r="Q38" s="493">
        <v>180</v>
      </c>
    </row>
    <row r="39" spans="1:17" ht="14.45" customHeight="1" x14ac:dyDescent="0.2">
      <c r="A39" s="425" t="s">
        <v>404</v>
      </c>
      <c r="B39" s="415" t="s">
        <v>358</v>
      </c>
      <c r="C39" s="415" t="s">
        <v>359</v>
      </c>
      <c r="D39" s="415" t="s">
        <v>364</v>
      </c>
      <c r="E39" s="415" t="s">
        <v>365</v>
      </c>
      <c r="F39" s="416"/>
      <c r="G39" s="416"/>
      <c r="H39" s="416"/>
      <c r="I39" s="416"/>
      <c r="J39" s="416">
        <v>1</v>
      </c>
      <c r="K39" s="416">
        <v>350</v>
      </c>
      <c r="L39" s="416">
        <v>1</v>
      </c>
      <c r="M39" s="416">
        <v>350</v>
      </c>
      <c r="N39" s="416"/>
      <c r="O39" s="416"/>
      <c r="P39" s="429"/>
      <c r="Q39" s="493"/>
    </row>
    <row r="40" spans="1:17" ht="14.45" customHeight="1" x14ac:dyDescent="0.2">
      <c r="A40" s="425" t="s">
        <v>405</v>
      </c>
      <c r="B40" s="415" t="s">
        <v>358</v>
      </c>
      <c r="C40" s="415" t="s">
        <v>359</v>
      </c>
      <c r="D40" s="415" t="s">
        <v>360</v>
      </c>
      <c r="E40" s="415" t="s">
        <v>361</v>
      </c>
      <c r="F40" s="416">
        <v>2</v>
      </c>
      <c r="G40" s="416">
        <v>710</v>
      </c>
      <c r="H40" s="416">
        <v>1.9832402234636872</v>
      </c>
      <c r="I40" s="416">
        <v>355</v>
      </c>
      <c r="J40" s="416">
        <v>1</v>
      </c>
      <c r="K40" s="416">
        <v>358</v>
      </c>
      <c r="L40" s="416">
        <v>1</v>
      </c>
      <c r="M40" s="416">
        <v>358</v>
      </c>
      <c r="N40" s="416">
        <v>1</v>
      </c>
      <c r="O40" s="416">
        <v>360</v>
      </c>
      <c r="P40" s="429">
        <v>1.005586592178771</v>
      </c>
      <c r="Q40" s="493">
        <v>360</v>
      </c>
    </row>
    <row r="41" spans="1:17" ht="14.45" customHeight="1" x14ac:dyDescent="0.2">
      <c r="A41" s="425" t="s">
        <v>405</v>
      </c>
      <c r="B41" s="415" t="s">
        <v>358</v>
      </c>
      <c r="C41" s="415" t="s">
        <v>359</v>
      </c>
      <c r="D41" s="415" t="s">
        <v>362</v>
      </c>
      <c r="E41" s="415" t="s">
        <v>363</v>
      </c>
      <c r="F41" s="416">
        <v>1</v>
      </c>
      <c r="G41" s="416">
        <v>178</v>
      </c>
      <c r="H41" s="416">
        <v>0.24860335195530725</v>
      </c>
      <c r="I41" s="416">
        <v>178</v>
      </c>
      <c r="J41" s="416">
        <v>4</v>
      </c>
      <c r="K41" s="416">
        <v>716</v>
      </c>
      <c r="L41" s="416">
        <v>1</v>
      </c>
      <c r="M41" s="416">
        <v>179</v>
      </c>
      <c r="N41" s="416"/>
      <c r="O41" s="416"/>
      <c r="P41" s="429"/>
      <c r="Q41" s="493"/>
    </row>
    <row r="42" spans="1:17" ht="14.45" customHeight="1" x14ac:dyDescent="0.2">
      <c r="A42" s="425" t="s">
        <v>406</v>
      </c>
      <c r="B42" s="415" t="s">
        <v>358</v>
      </c>
      <c r="C42" s="415" t="s">
        <v>359</v>
      </c>
      <c r="D42" s="415" t="s">
        <v>360</v>
      </c>
      <c r="E42" s="415" t="s">
        <v>361</v>
      </c>
      <c r="F42" s="416">
        <v>5</v>
      </c>
      <c r="G42" s="416">
        <v>1775</v>
      </c>
      <c r="H42" s="416"/>
      <c r="I42" s="416">
        <v>355</v>
      </c>
      <c r="J42" s="416"/>
      <c r="K42" s="416"/>
      <c r="L42" s="416"/>
      <c r="M42" s="416"/>
      <c r="N42" s="416">
        <v>7</v>
      </c>
      <c r="O42" s="416">
        <v>2520</v>
      </c>
      <c r="P42" s="429"/>
      <c r="Q42" s="493">
        <v>360</v>
      </c>
    </row>
    <row r="43" spans="1:17" ht="14.45" customHeight="1" x14ac:dyDescent="0.2">
      <c r="A43" s="425" t="s">
        <v>406</v>
      </c>
      <c r="B43" s="415" t="s">
        <v>358</v>
      </c>
      <c r="C43" s="415" t="s">
        <v>359</v>
      </c>
      <c r="D43" s="415" t="s">
        <v>362</v>
      </c>
      <c r="E43" s="415" t="s">
        <v>363</v>
      </c>
      <c r="F43" s="416">
        <v>2</v>
      </c>
      <c r="G43" s="416">
        <v>356</v>
      </c>
      <c r="H43" s="416"/>
      <c r="I43" s="416">
        <v>178</v>
      </c>
      <c r="J43" s="416"/>
      <c r="K43" s="416"/>
      <c r="L43" s="416"/>
      <c r="M43" s="416"/>
      <c r="N43" s="416">
        <v>9</v>
      </c>
      <c r="O43" s="416">
        <v>1620</v>
      </c>
      <c r="P43" s="429"/>
      <c r="Q43" s="493">
        <v>180</v>
      </c>
    </row>
    <row r="44" spans="1:17" ht="14.45" customHeight="1" x14ac:dyDescent="0.2">
      <c r="A44" s="425" t="s">
        <v>406</v>
      </c>
      <c r="B44" s="415" t="s">
        <v>358</v>
      </c>
      <c r="C44" s="415" t="s">
        <v>359</v>
      </c>
      <c r="D44" s="415" t="s">
        <v>364</v>
      </c>
      <c r="E44" s="415" t="s">
        <v>365</v>
      </c>
      <c r="F44" s="416"/>
      <c r="G44" s="416"/>
      <c r="H44" s="416"/>
      <c r="I44" s="416"/>
      <c r="J44" s="416"/>
      <c r="K44" s="416"/>
      <c r="L44" s="416"/>
      <c r="M44" s="416"/>
      <c r="N44" s="416">
        <v>1</v>
      </c>
      <c r="O44" s="416">
        <v>352</v>
      </c>
      <c r="P44" s="429"/>
      <c r="Q44" s="493">
        <v>352</v>
      </c>
    </row>
    <row r="45" spans="1:17" ht="14.45" customHeight="1" x14ac:dyDescent="0.2">
      <c r="A45" s="425" t="s">
        <v>407</v>
      </c>
      <c r="B45" s="415" t="s">
        <v>358</v>
      </c>
      <c r="C45" s="415" t="s">
        <v>359</v>
      </c>
      <c r="D45" s="415" t="s">
        <v>360</v>
      </c>
      <c r="E45" s="415" t="s">
        <v>361</v>
      </c>
      <c r="F45" s="416"/>
      <c r="G45" s="416"/>
      <c r="H45" s="416"/>
      <c r="I45" s="416"/>
      <c r="J45" s="416"/>
      <c r="K45" s="416"/>
      <c r="L45" s="416"/>
      <c r="M45" s="416"/>
      <c r="N45" s="416">
        <v>1</v>
      </c>
      <c r="O45" s="416">
        <v>360</v>
      </c>
      <c r="P45" s="429"/>
      <c r="Q45" s="493">
        <v>360</v>
      </c>
    </row>
    <row r="46" spans="1:17" ht="14.45" customHeight="1" x14ac:dyDescent="0.2">
      <c r="A46" s="425" t="s">
        <v>408</v>
      </c>
      <c r="B46" s="415" t="s">
        <v>358</v>
      </c>
      <c r="C46" s="415" t="s">
        <v>359</v>
      </c>
      <c r="D46" s="415" t="s">
        <v>360</v>
      </c>
      <c r="E46" s="415" t="s">
        <v>361</v>
      </c>
      <c r="F46" s="416">
        <v>7</v>
      </c>
      <c r="G46" s="416">
        <v>2485</v>
      </c>
      <c r="H46" s="416">
        <v>0.86766759776536317</v>
      </c>
      <c r="I46" s="416">
        <v>355</v>
      </c>
      <c r="J46" s="416">
        <v>8</v>
      </c>
      <c r="K46" s="416">
        <v>2864</v>
      </c>
      <c r="L46" s="416">
        <v>1</v>
      </c>
      <c r="M46" s="416">
        <v>358</v>
      </c>
      <c r="N46" s="416">
        <v>13</v>
      </c>
      <c r="O46" s="416">
        <v>4680</v>
      </c>
      <c r="P46" s="429">
        <v>1.6340782122905029</v>
      </c>
      <c r="Q46" s="493">
        <v>360</v>
      </c>
    </row>
    <row r="47" spans="1:17" ht="14.45" customHeight="1" x14ac:dyDescent="0.2">
      <c r="A47" s="425" t="s">
        <v>408</v>
      </c>
      <c r="B47" s="415" t="s">
        <v>358</v>
      </c>
      <c r="C47" s="415" t="s">
        <v>359</v>
      </c>
      <c r="D47" s="415" t="s">
        <v>362</v>
      </c>
      <c r="E47" s="415" t="s">
        <v>363</v>
      </c>
      <c r="F47" s="416">
        <v>6</v>
      </c>
      <c r="G47" s="416">
        <v>1068</v>
      </c>
      <c r="H47" s="416">
        <v>0.54240731335703407</v>
      </c>
      <c r="I47" s="416">
        <v>178</v>
      </c>
      <c r="J47" s="416">
        <v>11</v>
      </c>
      <c r="K47" s="416">
        <v>1969</v>
      </c>
      <c r="L47" s="416">
        <v>1</v>
      </c>
      <c r="M47" s="416">
        <v>179</v>
      </c>
      <c r="N47" s="416">
        <v>5</v>
      </c>
      <c r="O47" s="416">
        <v>900</v>
      </c>
      <c r="P47" s="429">
        <v>0.45708481462671408</v>
      </c>
      <c r="Q47" s="493">
        <v>180</v>
      </c>
    </row>
    <row r="48" spans="1:17" ht="14.45" customHeight="1" x14ac:dyDescent="0.2">
      <c r="A48" s="425" t="s">
        <v>408</v>
      </c>
      <c r="B48" s="415" t="s">
        <v>358</v>
      </c>
      <c r="C48" s="415" t="s">
        <v>359</v>
      </c>
      <c r="D48" s="415" t="s">
        <v>364</v>
      </c>
      <c r="E48" s="415" t="s">
        <v>365</v>
      </c>
      <c r="F48" s="416"/>
      <c r="G48" s="416"/>
      <c r="H48" s="416"/>
      <c r="I48" s="416"/>
      <c r="J48" s="416"/>
      <c r="K48" s="416"/>
      <c r="L48" s="416"/>
      <c r="M48" s="416"/>
      <c r="N48" s="416">
        <v>2</v>
      </c>
      <c r="O48" s="416">
        <v>704</v>
      </c>
      <c r="P48" s="429"/>
      <c r="Q48" s="493">
        <v>352</v>
      </c>
    </row>
    <row r="49" spans="1:17" ht="14.45" customHeight="1" x14ac:dyDescent="0.2">
      <c r="A49" s="425" t="s">
        <v>409</v>
      </c>
      <c r="B49" s="415" t="s">
        <v>358</v>
      </c>
      <c r="C49" s="415" t="s">
        <v>359</v>
      </c>
      <c r="D49" s="415" t="s">
        <v>360</v>
      </c>
      <c r="E49" s="415" t="s">
        <v>361</v>
      </c>
      <c r="F49" s="416">
        <v>1</v>
      </c>
      <c r="G49" s="416">
        <v>355</v>
      </c>
      <c r="H49" s="416"/>
      <c r="I49" s="416">
        <v>355</v>
      </c>
      <c r="J49" s="416"/>
      <c r="K49" s="416"/>
      <c r="L49" s="416"/>
      <c r="M49" s="416"/>
      <c r="N49" s="416"/>
      <c r="O49" s="416"/>
      <c r="P49" s="429"/>
      <c r="Q49" s="493"/>
    </row>
    <row r="50" spans="1:17" ht="14.45" customHeight="1" x14ac:dyDescent="0.2">
      <c r="A50" s="425" t="s">
        <v>409</v>
      </c>
      <c r="B50" s="415" t="s">
        <v>358</v>
      </c>
      <c r="C50" s="415" t="s">
        <v>359</v>
      </c>
      <c r="D50" s="415" t="s">
        <v>362</v>
      </c>
      <c r="E50" s="415" t="s">
        <v>363</v>
      </c>
      <c r="F50" s="416"/>
      <c r="G50" s="416"/>
      <c r="H50" s="416"/>
      <c r="I50" s="416"/>
      <c r="J50" s="416"/>
      <c r="K50" s="416"/>
      <c r="L50" s="416"/>
      <c r="M50" s="416"/>
      <c r="N50" s="416">
        <v>1</v>
      </c>
      <c r="O50" s="416">
        <v>180</v>
      </c>
      <c r="P50" s="429"/>
      <c r="Q50" s="493">
        <v>180</v>
      </c>
    </row>
    <row r="51" spans="1:17" ht="14.45" customHeight="1" x14ac:dyDescent="0.2">
      <c r="A51" s="425" t="s">
        <v>410</v>
      </c>
      <c r="B51" s="415" t="s">
        <v>358</v>
      </c>
      <c r="C51" s="415" t="s">
        <v>359</v>
      </c>
      <c r="D51" s="415" t="s">
        <v>360</v>
      </c>
      <c r="E51" s="415" t="s">
        <v>361</v>
      </c>
      <c r="F51" s="416"/>
      <c r="G51" s="416"/>
      <c r="H51" s="416"/>
      <c r="I51" s="416"/>
      <c r="J51" s="416">
        <v>3</v>
      </c>
      <c r="K51" s="416">
        <v>1074</v>
      </c>
      <c r="L51" s="416">
        <v>1</v>
      </c>
      <c r="M51" s="416">
        <v>358</v>
      </c>
      <c r="N51" s="416">
        <v>1</v>
      </c>
      <c r="O51" s="416">
        <v>360</v>
      </c>
      <c r="P51" s="429">
        <v>0.33519553072625696</v>
      </c>
      <c r="Q51" s="493">
        <v>360</v>
      </c>
    </row>
    <row r="52" spans="1:17" ht="14.45" customHeight="1" x14ac:dyDescent="0.2">
      <c r="A52" s="425" t="s">
        <v>410</v>
      </c>
      <c r="B52" s="415" t="s">
        <v>358</v>
      </c>
      <c r="C52" s="415" t="s">
        <v>359</v>
      </c>
      <c r="D52" s="415" t="s">
        <v>362</v>
      </c>
      <c r="E52" s="415" t="s">
        <v>363</v>
      </c>
      <c r="F52" s="416"/>
      <c r="G52" s="416"/>
      <c r="H52" s="416"/>
      <c r="I52" s="416"/>
      <c r="J52" s="416">
        <v>4</v>
      </c>
      <c r="K52" s="416">
        <v>716</v>
      </c>
      <c r="L52" s="416">
        <v>1</v>
      </c>
      <c r="M52" s="416">
        <v>179</v>
      </c>
      <c r="N52" s="416"/>
      <c r="O52" s="416"/>
      <c r="P52" s="429"/>
      <c r="Q52" s="493"/>
    </row>
    <row r="53" spans="1:17" ht="14.45" customHeight="1" x14ac:dyDescent="0.2">
      <c r="A53" s="425" t="s">
        <v>410</v>
      </c>
      <c r="B53" s="415" t="s">
        <v>358</v>
      </c>
      <c r="C53" s="415" t="s">
        <v>359</v>
      </c>
      <c r="D53" s="415" t="s">
        <v>364</v>
      </c>
      <c r="E53" s="415" t="s">
        <v>365</v>
      </c>
      <c r="F53" s="416"/>
      <c r="G53" s="416"/>
      <c r="H53" s="416"/>
      <c r="I53" s="416"/>
      <c r="J53" s="416"/>
      <c r="K53" s="416"/>
      <c r="L53" s="416"/>
      <c r="M53" s="416"/>
      <c r="N53" s="416">
        <v>1</v>
      </c>
      <c r="O53" s="416">
        <v>352</v>
      </c>
      <c r="P53" s="429"/>
      <c r="Q53" s="493">
        <v>352</v>
      </c>
    </row>
    <row r="54" spans="1:17" ht="14.45" customHeight="1" x14ac:dyDescent="0.2">
      <c r="A54" s="425" t="s">
        <v>411</v>
      </c>
      <c r="B54" s="415" t="s">
        <v>358</v>
      </c>
      <c r="C54" s="415" t="s">
        <v>359</v>
      </c>
      <c r="D54" s="415" t="s">
        <v>360</v>
      </c>
      <c r="E54" s="415" t="s">
        <v>361</v>
      </c>
      <c r="F54" s="416">
        <v>2</v>
      </c>
      <c r="G54" s="416">
        <v>710</v>
      </c>
      <c r="H54" s="416">
        <v>0.33054003724394787</v>
      </c>
      <c r="I54" s="416">
        <v>355</v>
      </c>
      <c r="J54" s="416">
        <v>6</v>
      </c>
      <c r="K54" s="416">
        <v>2148</v>
      </c>
      <c r="L54" s="416">
        <v>1</v>
      </c>
      <c r="M54" s="416">
        <v>358</v>
      </c>
      <c r="N54" s="416">
        <v>7</v>
      </c>
      <c r="O54" s="416">
        <v>2520</v>
      </c>
      <c r="P54" s="429">
        <v>1.1731843575418994</v>
      </c>
      <c r="Q54" s="493">
        <v>360</v>
      </c>
    </row>
    <row r="55" spans="1:17" ht="14.45" customHeight="1" x14ac:dyDescent="0.2">
      <c r="A55" s="425" t="s">
        <v>411</v>
      </c>
      <c r="B55" s="415" t="s">
        <v>358</v>
      </c>
      <c r="C55" s="415" t="s">
        <v>359</v>
      </c>
      <c r="D55" s="415" t="s">
        <v>362</v>
      </c>
      <c r="E55" s="415" t="s">
        <v>363</v>
      </c>
      <c r="F55" s="416">
        <v>3</v>
      </c>
      <c r="G55" s="416">
        <v>534</v>
      </c>
      <c r="H55" s="416">
        <v>0.27120365667851704</v>
      </c>
      <c r="I55" s="416">
        <v>178</v>
      </c>
      <c r="J55" s="416">
        <v>11</v>
      </c>
      <c r="K55" s="416">
        <v>1969</v>
      </c>
      <c r="L55" s="416">
        <v>1</v>
      </c>
      <c r="M55" s="416">
        <v>179</v>
      </c>
      <c r="N55" s="416">
        <v>2</v>
      </c>
      <c r="O55" s="416">
        <v>360</v>
      </c>
      <c r="P55" s="429">
        <v>0.18283392585068561</v>
      </c>
      <c r="Q55" s="493">
        <v>180</v>
      </c>
    </row>
    <row r="56" spans="1:17" ht="14.45" customHeight="1" x14ac:dyDescent="0.2">
      <c r="A56" s="425" t="s">
        <v>411</v>
      </c>
      <c r="B56" s="415" t="s">
        <v>358</v>
      </c>
      <c r="C56" s="415" t="s">
        <v>359</v>
      </c>
      <c r="D56" s="415" t="s">
        <v>364</v>
      </c>
      <c r="E56" s="415" t="s">
        <v>365</v>
      </c>
      <c r="F56" s="416"/>
      <c r="G56" s="416"/>
      <c r="H56" s="416"/>
      <c r="I56" s="416"/>
      <c r="J56" s="416">
        <v>1</v>
      </c>
      <c r="K56" s="416">
        <v>350</v>
      </c>
      <c r="L56" s="416">
        <v>1</v>
      </c>
      <c r="M56" s="416">
        <v>350</v>
      </c>
      <c r="N56" s="416">
        <v>1</v>
      </c>
      <c r="O56" s="416">
        <v>352</v>
      </c>
      <c r="P56" s="429">
        <v>1.0057142857142858</v>
      </c>
      <c r="Q56" s="493">
        <v>352</v>
      </c>
    </row>
    <row r="57" spans="1:17" ht="14.45" customHeight="1" x14ac:dyDescent="0.2">
      <c r="A57" s="425" t="s">
        <v>412</v>
      </c>
      <c r="B57" s="415" t="s">
        <v>358</v>
      </c>
      <c r="C57" s="415" t="s">
        <v>359</v>
      </c>
      <c r="D57" s="415" t="s">
        <v>360</v>
      </c>
      <c r="E57" s="415" t="s">
        <v>361</v>
      </c>
      <c r="F57" s="416"/>
      <c r="G57" s="416"/>
      <c r="H57" s="416"/>
      <c r="I57" s="416"/>
      <c r="J57" s="416"/>
      <c r="K57" s="416"/>
      <c r="L57" s="416"/>
      <c r="M57" s="416"/>
      <c r="N57" s="416">
        <v>4</v>
      </c>
      <c r="O57" s="416">
        <v>1440</v>
      </c>
      <c r="P57" s="429"/>
      <c r="Q57" s="493">
        <v>360</v>
      </c>
    </row>
    <row r="58" spans="1:17" ht="14.45" customHeight="1" x14ac:dyDescent="0.2">
      <c r="A58" s="425" t="s">
        <v>412</v>
      </c>
      <c r="B58" s="415" t="s">
        <v>358</v>
      </c>
      <c r="C58" s="415" t="s">
        <v>359</v>
      </c>
      <c r="D58" s="415" t="s">
        <v>362</v>
      </c>
      <c r="E58" s="415" t="s">
        <v>363</v>
      </c>
      <c r="F58" s="416">
        <v>1</v>
      </c>
      <c r="G58" s="416">
        <v>178</v>
      </c>
      <c r="H58" s="416">
        <v>0.4972067039106145</v>
      </c>
      <c r="I58" s="416">
        <v>178</v>
      </c>
      <c r="J58" s="416">
        <v>2</v>
      </c>
      <c r="K58" s="416">
        <v>358</v>
      </c>
      <c r="L58" s="416">
        <v>1</v>
      </c>
      <c r="M58" s="416">
        <v>179</v>
      </c>
      <c r="N58" s="416">
        <v>3</v>
      </c>
      <c r="O58" s="416">
        <v>540</v>
      </c>
      <c r="P58" s="429">
        <v>1.5083798882681565</v>
      </c>
      <c r="Q58" s="493">
        <v>180</v>
      </c>
    </row>
    <row r="59" spans="1:17" ht="14.45" customHeight="1" thickBot="1" x14ac:dyDescent="0.25">
      <c r="A59" s="426" t="s">
        <v>412</v>
      </c>
      <c r="B59" s="418" t="s">
        <v>358</v>
      </c>
      <c r="C59" s="418" t="s">
        <v>359</v>
      </c>
      <c r="D59" s="418" t="s">
        <v>364</v>
      </c>
      <c r="E59" s="418" t="s">
        <v>365</v>
      </c>
      <c r="F59" s="419"/>
      <c r="G59" s="419"/>
      <c r="H59" s="419"/>
      <c r="I59" s="419"/>
      <c r="J59" s="419"/>
      <c r="K59" s="419"/>
      <c r="L59" s="419"/>
      <c r="M59" s="419"/>
      <c r="N59" s="419">
        <v>1</v>
      </c>
      <c r="O59" s="419">
        <v>352</v>
      </c>
      <c r="P59" s="431"/>
      <c r="Q59" s="494">
        <v>352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9C5F097-43A6-4BB7-8C85-A7F4952507A7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2020-09-24T09:54:49Z</dcterms:modified>
</cp:coreProperties>
</file>