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5EF8DE9-A803-402E-8B09-E0C997E925D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O13" i="431"/>
  <c r="P14" i="431"/>
  <c r="Q15" i="431"/>
  <c r="K10" i="431"/>
  <c r="P15" i="431"/>
  <c r="C10" i="431"/>
  <c r="D11" i="431"/>
  <c r="E12" i="431"/>
  <c r="F13" i="431"/>
  <c r="G14" i="431"/>
  <c r="L11" i="431"/>
  <c r="M12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O9" i="431"/>
  <c r="J13" i="431"/>
  <c r="O10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M15" i="431"/>
  <c r="I12" i="431"/>
  <c r="P11" i="431"/>
  <c r="C13" i="431"/>
  <c r="D14" i="431"/>
  <c r="E15" i="431"/>
  <c r="G9" i="431"/>
  <c r="H10" i="431"/>
  <c r="I11" i="431"/>
  <c r="J12" i="431"/>
  <c r="K13" i="431"/>
  <c r="L14" i="431"/>
  <c r="P10" i="431"/>
  <c r="Q11" i="431"/>
  <c r="K14" i="431"/>
  <c r="Q12" i="431"/>
  <c r="C14" i="431"/>
  <c r="D15" i="431"/>
  <c r="F9" i="431"/>
  <c r="G10" i="431"/>
  <c r="H11" i="431"/>
  <c r="L15" i="431"/>
  <c r="N9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N12" i="431"/>
  <c r="J9" i="431"/>
  <c r="N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M11" i="431"/>
  <c r="H15" i="431"/>
  <c r="O14" i="431"/>
  <c r="S14" i="431" l="1"/>
  <c r="R14" i="431"/>
  <c r="S13" i="431"/>
  <c r="R13" i="431"/>
  <c r="S12" i="431"/>
  <c r="R12" i="431"/>
  <c r="S11" i="431"/>
  <c r="R11" i="431"/>
  <c r="R10" i="431"/>
  <c r="S10" i="431"/>
  <c r="S9" i="431"/>
  <c r="R9" i="431"/>
  <c r="S15" i="431"/>
  <c r="R15" i="431"/>
  <c r="A17" i="414"/>
  <c r="Q8" i="431"/>
  <c r="G8" i="431"/>
  <c r="J8" i="431"/>
  <c r="K8" i="431"/>
  <c r="P8" i="431"/>
  <c r="E8" i="431"/>
  <c r="O8" i="431"/>
  <c r="L8" i="431"/>
  <c r="M8" i="431"/>
  <c r="D8" i="431"/>
  <c r="C8" i="431"/>
  <c r="H8" i="431"/>
  <c r="F8" i="431"/>
  <c r="N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C14" i="414"/>
  <c r="D17" i="414"/>
  <c r="D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Q3" i="345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<sst xmlns="http://schemas.openxmlformats.org/spreadsheetml/2006/main" count="1087" uniqueCount="426">
  <si>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</si>
  <si>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</si>
  <si>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</si>
  <si>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</si>
  <si>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</si>
  <si>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</si>
  <si>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</si>
  <si>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</si>
  <si>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</si>
  <si>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</si>
  <si>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</si>
  <si>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</si>
  <si>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</si>
  <si>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</si>
  <si>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</si>
  <si>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</si>
  <si>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</si>
  <si>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</si>
  <si>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</si>
  <si>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</si>
  <si>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</si>
  <si>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</si>
  <si>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</si>
  <si>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</si>
  <si>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</si>
  <si>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</si>
  <si>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</si>
  <si>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</si>
  <si>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</si>
  <si>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</si>
  <si>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</si>
  <si>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</si>
  <si>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</si>
  <si>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</si>
  <si>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</si>
  <si>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</si>
  <si>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</si>
  <si>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</si>
  <si>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</si>
  <si>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</si>
  <si>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</si>
  <si>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</si>
  <si>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</si>
  <si>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</si>
  <si>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</si>
  <si>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</si>
  <si>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</si>
  <si>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</si>
  <si>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</si>
  <si>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</si>
  <si>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</si>
  <si>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</si>
  <si>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</si>
  <si>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</si>
  <si>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</si>
  <si>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</si>
  <si>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</si>
  <si>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</si>
  <si>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</si>
  <si>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</si>
  <si>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</si>
  <si>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</si>
  <si>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</si>
  <si>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</si>
  <si>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</si>
  <si>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</si>
  <si>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</si>
  <si>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</si>
  <si>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</si>
  <si>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</si>
  <si>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</si>
  <si>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</si>
  <si>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</si>
  <si>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</si>
  <si>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</si>
  <si>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</si>
  <si>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</si>
  <si>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</si>
  <si>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</si>
  <si>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</si>
  <si>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</si>
  <si>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</si>
  <si>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</si>
  <si>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</si>
  <si>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</si>
  <si>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</si>
  <si>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</si>
  <si>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</si>
  <si>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</si>
  <si>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</si>
  <si>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</si>
  <si>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</si>
  <si>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</si>
  <si>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</si>
  <si>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</si>
  <si>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</si>
  <si>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</si>
  <si>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</si>
  <si>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</si>
  <si>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</si>
  <si>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</si>
  <si>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</si>
  <si>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</si>
  <si>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</si>
  <si>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</si>
  <si>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</si>
  <si>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</si>
  <si>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</si>
  <si>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</si>
  <si>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</si>
  <si>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</si>
  <si>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</si>
  <si>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</si>
  <si>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</si>
  <si>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</si>
  <si>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</si>
  <si>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</si>
  <si>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</si>
  <si>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</si>
  <si>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</si>
  <si>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</si>
  <si>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</si>
  <si>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</si>
  <si>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</si>
  <si>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</si>
  <si>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</si>
  <si>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</si>
  <si>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</si>
  <si>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</si>
  <si>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</si>
  <si>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</si>
  <si>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</si>
  <si>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</si>
  <si>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</si>
  <si>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</si>
  <si>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</si>
  <si>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</si>
  <si>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</si>
  <si>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</si>
  <si>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</si>
  <si>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</si>
  <si>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</si>
  <si>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</si>
  <si>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</si>
  <si>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</si>
  <si>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</si>
  <si>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</si>
  <si>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</si>
  <si>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</si>
  <si>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</si>
  <si>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</si>
  <si>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</si>
  <si>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</si>
  <si>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</si>
  <si>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</si>
  <si>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</si>
  <si>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</si>
  <si>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</si>
  <si>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</si>
  <si>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</si>
  <si>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</si>
  <si>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</si>
  <si>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</si>
  <si>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</si>
  <si>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</si>
  <si>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</si>
  <si>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</si>
  <si>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</si>
  <si>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</si>
  <si>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</si>
  <si>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</si>
  <si>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</si>
  <si>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</si>
  <si>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</si>
  <si>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</si>
  <si>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</si>
  <si>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</si>
  <si>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</si>
  <si>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</si>
  <si>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</si>
  <si>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</si>
  <si>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</si>
  <si>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</si>
  <si>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</si>
  <si>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</si>
  <si>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</si>
  <si>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</si>
  <si>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</si>
  <si>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</si>
  <si>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</si>
  <si>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</si>
  <si>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</si>
  <si>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</si>
  <si>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</si>
  <si>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</si>
  <si>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</si>
  <si>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</si>
  <si>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</si>
  <si>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</si>
  <si>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</si>
  <si>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</si>
  <si>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</si>
  <si>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</si>
  <si>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</si>
  <si>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</si>
  <si>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</si>
  <si>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</si>
  <si>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</si>
  <si>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</si>
  <si>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</si>
  <si>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</si>
  <si>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</si>
  <si>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</si>
  <si>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</si>
  <si>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</si>
  <si>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</si>
  <si>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</si>
  <si>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</si>
  <si>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</si>
  <si>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</si>
  <si>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</si>
  <si>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</si>
  <si>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</si>
  <si>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</si>
  <si>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</si>
  <si>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</si>
  <si>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</si>
  <si>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</si>
  <si>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</si>
  <si>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</si>
  <si>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</si>
  <si>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</si>
  <si>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</si>
  <si>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</si>
  <si>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</si>
  <si>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</si>
  <si>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</si>
  <si>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</si>
  <si>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</si>
  <si>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</si>
  <si>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</si>
  <si>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</si>
  <si>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</si>
  <si>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</si>
  <si>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</si>
  <si>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</si>
  <si>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</si>
  <si>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</si>
  <si>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</si>
  <si>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</si>
  <si>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</si>
  <si>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50119100     Jednorázové ochranné pomůcky (sk.T18A)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</si>
  <si>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</si>
  <si>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</si>
  <si>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</si>
  <si>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</si>
  <si>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</si>
  <si>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</si>
  <si>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</si>
  <si>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</si>
  <si>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</si>
  <si>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</si>
  <si>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</si>
  <si>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</si>
  <si>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</si>
  <si>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</si>
  <si>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</si>
  <si>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</si>
  <si>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</si>
  <si>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</si>
  <si>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</si>
  <si>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</si>
  <si>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</si>
  <si>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</si>
  <si>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</si>
  <si>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</si>
  <si>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</si>
  <si>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</si>
  <si>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</si>
  <si>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</si>
  <si>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</si>
  <si>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</si>
  <si>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</si>
  <si>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</si>
  <si>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</si>
  <si>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</si>
  <si>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</si>
  <si>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</si>
  <si>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</si>
  <si>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</si>
  <si>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</si>
  <si>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</si>
  <si>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</si>
  <si>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</si>
  <si>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</si>
  <si>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</si>
  <si>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</si>
  <si>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</si>
  <si>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</si>
  <si>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</si>
  <si>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</si>
  <si>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</si>
  <si>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</si>
  <si>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</si>
  <si>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</si>
  <si>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</si>
  <si>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</si>
  <si>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</si>
  <si>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</si>
  <si>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</si>
  <si>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</si>
  <si>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</si>
  <si>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</si>
  <si>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</si>
  <si>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</si>
  <si>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</si>
  <si>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</si>
  <si>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</si>
  <si>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</si>
  <si>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</si>
  <si>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</si>
  <si>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CYKLOSPORIN</t>
  </si>
  <si>
    <t>15640</t>
  </si>
  <si>
    <t>SANDIMMUN NEORAL</t>
  </si>
  <si>
    <t>25MG CPS MOL 50</t>
  </si>
  <si>
    <t>OMEPRAZOL</t>
  </si>
  <si>
    <t>25366</t>
  </si>
  <si>
    <t>HELICID</t>
  </si>
  <si>
    <t>20MG CPS ETD 90 I</t>
  </si>
  <si>
    <t>Jiná</t>
  </si>
  <si>
    <t>*4022</t>
  </si>
  <si>
    <t>Jiný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</si>
  <si>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</si>
  <si>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</si>
  <si>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</si>
  <si>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</si>
  <si>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L04AD01 - CYKLOSPORIN</t>
  </si>
  <si>
    <t>L04AD01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</si>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</sst>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3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27" xfId="0" applyNumberFormat="1" applyFont="1" applyFill="1" applyBorder="1"/>
    <xf numFmtId="9" fontId="33" fillId="0" borderId="85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4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7" xfId="0" applyNumberFormat="1" applyFont="1" applyBorder="1" applyAlignment="1">
      <alignment horizontal="right" vertical="center"/>
    </xf>
    <xf numFmtId="173" fontId="40" fillId="0" borderId="97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97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3" xfId="0" applyNumberFormat="1" applyFont="1" applyBorder="1" applyAlignment="1">
      <alignment vertical="center"/>
    </xf>
    <xf numFmtId="0" fontId="33" fillId="0" borderId="98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6" xfId="0" applyNumberFormat="1" applyFont="1" applyFill="1" applyBorder="1"/>
    <xf numFmtId="3" fontId="0" fillId="7" borderId="74" xfId="0" applyNumberFormat="1" applyFont="1" applyFill="1" applyBorder="1"/>
    <xf numFmtId="0" fontId="0" fillId="0" borderId="107" xfId="0" applyNumberFormat="1" applyFont="1" applyBorder="1"/>
    <xf numFmtId="3" fontId="0" fillId="0" borderId="108" xfId="0" applyNumberFormat="1" applyFont="1" applyBorder="1"/>
    <xf numFmtId="0" fontId="0" fillId="7" borderId="107" xfId="0" applyNumberFormat="1" applyFont="1" applyFill="1" applyBorder="1"/>
    <xf numFmtId="3" fontId="0" fillId="7" borderId="108" xfId="0" applyNumberFormat="1" applyFont="1" applyFill="1" applyBorder="1"/>
    <xf numFmtId="0" fontId="53" fillId="8" borderId="107" xfId="0" applyNumberFormat="1" applyFont="1" applyFill="1" applyBorder="1"/>
    <xf numFmtId="3" fontId="53" fillId="8" borderId="108" xfId="0" applyNumberFormat="1" applyFont="1" applyFill="1" applyBorder="1"/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1" xfId="0" applyFont="1" applyBorder="1" applyAlignment="1">
      <alignment horizontal="center" vertical="center"/>
    </xf>
    <xf numFmtId="0" fontId="55" fillId="4" borderId="94" xfId="0" applyFont="1" applyFill="1" applyBorder="1" applyAlignment="1">
      <alignment horizontal="center" vertical="center" wrapText="1"/>
    </xf>
    <xf numFmtId="0" fontId="55" fillId="4" borderId="102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5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4" xfId="0" applyNumberFormat="1" applyFont="1" applyFill="1" applyBorder="1" applyAlignment="1">
      <alignment horizontal="center" vertical="center" wrapText="1"/>
    </xf>
    <xf numFmtId="168" fontId="55" fillId="2" borderId="102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5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5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5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6" xfId="0" applyNumberFormat="1" applyFont="1" applyFill="1" applyBorder="1" applyAlignment="1">
      <alignment horizontal="center" vertical="center" wrapText="1"/>
    </xf>
    <xf numFmtId="0" fontId="40" fillId="2" borderId="103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9" borderId="105" xfId="0" applyFont="1" applyFill="1" applyBorder="1" applyAlignment="1">
      <alignment horizontal="center"/>
    </xf>
    <xf numFmtId="0" fontId="55" fillId="9" borderId="104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3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2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0" xfId="83" applyNumberFormat="1" applyFont="1" applyFill="1" applyBorder="1" applyAlignment="1">
      <alignment horizontal="right" vertical="top"/>
    </xf>
    <xf numFmtId="3" fontId="34" fillId="10" borderId="111" xfId="83" applyNumberFormat="1" applyFont="1" applyFill="1" applyBorder="1" applyAlignment="1">
      <alignment horizontal="right" vertical="top"/>
    </xf>
    <xf numFmtId="9" fontId="34" fillId="10" borderId="112" xfId="83" applyFont="1" applyFill="1" applyBorder="1" applyAlignment="1">
      <alignment horizontal="right" vertical="top"/>
    </xf>
    <xf numFmtId="9" fontId="34" fillId="10" borderId="113" xfId="83" applyFont="1" applyFill="1" applyBorder="1" applyAlignment="1">
      <alignment horizontal="right" vertical="top"/>
    </xf>
    <xf numFmtId="3" fontId="34" fillId="11" borderId="109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99" xfId="79" applyFont="1" applyFill="1" applyBorder="1" applyAlignment="1">
      <alignment horizontal="left"/>
    </xf>
    <xf numFmtId="0" fontId="33" fillId="0" borderId="114" xfId="0" applyFont="1" applyFill="1" applyBorder="1"/>
    <xf numFmtId="0" fontId="40" fillId="11" borderId="11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115" xfId="0" applyNumberFormat="1" applyFont="1" applyFill="1" applyBorder="1"/>
    <xf numFmtId="0" fontId="33" fillId="0" borderId="117" xfId="0" applyFont="1" applyFill="1" applyBorder="1"/>
    <xf numFmtId="3" fontId="33" fillId="0" borderId="117" xfId="0" applyNumberFormat="1" applyFont="1" applyFill="1" applyBorder="1"/>
    <xf numFmtId="3" fontId="33" fillId="0" borderId="119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9" fontId="33" fillId="0" borderId="117" xfId="0" applyNumberFormat="1" applyFont="1" applyFill="1" applyBorder="1"/>
    <xf numFmtId="9" fontId="33" fillId="0" borderId="118" xfId="0" applyNumberFormat="1" applyFont="1" applyFill="1" applyBorder="1"/>
    <xf numFmtId="3" fontId="33" fillId="0" borderId="116" xfId="0" applyNumberFormat="1" applyFont="1" applyFill="1" applyBorder="1"/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80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" fillId="2" borderId="12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4" xfId="0" applyFont="1" applyFill="1" applyBorder="1"/>
    <xf numFmtId="0" fontId="33" fillId="0" borderId="125" xfId="0" applyFont="1" applyFill="1" applyBorder="1"/>
    <xf numFmtId="0" fontId="33" fillId="0" borderId="125" xfId="0" applyFont="1" applyFill="1" applyBorder="1" applyAlignment="1">
      <alignment horizontal="right"/>
    </xf>
    <xf numFmtId="0" fontId="33" fillId="0" borderId="125" xfId="0" applyFont="1" applyFill="1" applyBorder="1" applyAlignment="1">
      <alignment horizontal="left"/>
    </xf>
    <xf numFmtId="164" fontId="33" fillId="0" borderId="125" xfId="0" applyNumberFormat="1" applyFont="1" applyFill="1" applyBorder="1"/>
    <xf numFmtId="165" fontId="33" fillId="0" borderId="125" xfId="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0" fontId="33" fillId="0" borderId="127" xfId="0" applyFont="1" applyFill="1" applyBorder="1"/>
    <xf numFmtId="0" fontId="33" fillId="0" borderId="128" xfId="0" applyFont="1" applyFill="1" applyBorder="1"/>
    <xf numFmtId="0" fontId="33" fillId="0" borderId="128" xfId="0" applyFont="1" applyFill="1" applyBorder="1" applyAlignment="1">
      <alignment horizontal="right"/>
    </xf>
    <xf numFmtId="0" fontId="33" fillId="0" borderId="128" xfId="0" applyFont="1" applyFill="1" applyBorder="1" applyAlignment="1">
      <alignment horizontal="left"/>
    </xf>
    <xf numFmtId="164" fontId="33" fillId="0" borderId="128" xfId="0" applyNumberFormat="1" applyFont="1" applyFill="1" applyBorder="1"/>
    <xf numFmtId="165" fontId="33" fillId="0" borderId="128" xfId="0" applyNumberFormat="1" applyFont="1" applyFill="1" applyBorder="1"/>
    <xf numFmtId="9" fontId="33" fillId="0" borderId="128" xfId="0" applyNumberFormat="1" applyFont="1" applyFill="1" applyBorder="1"/>
    <xf numFmtId="9" fontId="33" fillId="0" borderId="129" xfId="0" applyNumberFormat="1" applyFont="1" applyFill="1" applyBorder="1"/>
    <xf numFmtId="0" fontId="40" fillId="2" borderId="54" xfId="0" applyFont="1" applyFill="1" applyBorder="1"/>
    <xf numFmtId="3" fontId="40" fillId="2" borderId="100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98" xfId="0" applyNumberFormat="1" applyFont="1" applyFill="1" applyBorder="1"/>
    <xf numFmtId="3" fontId="33" fillId="0" borderId="25" xfId="0" applyNumberFormat="1" applyFont="1" applyFill="1" applyBorder="1"/>
    <xf numFmtId="3" fontId="33" fillId="0" borderId="128" xfId="0" applyNumberFormat="1" applyFont="1" applyFill="1" applyBorder="1"/>
    <xf numFmtId="3" fontId="33" fillId="0" borderId="12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27" xfId="0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8" xfId="0" applyNumberFormat="1" applyBorder="1"/>
    <xf numFmtId="9" fontId="0" fillId="0" borderId="128" xfId="0" applyNumberFormat="1" applyBorder="1"/>
    <xf numFmtId="9" fontId="0" fillId="0" borderId="129" xfId="0" applyNumberFormat="1" applyBorder="1"/>
    <xf numFmtId="0" fontId="59" fillId="0" borderId="127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3" fontId="33" fillId="0" borderId="125" xfId="0" applyNumberFormat="1" applyFont="1" applyFill="1" applyBorder="1"/>
    <xf numFmtId="169" fontId="33" fillId="0" borderId="125" xfId="0" applyNumberFormat="1" applyFont="1" applyFill="1" applyBorder="1"/>
    <xf numFmtId="169" fontId="33" fillId="0" borderId="126" xfId="0" applyNumberFormat="1" applyFont="1" applyFill="1" applyBorder="1"/>
    <xf numFmtId="169" fontId="33" fillId="0" borderId="128" xfId="0" applyNumberFormat="1" applyFont="1" applyFill="1" applyBorder="1"/>
    <xf numFmtId="169" fontId="33" fillId="0" borderId="129" xfId="0" applyNumberFormat="1" applyFont="1" applyFill="1" applyBorder="1"/>
    <xf numFmtId="0" fontId="40" fillId="0" borderId="24" xfId="0" applyFont="1" applyFill="1" applyBorder="1"/>
    <xf numFmtId="0" fontId="40" fillId="0" borderId="124" xfId="0" applyFont="1" applyFill="1" applyBorder="1"/>
    <xf numFmtId="0" fontId="40" fillId="0" borderId="127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126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2.6047112783792719E-3</c:v>
                </c:pt>
                <c:pt idx="1">
                  <c:v>3.3831842188012514E-3</c:v>
                </c:pt>
                <c:pt idx="2">
                  <c:v>2.3314209047789625E-3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8" tableBorderDxfId="5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0" totalsRowShown="0">
  <autoFilter ref="C3:S3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300" t="s">
        <v>104</v>
      </c>
      <c r="B1" s="300"/>
    </row>
    <row r="2" spans="1:3" ht="14.45" customHeight="1" thickBot="1" x14ac:dyDescent="0.25">
      <c r="A2" s="224" t="s">
        <v>241</v>
      </c>
      <c r="B2" s="46"/>
    </row>
    <row r="3" spans="1:3" ht="14.45" customHeight="1" thickBot="1" x14ac:dyDescent="0.25">
      <c r="A3" s="296" t="s">
        <v>130</v>
      </c>
      <c r="B3" s="297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243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8" t="s">
        <v>105</v>
      </c>
      <c r="B10" s="297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334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487" t="s">
        <v>335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338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9" t="s">
        <v>106</v>
      </c>
      <c r="B18" s="297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352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359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369</v>
      </c>
      <c r="C21" s="47" t="s">
        <v>116</v>
      </c>
    </row>
    <row r="22" spans="1:3" ht="14.45" customHeight="1" x14ac:dyDescent="0.25">
      <c r="A22" s="241" t="str">
        <f>HYPERLINK("#'"&amp;C22&amp;"'!A1",C22)</f>
        <v>ZV Vykáz.-A Det.Lék.</v>
      </c>
      <c r="B22" s="89" t="s">
        <v>370</v>
      </c>
      <c r="C22" s="47" t="s">
        <v>183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425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F084BB09-2856-414E-84DE-B09AB86F204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2" customWidth="1"/>
    <col min="3" max="3" width="5.5703125" style="205" customWidth="1"/>
    <col min="4" max="4" width="10" style="202" customWidth="1"/>
    <col min="5" max="5" width="5.5703125" style="205" customWidth="1"/>
    <col min="6" max="6" width="10" style="202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9" t="s">
        <v>335</v>
      </c>
      <c r="B1" s="330"/>
      <c r="C1" s="330"/>
      <c r="D1" s="330"/>
      <c r="E1" s="330"/>
      <c r="F1" s="330"/>
    </row>
    <row r="2" spans="1:6" ht="14.45" customHeight="1" thickBot="1" x14ac:dyDescent="0.25">
      <c r="A2" s="224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31" t="s">
        <v>122</v>
      </c>
      <c r="C3" s="332"/>
      <c r="D3" s="333" t="s">
        <v>121</v>
      </c>
      <c r="E3" s="332"/>
      <c r="F3" s="79" t="s">
        <v>3</v>
      </c>
    </row>
    <row r="4" spans="1:6" ht="14.45" customHeight="1" thickBot="1" x14ac:dyDescent="0.25">
      <c r="A4" s="469" t="s">
        <v>148</v>
      </c>
      <c r="B4" s="470" t="s">
        <v>11</v>
      </c>
      <c r="C4" s="471" t="s">
        <v>2</v>
      </c>
      <c r="D4" s="470" t="s">
        <v>11</v>
      </c>
      <c r="E4" s="471" t="s">
        <v>2</v>
      </c>
      <c r="F4" s="472" t="s">
        <v>11</v>
      </c>
    </row>
    <row r="5" spans="1:6" ht="14.45" customHeight="1" thickBot="1" x14ac:dyDescent="0.25">
      <c r="A5" s="486" t="s">
        <v>320</v>
      </c>
      <c r="B5" s="473"/>
      <c r="C5" s="474">
        <v>0</v>
      </c>
      <c r="D5" s="473">
        <v>359.45</v>
      </c>
      <c r="E5" s="474">
        <v>1</v>
      </c>
      <c r="F5" s="475">
        <v>359.45</v>
      </c>
    </row>
    <row r="6" spans="1:6" ht="14.45" customHeight="1" thickBot="1" x14ac:dyDescent="0.25">
      <c r="A6" s="482" t="s">
        <v>3</v>
      </c>
      <c r="B6" s="483"/>
      <c r="C6" s="484">
        <v>0</v>
      </c>
      <c r="D6" s="483">
        <v>359.45</v>
      </c>
      <c r="E6" s="484">
        <v>1</v>
      </c>
      <c r="F6" s="485">
        <v>359.45</v>
      </c>
    </row>
    <row r="7" spans="1:6" ht="14.45" customHeight="1" thickBot="1" x14ac:dyDescent="0.25"/>
    <row r="8" spans="1:6" ht="14.45" customHeight="1" thickBot="1" x14ac:dyDescent="0.25">
      <c r="A8" s="486" t="s">
        <v>336</v>
      </c>
      <c r="B8" s="473"/>
      <c r="C8" s="474">
        <v>0</v>
      </c>
      <c r="D8" s="473">
        <v>359.45</v>
      </c>
      <c r="E8" s="474">
        <v>1</v>
      </c>
      <c r="F8" s="475">
        <v>359.45</v>
      </c>
    </row>
    <row r="9" spans="1:6" ht="14.45" customHeight="1" thickBot="1" x14ac:dyDescent="0.25">
      <c r="A9" s="482" t="s">
        <v>3</v>
      </c>
      <c r="B9" s="483"/>
      <c r="C9" s="484">
        <v>0</v>
      </c>
      <c r="D9" s="483">
        <v>359.45</v>
      </c>
      <c r="E9" s="484">
        <v>1</v>
      </c>
      <c r="F9" s="485">
        <v>359.45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{D4E72CB0-7138-4610-A628-B2FDC5E70161}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{2517A4E8-9393-4791-8FE6-20BED75A2577}</x14:id>
        </ext>
      </extLst>
    </cfRule>
  </conditionalFormatting>
  <hyperlinks>
    <hyperlink ref="A2" location="Obsah!A1" display="Zpět na Obsah  KL 01  1.-4.měsíc" xr:uid="{38FEEC8A-1ED1-472C-8D98-8655149F564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E72CB0-7138-4610-A628-B2FDC5E701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517A4E8-9393-4791-8FE6-20BED75A25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2" customWidth="1"/>
    <col min="7" max="7" width="10" style="202" customWidth="1"/>
    <col min="8" max="8" width="6.7109375" style="205" customWidth="1"/>
    <col min="9" max="9" width="6.7109375" style="202" customWidth="1"/>
    <col min="10" max="10" width="10" style="202" customWidth="1"/>
    <col min="11" max="11" width="6.7109375" style="205" customWidth="1"/>
    <col min="12" max="12" width="6.7109375" style="202" customWidth="1"/>
    <col min="13" max="13" width="10" style="202" customWidth="1"/>
    <col min="14" max="16384" width="8.85546875" style="126"/>
  </cols>
  <sheetData>
    <row r="1" spans="1:13" ht="18.600000000000001" customHeight="1" thickBot="1" x14ac:dyDescent="0.35">
      <c r="A1" s="330" t="s">
        <v>338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00"/>
      <c r="M1" s="300"/>
    </row>
    <row r="2" spans="1:13" ht="14.45" customHeight="1" thickBot="1" x14ac:dyDescent="0.25">
      <c r="A2" s="224" t="s">
        <v>241</v>
      </c>
      <c r="B2" s="201"/>
      <c r="C2" s="201"/>
      <c r="D2" s="201"/>
      <c r="E2" s="201"/>
      <c r="F2" s="206"/>
      <c r="G2" s="206"/>
      <c r="H2" s="207"/>
      <c r="I2" s="206"/>
      <c r="J2" s="206"/>
      <c r="K2" s="207"/>
      <c r="L2" s="206"/>
    </row>
    <row r="3" spans="1:13" ht="14.45" customHeight="1" thickBot="1" x14ac:dyDescent="0.2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359.45</v>
      </c>
      <c r="K3" s="44">
        <f>IF(M3=0,0,J3/M3)</f>
        <v>1</v>
      </c>
      <c r="L3" s="43">
        <f>SUBTOTAL(9,L6:L1048576)</f>
        <v>1</v>
      </c>
      <c r="M3" s="45">
        <f>SUBTOTAL(9,M6:M1048576)</f>
        <v>359.45</v>
      </c>
    </row>
    <row r="4" spans="1:13" ht="14.45" customHeight="1" thickBot="1" x14ac:dyDescent="0.25">
      <c r="A4" s="41"/>
      <c r="B4" s="41"/>
      <c r="C4" s="41"/>
      <c r="D4" s="41"/>
      <c r="E4" s="42"/>
      <c r="F4" s="334" t="s">
        <v>122</v>
      </c>
      <c r="G4" s="335"/>
      <c r="H4" s="336"/>
      <c r="I4" s="337" t="s">
        <v>121</v>
      </c>
      <c r="J4" s="335"/>
      <c r="K4" s="336"/>
      <c r="L4" s="338" t="s">
        <v>3</v>
      </c>
      <c r="M4" s="339"/>
    </row>
    <row r="5" spans="1:13" ht="14.45" customHeight="1" thickBot="1" x14ac:dyDescent="0.25">
      <c r="A5" s="469" t="s">
        <v>127</v>
      </c>
      <c r="B5" s="488" t="s">
        <v>123</v>
      </c>
      <c r="C5" s="488" t="s">
        <v>67</v>
      </c>
      <c r="D5" s="488" t="s">
        <v>124</v>
      </c>
      <c r="E5" s="488" t="s">
        <v>125</v>
      </c>
      <c r="F5" s="489" t="s">
        <v>25</v>
      </c>
      <c r="G5" s="489" t="s">
        <v>11</v>
      </c>
      <c r="H5" s="471" t="s">
        <v>126</v>
      </c>
      <c r="I5" s="470" t="s">
        <v>25</v>
      </c>
      <c r="J5" s="489" t="s">
        <v>11</v>
      </c>
      <c r="K5" s="471" t="s">
        <v>126</v>
      </c>
      <c r="L5" s="470" t="s">
        <v>25</v>
      </c>
      <c r="M5" s="490" t="s">
        <v>11</v>
      </c>
    </row>
    <row r="6" spans="1:13" ht="14.45" customHeight="1" thickBot="1" x14ac:dyDescent="0.25">
      <c r="A6" s="479" t="s">
        <v>320</v>
      </c>
      <c r="B6" s="491" t="s">
        <v>337</v>
      </c>
      <c r="C6" s="491" t="s">
        <v>322</v>
      </c>
      <c r="D6" s="491" t="s">
        <v>323</v>
      </c>
      <c r="E6" s="491" t="s">
        <v>324</v>
      </c>
      <c r="F6" s="480"/>
      <c r="G6" s="480"/>
      <c r="H6" s="230">
        <v>0</v>
      </c>
      <c r="I6" s="480">
        <v>1</v>
      </c>
      <c r="J6" s="480">
        <v>359.45</v>
      </c>
      <c r="K6" s="230">
        <v>1</v>
      </c>
      <c r="L6" s="480">
        <v>1</v>
      </c>
      <c r="M6" s="481">
        <v>359.45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EFEBB18-2C61-4C69-A19F-580C7E2FC32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3" customWidth="1"/>
    <col min="18" max="18" width="7.28515625" style="246" customWidth="1"/>
    <col min="19" max="19" width="8" style="223" customWidth="1"/>
    <col min="21" max="21" width="11.28515625" bestFit="1" customWidth="1"/>
  </cols>
  <sheetData>
    <row r="1" spans="1:19" ht="19.5" thickBot="1" x14ac:dyDescent="0.35">
      <c r="A1" s="371" t="s">
        <v>102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5.75" thickBot="1" x14ac:dyDescent="0.3">
      <c r="A2" s="224" t="s">
        <v>241</v>
      </c>
      <c r="B2" s="225"/>
    </row>
    <row r="3" spans="1:19" x14ac:dyDescent="0.25">
      <c r="A3" s="383" t="s">
        <v>174</v>
      </c>
      <c r="B3" s="384"/>
      <c r="C3" s="385" t="s">
        <v>163</v>
      </c>
      <c r="D3" s="386"/>
      <c r="E3" s="386"/>
      <c r="F3" s="387"/>
      <c r="G3" s="388" t="s">
        <v>164</v>
      </c>
      <c r="H3" s="389"/>
      <c r="I3" s="389"/>
      <c r="J3" s="390"/>
      <c r="K3" s="391" t="s">
        <v>173</v>
      </c>
      <c r="L3" s="392"/>
      <c r="M3" s="392"/>
      <c r="N3" s="392"/>
      <c r="O3" s="393"/>
      <c r="P3" s="389" t="s">
        <v>213</v>
      </c>
      <c r="Q3" s="389"/>
      <c r="R3" s="389"/>
      <c r="S3" s="390"/>
    </row>
    <row r="4" spans="1:19" ht="15.75" thickBot="1" x14ac:dyDescent="0.3">
      <c r="A4" s="363">
        <v>2021</v>
      </c>
      <c r="B4" s="364"/>
      <c r="C4" s="365" t="s">
        <v>212</v>
      </c>
      <c r="D4" s="367" t="s">
        <v>103</v>
      </c>
      <c r="E4" s="367" t="s">
        <v>71</v>
      </c>
      <c r="F4" s="369" t="s">
        <v>64</v>
      </c>
      <c r="G4" s="357" t="s">
        <v>165</v>
      </c>
      <c r="H4" s="359" t="s">
        <v>169</v>
      </c>
      <c r="I4" s="359" t="s">
        <v>211</v>
      </c>
      <c r="J4" s="361" t="s">
        <v>166</v>
      </c>
      <c r="K4" s="380" t="s">
        <v>210</v>
      </c>
      <c r="L4" s="381"/>
      <c r="M4" s="381"/>
      <c r="N4" s="382"/>
      <c r="O4" s="369" t="s">
        <v>209</v>
      </c>
      <c r="P4" s="372" t="s">
        <v>208</v>
      </c>
      <c r="Q4" s="372" t="s">
        <v>176</v>
      </c>
      <c r="R4" s="374" t="s">
        <v>71</v>
      </c>
      <c r="S4" s="376" t="s">
        <v>175</v>
      </c>
    </row>
    <row r="5" spans="1:19" s="281" customFormat="1" ht="19.149999999999999" customHeight="1" x14ac:dyDescent="0.25">
      <c r="A5" s="378" t="s">
        <v>207</v>
      </c>
      <c r="B5" s="379"/>
      <c r="C5" s="366"/>
      <c r="D5" s="368"/>
      <c r="E5" s="368"/>
      <c r="F5" s="370"/>
      <c r="G5" s="358"/>
      <c r="H5" s="360"/>
      <c r="I5" s="360"/>
      <c r="J5" s="362"/>
      <c r="K5" s="284" t="s">
        <v>167</v>
      </c>
      <c r="L5" s="283" t="s">
        <v>168</v>
      </c>
      <c r="M5" s="283" t="s">
        <v>206</v>
      </c>
      <c r="N5" s="282" t="s">
        <v>3</v>
      </c>
      <c r="O5" s="370"/>
      <c r="P5" s="373"/>
      <c r="Q5" s="373"/>
      <c r="R5" s="375"/>
      <c r="S5" s="377"/>
    </row>
    <row r="6" spans="1:19" ht="15.75" thickBot="1" x14ac:dyDescent="0.3">
      <c r="A6" s="355" t="s">
        <v>162</v>
      </c>
      <c r="B6" s="356"/>
      <c r="C6" s="280">
        <f ca="1">SUM(Tabulka[01 uv_sk])/2</f>
        <v>2.2997999999999998</v>
      </c>
      <c r="D6" s="278"/>
      <c r="E6" s="278"/>
      <c r="F6" s="277"/>
      <c r="G6" s="279">
        <f ca="1">SUM(Tabulka[05 h_vram])/2</f>
        <v>1076.4000000000001</v>
      </c>
      <c r="H6" s="278">
        <f ca="1">SUM(Tabulka[06 h_naduv])/2</f>
        <v>68</v>
      </c>
      <c r="I6" s="278">
        <f ca="1">SUM(Tabulka[07 h_nadzk])/2</f>
        <v>208</v>
      </c>
      <c r="J6" s="277">
        <f ca="1">SUM(Tabulka[08 h_oon])/2</f>
        <v>0</v>
      </c>
      <c r="K6" s="279">
        <f ca="1">SUM(Tabulka[09 m_kl])/2</f>
        <v>0</v>
      </c>
      <c r="L6" s="278">
        <f ca="1">SUM(Tabulka[10 m_gr])/2</f>
        <v>0</v>
      </c>
      <c r="M6" s="278">
        <f ca="1">SUM(Tabulka[11 m_jo])/2</f>
        <v>0</v>
      </c>
      <c r="N6" s="278">
        <f ca="1">SUM(Tabulka[12 m_oc])/2</f>
        <v>0</v>
      </c>
      <c r="O6" s="277">
        <f ca="1">SUM(Tabulka[13 m_sk])/2</f>
        <v>362235</v>
      </c>
      <c r="P6" s="276">
        <f ca="1">SUM(Tabulka[14_vzsk])/2</f>
        <v>0</v>
      </c>
      <c r="Q6" s="276">
        <f ca="1">SUM(Tabulka[15_vzpl])/2</f>
        <v>1777.859237536657</v>
      </c>
      <c r="R6" s="275">
        <f ca="1">IF(Q6=0,0,P6/Q6)</f>
        <v>0</v>
      </c>
      <c r="S6" s="274">
        <f ca="1">Q6-P6</f>
        <v>1777.859237536657</v>
      </c>
    </row>
    <row r="7" spans="1:19" hidden="1" x14ac:dyDescent="0.25">
      <c r="A7" s="273" t="s">
        <v>205</v>
      </c>
      <c r="B7" s="272" t="s">
        <v>204</v>
      </c>
      <c r="C7" s="271" t="s">
        <v>203</v>
      </c>
      <c r="D7" s="270" t="s">
        <v>202</v>
      </c>
      <c r="E7" s="269" t="s">
        <v>201</v>
      </c>
      <c r="F7" s="268" t="s">
        <v>200</v>
      </c>
      <c r="G7" s="267" t="s">
        <v>199</v>
      </c>
      <c r="H7" s="265" t="s">
        <v>198</v>
      </c>
      <c r="I7" s="265" t="s">
        <v>197</v>
      </c>
      <c r="J7" s="264" t="s">
        <v>196</v>
      </c>
      <c r="K7" s="266" t="s">
        <v>195</v>
      </c>
      <c r="L7" s="265" t="s">
        <v>194</v>
      </c>
      <c r="M7" s="265" t="s">
        <v>193</v>
      </c>
      <c r="N7" s="264" t="s">
        <v>192</v>
      </c>
      <c r="O7" s="263" t="s">
        <v>191</v>
      </c>
      <c r="P7" s="262" t="s">
        <v>190</v>
      </c>
      <c r="Q7" s="261" t="s">
        <v>189</v>
      </c>
      <c r="R7" s="260" t="s">
        <v>188</v>
      </c>
      <c r="S7" s="259" t="s">
        <v>187</v>
      </c>
    </row>
    <row r="8" spans="1:19" x14ac:dyDescent="0.25">
      <c r="A8" s="256" t="s">
        <v>186</v>
      </c>
      <c r="B8" s="255"/>
      <c r="C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1.6497999999999999</v>
      </c>
      <c r="D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H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313021</v>
      </c>
      <c r="P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1777.859237536657</v>
      </c>
      <c r="R8" s="258">
        <f ca="1">IF(Tabulka[[#This Row],[15_vzpl]]=0,"",Tabulka[[#This Row],[14_vzsk]]/Tabulka[[#This Row],[15_vzpl]])</f>
        <v>0</v>
      </c>
      <c r="S8" s="257">
        <f ca="1">IF(Tabulka[[#This Row],[15_vzpl]]-Tabulka[[#This Row],[14_vzsk]]=0,"",Tabulka[[#This Row],[15_vzpl]]-Tabulka[[#This Row],[14_vzsk]])</f>
        <v>1777.859237536657</v>
      </c>
    </row>
    <row r="9" spans="1:19" x14ac:dyDescent="0.25">
      <c r="A9" s="256">
        <v>99</v>
      </c>
      <c r="B9" s="255" t="s">
        <v>345</v>
      </c>
      <c r="C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1777.859237536657</v>
      </c>
      <c r="R9" s="258">
        <f ca="1">IF(Tabulka[[#This Row],[15_vzpl]]=0,"",Tabulka[[#This Row],[14_vzsk]]/Tabulka[[#This Row],[15_vzpl]])</f>
        <v>0</v>
      </c>
      <c r="S9" s="257">
        <f ca="1">IF(Tabulka[[#This Row],[15_vzpl]]-Tabulka[[#This Row],[14_vzsk]]=0,"",Tabulka[[#This Row],[15_vzpl]]-Tabulka[[#This Row],[14_vzsk]])</f>
        <v>1777.859237536657</v>
      </c>
    </row>
    <row r="10" spans="1:19" x14ac:dyDescent="0.25">
      <c r="A10" s="256">
        <v>101</v>
      </c>
      <c r="B10" s="255" t="s">
        <v>346</v>
      </c>
      <c r="C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</v>
      </c>
      <c r="H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271638</v>
      </c>
      <c r="P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8" t="str">
        <f ca="1">IF(Tabulka[[#This Row],[15_vzpl]]=0,"",Tabulka[[#This Row],[14_vzsk]]/Tabulka[[#This Row],[15_vzpl]])</f>
        <v/>
      </c>
      <c r="S10" s="257" t="str">
        <f ca="1">IF(Tabulka[[#This Row],[15_vzpl]]-Tabulka[[#This Row],[14_vzsk]]=0,"",Tabulka[[#This Row],[15_vzpl]]-Tabulka[[#This Row],[14_vzsk]])</f>
        <v/>
      </c>
    </row>
    <row r="11" spans="1:19" x14ac:dyDescent="0.25">
      <c r="A11" s="256">
        <v>203</v>
      </c>
      <c r="B11" s="255" t="s">
        <v>347</v>
      </c>
      <c r="C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0.14980000000000002</v>
      </c>
      <c r="D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H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41383</v>
      </c>
      <c r="P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8" t="str">
        <f ca="1">IF(Tabulka[[#This Row],[15_vzpl]]=0,"",Tabulka[[#This Row],[14_vzsk]]/Tabulka[[#This Row],[15_vzpl]])</f>
        <v/>
      </c>
      <c r="S11" s="257" t="str">
        <f ca="1">IF(Tabulka[[#This Row],[15_vzpl]]-Tabulka[[#This Row],[14_vzsk]]=0,"",Tabulka[[#This Row],[15_vzpl]]-Tabulka[[#This Row],[14_vzsk]])</f>
        <v/>
      </c>
    </row>
    <row r="12" spans="1:19" x14ac:dyDescent="0.25">
      <c r="A12" s="256" t="s">
        <v>339</v>
      </c>
      <c r="B12" s="255"/>
      <c r="C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5.000000000000001E-2</v>
      </c>
      <c r="D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H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8995</v>
      </c>
      <c r="P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8" t="str">
        <f ca="1">IF(Tabulka[[#This Row],[15_vzpl]]=0,"",Tabulka[[#This Row],[14_vzsk]]/Tabulka[[#This Row],[15_vzpl]])</f>
        <v/>
      </c>
      <c r="S12" s="257" t="str">
        <f ca="1">IF(Tabulka[[#This Row],[15_vzpl]]-Tabulka[[#This Row],[14_vzsk]]=0,"",Tabulka[[#This Row],[15_vzpl]]-Tabulka[[#This Row],[14_vzsk]])</f>
        <v/>
      </c>
    </row>
    <row r="13" spans="1:19" x14ac:dyDescent="0.25">
      <c r="A13" s="256">
        <v>526</v>
      </c>
      <c r="B13" s="255" t="s">
        <v>348</v>
      </c>
      <c r="C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5.000000000000001E-2</v>
      </c>
      <c r="D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H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8995</v>
      </c>
      <c r="P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8" t="str">
        <f ca="1">IF(Tabulka[[#This Row],[15_vzpl]]=0,"",Tabulka[[#This Row],[14_vzsk]]/Tabulka[[#This Row],[15_vzpl]])</f>
        <v/>
      </c>
      <c r="S13" s="257" t="str">
        <f ca="1">IF(Tabulka[[#This Row],[15_vzpl]]-Tabulka[[#This Row],[14_vzsk]]=0,"",Tabulka[[#This Row],[15_vzpl]]-Tabulka[[#This Row],[14_vzsk]])</f>
        <v/>
      </c>
    </row>
    <row r="14" spans="1:19" x14ac:dyDescent="0.25">
      <c r="A14" s="256" t="s">
        <v>340</v>
      </c>
      <c r="B14" s="255"/>
      <c r="C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302.39999999999998</v>
      </c>
      <c r="H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40219</v>
      </c>
      <c r="P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8" t="str">
        <f ca="1">IF(Tabulka[[#This Row],[15_vzpl]]=0,"",Tabulka[[#This Row],[14_vzsk]]/Tabulka[[#This Row],[15_vzpl]])</f>
        <v/>
      </c>
      <c r="S14" s="257" t="str">
        <f ca="1">IF(Tabulka[[#This Row],[15_vzpl]]-Tabulka[[#This Row],[14_vzsk]]=0,"",Tabulka[[#This Row],[15_vzpl]]-Tabulka[[#This Row],[14_vzsk]])</f>
        <v/>
      </c>
    </row>
    <row r="15" spans="1:19" x14ac:dyDescent="0.25">
      <c r="A15" s="256">
        <v>30</v>
      </c>
      <c r="B15" s="255" t="s">
        <v>349</v>
      </c>
      <c r="C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302.39999999999998</v>
      </c>
      <c r="H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40219</v>
      </c>
      <c r="P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8" t="str">
        <f ca="1">IF(Tabulka[[#This Row],[15_vzpl]]=0,"",Tabulka[[#This Row],[14_vzsk]]/Tabulka[[#This Row],[15_vzpl]])</f>
        <v/>
      </c>
      <c r="S15" s="257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215</v>
      </c>
    </row>
    <row r="17" spans="1:1" x14ac:dyDescent="0.25">
      <c r="A17" s="110" t="s">
        <v>145</v>
      </c>
    </row>
    <row r="18" spans="1:1" x14ac:dyDescent="0.25">
      <c r="A18" s="111" t="s">
        <v>185</v>
      </c>
    </row>
    <row r="19" spans="1:1" x14ac:dyDescent="0.25">
      <c r="A19" s="248" t="s">
        <v>184</v>
      </c>
    </row>
    <row r="20" spans="1:1" x14ac:dyDescent="0.25">
      <c r="A20" s="227" t="s">
        <v>172</v>
      </c>
    </row>
    <row r="21" spans="1:1" x14ac:dyDescent="0.25">
      <c r="A21" s="229" t="s">
        <v>177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DEC2DA3-E53D-4CCC-A307-2925516D230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344</v>
      </c>
    </row>
    <row r="2" spans="1:19" x14ac:dyDescent="0.25">
      <c r="A2" s="224" t="s">
        <v>241</v>
      </c>
    </row>
    <row r="3" spans="1:19" x14ac:dyDescent="0.25">
      <c r="A3" s="294" t="s">
        <v>149</v>
      </c>
      <c r="B3" s="293">
        <v>2021</v>
      </c>
      <c r="C3" t="s">
        <v>214</v>
      </c>
      <c r="D3" t="s">
        <v>205</v>
      </c>
      <c r="E3" t="s">
        <v>203</v>
      </c>
      <c r="F3" t="s">
        <v>202</v>
      </c>
      <c r="G3" t="s">
        <v>201</v>
      </c>
      <c r="H3" t="s">
        <v>200</v>
      </c>
      <c r="I3" t="s">
        <v>199</v>
      </c>
      <c r="J3" t="s">
        <v>198</v>
      </c>
      <c r="K3" t="s">
        <v>197</v>
      </c>
      <c r="L3" t="s">
        <v>196</v>
      </c>
      <c r="M3" t="s">
        <v>195</v>
      </c>
      <c r="N3" t="s">
        <v>194</v>
      </c>
      <c r="O3" t="s">
        <v>193</v>
      </c>
      <c r="P3" t="s">
        <v>192</v>
      </c>
      <c r="Q3" t="s">
        <v>191</v>
      </c>
      <c r="R3" t="s">
        <v>190</v>
      </c>
      <c r="S3" t="s">
        <v>189</v>
      </c>
    </row>
    <row r="4" spans="1:19" x14ac:dyDescent="0.25">
      <c r="A4" s="292" t="s">
        <v>150</v>
      </c>
      <c r="B4" s="291">
        <v>1</v>
      </c>
      <c r="C4" s="286">
        <v>1</v>
      </c>
      <c r="D4" s="286" t="s">
        <v>186</v>
      </c>
      <c r="E4" s="285">
        <v>1.7</v>
      </c>
      <c r="F4" s="285"/>
      <c r="G4" s="285"/>
      <c r="H4" s="285"/>
      <c r="I4" s="285">
        <v>241.6</v>
      </c>
      <c r="J4" s="285">
        <v>20</v>
      </c>
      <c r="K4" s="285">
        <v>60</v>
      </c>
      <c r="L4" s="285"/>
      <c r="M4" s="285"/>
      <c r="N4" s="285"/>
      <c r="O4" s="285"/>
      <c r="P4" s="285"/>
      <c r="Q4" s="285">
        <v>92039</v>
      </c>
      <c r="R4" s="285"/>
      <c r="S4" s="285">
        <v>592.6197458455523</v>
      </c>
    </row>
    <row r="5" spans="1:19" x14ac:dyDescent="0.25">
      <c r="A5" s="290" t="s">
        <v>151</v>
      </c>
      <c r="B5" s="289">
        <v>2</v>
      </c>
      <c r="C5">
        <v>1</v>
      </c>
      <c r="D5">
        <v>99</v>
      </c>
      <c r="S5">
        <v>592.6197458455523</v>
      </c>
    </row>
    <row r="6" spans="1:19" x14ac:dyDescent="0.25">
      <c r="A6" s="292" t="s">
        <v>152</v>
      </c>
      <c r="B6" s="291">
        <v>3</v>
      </c>
      <c r="C6">
        <v>1</v>
      </c>
      <c r="D6">
        <v>101</v>
      </c>
      <c r="E6">
        <v>1.5</v>
      </c>
      <c r="I6">
        <v>208</v>
      </c>
      <c r="J6">
        <v>20</v>
      </c>
      <c r="K6">
        <v>60</v>
      </c>
      <c r="Q6">
        <v>84599</v>
      </c>
    </row>
    <row r="7" spans="1:19" x14ac:dyDescent="0.25">
      <c r="A7" s="290" t="s">
        <v>153</v>
      </c>
      <c r="B7" s="289">
        <v>4</v>
      </c>
      <c r="C7">
        <v>1</v>
      </c>
      <c r="D7">
        <v>203</v>
      </c>
      <c r="E7">
        <v>0.2</v>
      </c>
      <c r="I7">
        <v>33.6</v>
      </c>
      <c r="Q7">
        <v>7440</v>
      </c>
    </row>
    <row r="8" spans="1:19" x14ac:dyDescent="0.25">
      <c r="A8" s="292" t="s">
        <v>154</v>
      </c>
      <c r="B8" s="291">
        <v>5</v>
      </c>
      <c r="C8">
        <v>1</v>
      </c>
      <c r="D8" t="s">
        <v>339</v>
      </c>
      <c r="E8">
        <v>0.05</v>
      </c>
      <c r="I8">
        <v>8.4</v>
      </c>
      <c r="Q8">
        <v>3022</v>
      </c>
    </row>
    <row r="9" spans="1:19" x14ac:dyDescent="0.25">
      <c r="A9" s="290" t="s">
        <v>155</v>
      </c>
      <c r="B9" s="289">
        <v>6</v>
      </c>
      <c r="C9">
        <v>1</v>
      </c>
      <c r="D9">
        <v>526</v>
      </c>
      <c r="E9">
        <v>0.05</v>
      </c>
      <c r="I9">
        <v>8.4</v>
      </c>
      <c r="Q9">
        <v>3022</v>
      </c>
    </row>
    <row r="10" spans="1:19" x14ac:dyDescent="0.25">
      <c r="A10" s="292" t="s">
        <v>156</v>
      </c>
      <c r="B10" s="291">
        <v>7</v>
      </c>
      <c r="C10">
        <v>1</v>
      </c>
      <c r="D10" t="s">
        <v>340</v>
      </c>
      <c r="E10">
        <v>0.6</v>
      </c>
      <c r="I10">
        <v>98.4</v>
      </c>
      <c r="Q10">
        <v>13422</v>
      </c>
    </row>
    <row r="11" spans="1:19" x14ac:dyDescent="0.25">
      <c r="A11" s="290" t="s">
        <v>157</v>
      </c>
      <c r="B11" s="289">
        <v>8</v>
      </c>
      <c r="C11">
        <v>1</v>
      </c>
      <c r="D11">
        <v>30</v>
      </c>
      <c r="E11">
        <v>0.6</v>
      </c>
      <c r="I11">
        <v>98.4</v>
      </c>
      <c r="Q11">
        <v>13422</v>
      </c>
    </row>
    <row r="12" spans="1:19" x14ac:dyDescent="0.25">
      <c r="A12" s="292" t="s">
        <v>158</v>
      </c>
      <c r="B12" s="291">
        <v>9</v>
      </c>
      <c r="C12" t="s">
        <v>341</v>
      </c>
      <c r="E12">
        <v>2.35</v>
      </c>
      <c r="I12">
        <v>348.4</v>
      </c>
      <c r="J12">
        <v>20</v>
      </c>
      <c r="K12">
        <v>60</v>
      </c>
      <c r="Q12">
        <v>108483</v>
      </c>
      <c r="S12">
        <v>592.6197458455523</v>
      </c>
    </row>
    <row r="13" spans="1:19" x14ac:dyDescent="0.25">
      <c r="A13" s="290" t="s">
        <v>159</v>
      </c>
      <c r="B13" s="289">
        <v>10</v>
      </c>
      <c r="C13">
        <v>2</v>
      </c>
      <c r="D13" t="s">
        <v>186</v>
      </c>
      <c r="E13">
        <v>1.6294</v>
      </c>
      <c r="I13">
        <v>225.2</v>
      </c>
      <c r="K13">
        <v>68</v>
      </c>
      <c r="Q13">
        <v>126096</v>
      </c>
      <c r="S13">
        <v>592.6197458455523</v>
      </c>
    </row>
    <row r="14" spans="1:19" x14ac:dyDescent="0.25">
      <c r="A14" s="292" t="s">
        <v>160</v>
      </c>
      <c r="B14" s="291">
        <v>11</v>
      </c>
      <c r="C14">
        <v>2</v>
      </c>
      <c r="D14">
        <v>99</v>
      </c>
      <c r="S14">
        <v>592.6197458455523</v>
      </c>
    </row>
    <row r="15" spans="1:19" x14ac:dyDescent="0.25">
      <c r="A15" s="290" t="s">
        <v>161</v>
      </c>
      <c r="B15" s="289">
        <v>12</v>
      </c>
      <c r="C15">
        <v>2</v>
      </c>
      <c r="D15">
        <v>101</v>
      </c>
      <c r="E15">
        <v>1.5</v>
      </c>
      <c r="I15">
        <v>214</v>
      </c>
      <c r="K15">
        <v>68</v>
      </c>
      <c r="Q15">
        <v>96969</v>
      </c>
    </row>
    <row r="16" spans="1:19" x14ac:dyDescent="0.25">
      <c r="A16" s="288" t="s">
        <v>149</v>
      </c>
      <c r="B16" s="287">
        <v>2021</v>
      </c>
      <c r="C16">
        <v>2</v>
      </c>
      <c r="D16">
        <v>203</v>
      </c>
      <c r="E16">
        <v>0.12939999999999999</v>
      </c>
      <c r="I16">
        <v>11.2</v>
      </c>
      <c r="Q16">
        <v>29127</v>
      </c>
    </row>
    <row r="17" spans="3:19" x14ac:dyDescent="0.25">
      <c r="C17">
        <v>2</v>
      </c>
      <c r="D17" t="s">
        <v>339</v>
      </c>
      <c r="E17">
        <v>0.05</v>
      </c>
      <c r="I17">
        <v>6.4</v>
      </c>
      <c r="Q17">
        <v>2951</v>
      </c>
    </row>
    <row r="18" spans="3:19" x14ac:dyDescent="0.25">
      <c r="C18">
        <v>2</v>
      </c>
      <c r="D18">
        <v>526</v>
      </c>
      <c r="E18">
        <v>0.05</v>
      </c>
      <c r="I18">
        <v>6.4</v>
      </c>
      <c r="Q18">
        <v>2951</v>
      </c>
    </row>
    <row r="19" spans="3:19" x14ac:dyDescent="0.25">
      <c r="C19">
        <v>2</v>
      </c>
      <c r="D19" t="s">
        <v>340</v>
      </c>
      <c r="E19">
        <v>0.6</v>
      </c>
      <c r="I19">
        <v>94.4</v>
      </c>
      <c r="Q19">
        <v>13392</v>
      </c>
    </row>
    <row r="20" spans="3:19" x14ac:dyDescent="0.25">
      <c r="C20">
        <v>2</v>
      </c>
      <c r="D20">
        <v>30</v>
      </c>
      <c r="E20">
        <v>0.6</v>
      </c>
      <c r="I20">
        <v>94.4</v>
      </c>
      <c r="Q20">
        <v>13392</v>
      </c>
    </row>
    <row r="21" spans="3:19" x14ac:dyDescent="0.25">
      <c r="C21" t="s">
        <v>342</v>
      </c>
      <c r="E21">
        <v>2.2793999999999999</v>
      </c>
      <c r="I21">
        <v>326</v>
      </c>
      <c r="K21">
        <v>68</v>
      </c>
      <c r="Q21">
        <v>142439</v>
      </c>
      <c r="S21">
        <v>592.6197458455523</v>
      </c>
    </row>
    <row r="22" spans="3:19" x14ac:dyDescent="0.25">
      <c r="C22">
        <v>3</v>
      </c>
      <c r="D22" t="s">
        <v>186</v>
      </c>
      <c r="E22">
        <v>1.62</v>
      </c>
      <c r="I22">
        <v>283.2</v>
      </c>
      <c r="J22">
        <v>48</v>
      </c>
      <c r="K22">
        <v>80</v>
      </c>
      <c r="Q22">
        <v>94886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264</v>
      </c>
      <c r="J24">
        <v>48</v>
      </c>
      <c r="K24">
        <v>80</v>
      </c>
      <c r="Q24">
        <v>90070</v>
      </c>
    </row>
    <row r="25" spans="3:19" x14ac:dyDescent="0.25">
      <c r="C25">
        <v>3</v>
      </c>
      <c r="D25">
        <v>203</v>
      </c>
      <c r="E25">
        <v>0.12</v>
      </c>
      <c r="I25">
        <v>19.2</v>
      </c>
      <c r="Q25">
        <v>4816</v>
      </c>
    </row>
    <row r="26" spans="3:19" x14ac:dyDescent="0.25">
      <c r="C26">
        <v>3</v>
      </c>
      <c r="D26" t="s">
        <v>339</v>
      </c>
      <c r="E26">
        <v>0.05</v>
      </c>
      <c r="I26">
        <v>9.1999999999999993</v>
      </c>
      <c r="Q26">
        <v>3022</v>
      </c>
    </row>
    <row r="27" spans="3:19" x14ac:dyDescent="0.25">
      <c r="C27">
        <v>3</v>
      </c>
      <c r="D27">
        <v>526</v>
      </c>
      <c r="E27">
        <v>0.05</v>
      </c>
      <c r="I27">
        <v>9.1999999999999993</v>
      </c>
      <c r="Q27">
        <v>3022</v>
      </c>
    </row>
    <row r="28" spans="3:19" x14ac:dyDescent="0.25">
      <c r="C28">
        <v>3</v>
      </c>
      <c r="D28" t="s">
        <v>340</v>
      </c>
      <c r="E28">
        <v>0.6</v>
      </c>
      <c r="I28">
        <v>109.6</v>
      </c>
      <c r="Q28">
        <v>13405</v>
      </c>
    </row>
    <row r="29" spans="3:19" x14ac:dyDescent="0.25">
      <c r="C29">
        <v>3</v>
      </c>
      <c r="D29">
        <v>30</v>
      </c>
      <c r="E29">
        <v>0.6</v>
      </c>
      <c r="I29">
        <v>109.6</v>
      </c>
      <c r="Q29">
        <v>13405</v>
      </c>
    </row>
    <row r="30" spans="3:19" x14ac:dyDescent="0.25">
      <c r="C30" t="s">
        <v>343</v>
      </c>
      <c r="E30">
        <v>2.27</v>
      </c>
      <c r="I30">
        <v>402</v>
      </c>
      <c r="J30">
        <v>48</v>
      </c>
      <c r="K30">
        <v>80</v>
      </c>
      <c r="Q30">
        <v>111313</v>
      </c>
      <c r="S30">
        <v>592.6197458455523</v>
      </c>
    </row>
  </sheetData>
  <hyperlinks>
    <hyperlink ref="A2" location="Obsah!A1" display="Zpět na Obsah  KL 01  1.-4.měsíc" xr:uid="{C8099464-6AC1-4E6B-BF95-3240B1CA19FD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5" hidden="1" customWidth="1" outlineLevel="1"/>
    <col min="10" max="10" width="7.7109375" style="205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5" hidden="1" customWidth="1" outlineLevel="1"/>
    <col min="19" max="19" width="7.7109375" style="205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5" hidden="1" customWidth="1" outlineLevel="1"/>
    <col min="28" max="28" width="7.7109375" style="205" customWidth="1" collapsed="1"/>
    <col min="29" max="16384" width="8.85546875" style="126"/>
  </cols>
  <sheetData>
    <row r="1" spans="1:28" ht="18.600000000000001" customHeight="1" thickBot="1" x14ac:dyDescent="0.35">
      <c r="A1" s="394" t="s">
        <v>352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8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  <c r="H2" s="108"/>
      <c r="I2" s="219"/>
      <c r="J2" s="219"/>
      <c r="K2" s="108"/>
      <c r="L2" s="108"/>
      <c r="M2" s="108"/>
      <c r="N2" s="108"/>
      <c r="O2" s="108"/>
      <c r="P2" s="108"/>
      <c r="Q2" s="108"/>
      <c r="R2" s="219"/>
      <c r="S2" s="219"/>
      <c r="T2" s="108"/>
      <c r="U2" s="108"/>
      <c r="V2" s="108"/>
      <c r="W2" s="108"/>
      <c r="X2" s="108"/>
      <c r="Y2" s="108"/>
      <c r="Z2" s="108"/>
      <c r="AA2" s="219"/>
      <c r="AB2" s="219"/>
    </row>
    <row r="3" spans="1:28" ht="14.45" customHeight="1" thickBot="1" x14ac:dyDescent="0.25">
      <c r="A3" s="212" t="s">
        <v>120</v>
      </c>
      <c r="B3" s="213">
        <f>SUBTOTAL(9,B6:B1048576)/4</f>
        <v>7382</v>
      </c>
      <c r="C3" s="214">
        <f t="shared" ref="C3:Z3" si="0">SUBTOTAL(9,C6:C1048576)</f>
        <v>0</v>
      </c>
      <c r="D3" s="214"/>
      <c r="E3" s="214">
        <f>SUBTOTAL(9,E6:E1048576)/4</f>
        <v>7096</v>
      </c>
      <c r="F3" s="214"/>
      <c r="G3" s="214">
        <f t="shared" si="0"/>
        <v>0</v>
      </c>
      <c r="H3" s="214">
        <f>SUBTOTAL(9,H6:H1048576)/4</f>
        <v>1148</v>
      </c>
      <c r="I3" s="217">
        <f>IF(B3&lt;&gt;0,H3/B3,"")</f>
        <v>0.15551341099972907</v>
      </c>
      <c r="J3" s="215">
        <f>IF(E3&lt;&gt;0,H3/E3,"")</f>
        <v>0.16178128523111612</v>
      </c>
      <c r="K3" s="216">
        <f t="shared" si="0"/>
        <v>0</v>
      </c>
      <c r="L3" s="216"/>
      <c r="M3" s="214">
        <f t="shared" si="0"/>
        <v>0</v>
      </c>
      <c r="N3" s="214">
        <f t="shared" si="0"/>
        <v>0</v>
      </c>
      <c r="O3" s="214"/>
      <c r="P3" s="214">
        <f t="shared" si="0"/>
        <v>0</v>
      </c>
      <c r="Q3" s="214">
        <f t="shared" si="0"/>
        <v>0</v>
      </c>
      <c r="R3" s="217" t="str">
        <f>IF(K3&lt;&gt;0,Q3/K3,"")</f>
        <v/>
      </c>
      <c r="S3" s="217" t="str">
        <f>IF(N3&lt;&gt;0,Q3/N3,"")</f>
        <v/>
      </c>
      <c r="T3" s="213">
        <f t="shared" si="0"/>
        <v>0</v>
      </c>
      <c r="U3" s="216"/>
      <c r="V3" s="214">
        <f t="shared" si="0"/>
        <v>0</v>
      </c>
      <c r="W3" s="214">
        <f t="shared" si="0"/>
        <v>0</v>
      </c>
      <c r="X3" s="214"/>
      <c r="Y3" s="214">
        <f t="shared" si="0"/>
        <v>0</v>
      </c>
      <c r="Z3" s="214">
        <f t="shared" si="0"/>
        <v>0</v>
      </c>
      <c r="AA3" s="217" t="str">
        <f>IF(T3&lt;&gt;0,Z3/T3,"")</f>
        <v/>
      </c>
      <c r="AB3" s="215" t="str">
        <f>IF(W3&lt;&gt;0,Z3/W3,"")</f>
        <v/>
      </c>
    </row>
    <row r="4" spans="1:28" ht="14.45" customHeight="1" x14ac:dyDescent="0.2">
      <c r="A4" s="395" t="s">
        <v>181</v>
      </c>
      <c r="B4" s="396" t="s">
        <v>95</v>
      </c>
      <c r="C4" s="397"/>
      <c r="D4" s="398"/>
      <c r="E4" s="397"/>
      <c r="F4" s="398"/>
      <c r="G4" s="397"/>
      <c r="H4" s="397"/>
      <c r="I4" s="398"/>
      <c r="J4" s="399"/>
      <c r="K4" s="396" t="s">
        <v>96</v>
      </c>
      <c r="L4" s="398"/>
      <c r="M4" s="397"/>
      <c r="N4" s="397"/>
      <c r="O4" s="398"/>
      <c r="P4" s="397"/>
      <c r="Q4" s="397"/>
      <c r="R4" s="398"/>
      <c r="S4" s="399"/>
      <c r="T4" s="396" t="s">
        <v>97</v>
      </c>
      <c r="U4" s="398"/>
      <c r="V4" s="397"/>
      <c r="W4" s="397"/>
      <c r="X4" s="398"/>
      <c r="Y4" s="397"/>
      <c r="Z4" s="397"/>
      <c r="AA4" s="398"/>
      <c r="AB4" s="399"/>
    </row>
    <row r="5" spans="1:28" ht="14.45" customHeight="1" thickBot="1" x14ac:dyDescent="0.25">
      <c r="A5" s="492"/>
      <c r="B5" s="493">
        <v>2019</v>
      </c>
      <c r="C5" s="494"/>
      <c r="D5" s="494"/>
      <c r="E5" s="494">
        <v>2020</v>
      </c>
      <c r="F5" s="494"/>
      <c r="G5" s="494"/>
      <c r="H5" s="494">
        <v>2021</v>
      </c>
      <c r="I5" s="495" t="s">
        <v>240</v>
      </c>
      <c r="J5" s="496" t="s">
        <v>2</v>
      </c>
      <c r="K5" s="493">
        <v>2015</v>
      </c>
      <c r="L5" s="494"/>
      <c r="M5" s="494"/>
      <c r="N5" s="494">
        <v>2020</v>
      </c>
      <c r="O5" s="494"/>
      <c r="P5" s="494"/>
      <c r="Q5" s="494">
        <v>2021</v>
      </c>
      <c r="R5" s="495" t="s">
        <v>240</v>
      </c>
      <c r="S5" s="496" t="s">
        <v>2</v>
      </c>
      <c r="T5" s="493">
        <v>2015</v>
      </c>
      <c r="U5" s="494"/>
      <c r="V5" s="494"/>
      <c r="W5" s="494">
        <v>2020</v>
      </c>
      <c r="X5" s="494"/>
      <c r="Y5" s="494"/>
      <c r="Z5" s="494">
        <v>2021</v>
      </c>
      <c r="AA5" s="495" t="s">
        <v>240</v>
      </c>
      <c r="AB5" s="496" t="s">
        <v>2</v>
      </c>
    </row>
    <row r="6" spans="1:28" ht="14.45" customHeight="1" x14ac:dyDescent="0.25">
      <c r="A6" s="497" t="s">
        <v>350</v>
      </c>
      <c r="B6" s="498">
        <v>7382</v>
      </c>
      <c r="C6" s="499"/>
      <c r="D6" s="499"/>
      <c r="E6" s="498">
        <v>7096</v>
      </c>
      <c r="F6" s="499"/>
      <c r="G6" s="499"/>
      <c r="H6" s="498">
        <v>1148</v>
      </c>
      <c r="I6" s="499"/>
      <c r="J6" s="499"/>
      <c r="K6" s="498"/>
      <c r="L6" s="499"/>
      <c r="M6" s="499"/>
      <c r="N6" s="498"/>
      <c r="O6" s="499"/>
      <c r="P6" s="499"/>
      <c r="Q6" s="498"/>
      <c r="R6" s="499"/>
      <c r="S6" s="499"/>
      <c r="T6" s="498"/>
      <c r="U6" s="499"/>
      <c r="V6" s="499"/>
      <c r="W6" s="498"/>
      <c r="X6" s="499"/>
      <c r="Y6" s="499"/>
      <c r="Z6" s="498"/>
      <c r="AA6" s="499"/>
      <c r="AB6" s="500"/>
    </row>
    <row r="7" spans="1:28" ht="14.45" customHeight="1" thickBot="1" x14ac:dyDescent="0.3">
      <c r="A7" s="504" t="s">
        <v>351</v>
      </c>
      <c r="B7" s="501">
        <v>7382</v>
      </c>
      <c r="C7" s="502"/>
      <c r="D7" s="502"/>
      <c r="E7" s="501">
        <v>7096</v>
      </c>
      <c r="F7" s="502"/>
      <c r="G7" s="502"/>
      <c r="H7" s="501">
        <v>1148</v>
      </c>
      <c r="I7" s="502"/>
      <c r="J7" s="502"/>
      <c r="K7" s="501"/>
      <c r="L7" s="502"/>
      <c r="M7" s="502"/>
      <c r="N7" s="501"/>
      <c r="O7" s="502"/>
      <c r="P7" s="502"/>
      <c r="Q7" s="501"/>
      <c r="R7" s="502"/>
      <c r="S7" s="502"/>
      <c r="T7" s="501"/>
      <c r="U7" s="502"/>
      <c r="V7" s="502"/>
      <c r="W7" s="501"/>
      <c r="X7" s="502"/>
      <c r="Y7" s="502"/>
      <c r="Z7" s="501"/>
      <c r="AA7" s="502"/>
      <c r="AB7" s="503"/>
    </row>
    <row r="8" spans="1:28" ht="14.45" customHeight="1" thickBot="1" x14ac:dyDescent="0.25"/>
    <row r="9" spans="1:28" ht="14.45" customHeight="1" x14ac:dyDescent="0.25">
      <c r="A9" s="497" t="s">
        <v>353</v>
      </c>
      <c r="B9" s="498">
        <v>7382</v>
      </c>
      <c r="C9" s="499"/>
      <c r="D9" s="499"/>
      <c r="E9" s="498">
        <v>7096</v>
      </c>
      <c r="F9" s="499"/>
      <c r="G9" s="499"/>
      <c r="H9" s="498">
        <v>1148</v>
      </c>
      <c r="I9" s="499"/>
      <c r="J9" s="500"/>
    </row>
    <row r="10" spans="1:28" ht="14.45" customHeight="1" thickBot="1" x14ac:dyDescent="0.3">
      <c r="A10" s="504" t="s">
        <v>354</v>
      </c>
      <c r="B10" s="501">
        <v>7382</v>
      </c>
      <c r="C10" s="502"/>
      <c r="D10" s="502"/>
      <c r="E10" s="501">
        <v>7096</v>
      </c>
      <c r="F10" s="502"/>
      <c r="G10" s="502"/>
      <c r="H10" s="501">
        <v>1148</v>
      </c>
      <c r="I10" s="502"/>
      <c r="J10" s="503"/>
    </row>
    <row r="11" spans="1:28" ht="14.45" customHeight="1" x14ac:dyDescent="0.2">
      <c r="A11" s="425" t="s">
        <v>215</v>
      </c>
    </row>
    <row r="12" spans="1:28" ht="14.45" customHeight="1" x14ac:dyDescent="0.2">
      <c r="A12" s="426" t="s">
        <v>318</v>
      </c>
    </row>
    <row r="13" spans="1:28" ht="14.45" customHeight="1" x14ac:dyDescent="0.2">
      <c r="A13" s="425" t="s">
        <v>355</v>
      </c>
    </row>
    <row r="14" spans="1:28" ht="14.45" customHeight="1" x14ac:dyDescent="0.2">
      <c r="A14" s="425" t="s">
        <v>356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C57A0DE-035D-46F4-9EF4-119582792E1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2" hidden="1" customWidth="1" outlineLevel="1"/>
    <col min="3" max="3" width="7.7109375" style="202" customWidth="1" collapsed="1"/>
    <col min="4" max="4" width="7.7109375" style="202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4" t="s">
        <v>359</v>
      </c>
      <c r="B1" s="300"/>
      <c r="C1" s="300"/>
      <c r="D1" s="300"/>
      <c r="E1" s="300"/>
      <c r="F1" s="300"/>
      <c r="G1" s="300"/>
    </row>
    <row r="2" spans="1:7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5" t="s">
        <v>120</v>
      </c>
      <c r="B3" s="233">
        <f t="shared" ref="B3:G3" si="0">SUBTOTAL(9,B6:B1048576)</f>
        <v>22</v>
      </c>
      <c r="C3" s="234">
        <f t="shared" si="0"/>
        <v>22</v>
      </c>
      <c r="D3" s="244">
        <f t="shared" si="0"/>
        <v>3</v>
      </c>
      <c r="E3" s="216">
        <f t="shared" si="0"/>
        <v>7382</v>
      </c>
      <c r="F3" s="214">
        <f t="shared" si="0"/>
        <v>7096</v>
      </c>
      <c r="G3" s="235">
        <f t="shared" si="0"/>
        <v>1148</v>
      </c>
    </row>
    <row r="4" spans="1:7" ht="14.45" customHeight="1" x14ac:dyDescent="0.2">
      <c r="A4" s="395" t="s">
        <v>127</v>
      </c>
      <c r="B4" s="400" t="s">
        <v>179</v>
      </c>
      <c r="C4" s="398"/>
      <c r="D4" s="401"/>
      <c r="E4" s="400" t="s">
        <v>95</v>
      </c>
      <c r="F4" s="398"/>
      <c r="G4" s="401"/>
    </row>
    <row r="5" spans="1:7" ht="14.45" customHeight="1" thickBot="1" x14ac:dyDescent="0.25">
      <c r="A5" s="492"/>
      <c r="B5" s="493">
        <v>2019</v>
      </c>
      <c r="C5" s="494">
        <v>2020</v>
      </c>
      <c r="D5" s="505">
        <v>2021</v>
      </c>
      <c r="E5" s="493">
        <v>2019</v>
      </c>
      <c r="F5" s="494">
        <v>2020</v>
      </c>
      <c r="G5" s="505">
        <v>2021</v>
      </c>
    </row>
    <row r="6" spans="1:7" ht="14.45" customHeight="1" x14ac:dyDescent="0.2">
      <c r="A6" s="513" t="s">
        <v>320</v>
      </c>
      <c r="B6" s="113">
        <v>2</v>
      </c>
      <c r="C6" s="113">
        <v>3</v>
      </c>
      <c r="D6" s="113">
        <v>2</v>
      </c>
      <c r="E6" s="506">
        <v>358</v>
      </c>
      <c r="F6" s="506">
        <v>884</v>
      </c>
      <c r="G6" s="507">
        <v>768</v>
      </c>
    </row>
    <row r="7" spans="1:7" ht="14.45" customHeight="1" x14ac:dyDescent="0.2">
      <c r="A7" s="514" t="s">
        <v>357</v>
      </c>
      <c r="B7" s="508">
        <v>12</v>
      </c>
      <c r="C7" s="508">
        <v>9</v>
      </c>
      <c r="D7" s="508"/>
      <c r="E7" s="509">
        <v>4224</v>
      </c>
      <c r="F7" s="509">
        <v>2840</v>
      </c>
      <c r="G7" s="510"/>
    </row>
    <row r="8" spans="1:7" ht="14.45" customHeight="1" thickBot="1" x14ac:dyDescent="0.25">
      <c r="A8" s="515" t="s">
        <v>358</v>
      </c>
      <c r="B8" s="477">
        <v>8</v>
      </c>
      <c r="C8" s="477">
        <v>10</v>
      </c>
      <c r="D8" s="477">
        <v>1</v>
      </c>
      <c r="E8" s="511">
        <v>2800</v>
      </c>
      <c r="F8" s="511">
        <v>3372</v>
      </c>
      <c r="G8" s="512">
        <v>380</v>
      </c>
    </row>
    <row r="9" spans="1:7" ht="14.45" customHeight="1" x14ac:dyDescent="0.2">
      <c r="A9" s="425" t="s">
        <v>215</v>
      </c>
    </row>
    <row r="10" spans="1:7" ht="14.45" customHeight="1" x14ac:dyDescent="0.2">
      <c r="A10" s="426" t="s">
        <v>318</v>
      </c>
    </row>
    <row r="11" spans="1:7" ht="14.45" customHeight="1" x14ac:dyDescent="0.2">
      <c r="A11" s="425" t="s">
        <v>355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C45BE2E-50B5-48D8-B7E2-4B3BAED6CC7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2" hidden="1" customWidth="1" outlineLevel="1"/>
    <col min="9" max="10" width="9.28515625" style="126" hidden="1" customWidth="1"/>
    <col min="11" max="12" width="11.140625" style="202" customWidth="1"/>
    <col min="13" max="14" width="9.28515625" style="126" hidden="1" customWidth="1"/>
    <col min="15" max="16" width="11.140625" style="202" customWidth="1"/>
    <col min="17" max="17" width="11.140625" style="205" customWidth="1"/>
    <col min="18" max="18" width="11.140625" style="202" customWidth="1"/>
    <col min="19" max="16384" width="8.85546875" style="126"/>
  </cols>
  <sheetData>
    <row r="1" spans="1:18" ht="18.600000000000001" customHeight="1" thickBot="1" x14ac:dyDescent="0.35">
      <c r="A1" s="300" t="s">
        <v>369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18" ht="14.45" customHeight="1" thickBot="1" x14ac:dyDescent="0.25">
      <c r="A2" s="224" t="s">
        <v>241</v>
      </c>
      <c r="B2" s="192"/>
      <c r="C2" s="192"/>
      <c r="D2" s="108"/>
      <c r="E2" s="108"/>
      <c r="F2" s="108"/>
      <c r="G2" s="222"/>
      <c r="H2" s="222"/>
      <c r="I2" s="108"/>
      <c r="J2" s="108"/>
      <c r="K2" s="222"/>
      <c r="L2" s="222"/>
      <c r="M2" s="108"/>
      <c r="N2" s="108"/>
      <c r="O2" s="222"/>
      <c r="P2" s="222"/>
      <c r="Q2" s="219"/>
      <c r="R2" s="222"/>
    </row>
    <row r="3" spans="1:18" ht="14.45" customHeight="1" thickBot="1" x14ac:dyDescent="0.25">
      <c r="F3" s="86" t="s">
        <v>120</v>
      </c>
      <c r="G3" s="99">
        <f t="shared" ref="G3:P3" si="0">SUBTOTAL(9,G6:G1048576)</f>
        <v>22</v>
      </c>
      <c r="H3" s="100">
        <f t="shared" si="0"/>
        <v>7382</v>
      </c>
      <c r="I3" s="73"/>
      <c r="J3" s="73"/>
      <c r="K3" s="100">
        <f t="shared" si="0"/>
        <v>22</v>
      </c>
      <c r="L3" s="100">
        <f t="shared" si="0"/>
        <v>7096</v>
      </c>
      <c r="M3" s="73"/>
      <c r="N3" s="73"/>
      <c r="O3" s="100">
        <f t="shared" si="0"/>
        <v>3</v>
      </c>
      <c r="P3" s="100">
        <f t="shared" si="0"/>
        <v>1148</v>
      </c>
      <c r="Q3" s="74">
        <f>IF(L3=0,0,P3/L3)</f>
        <v>0.16178128523111612</v>
      </c>
      <c r="R3" s="101">
        <f>IF(O3=0,0,P3/O3)</f>
        <v>382.66666666666669</v>
      </c>
    </row>
    <row r="4" spans="1:18" ht="14.45" customHeight="1" x14ac:dyDescent="0.2">
      <c r="A4" s="402" t="s">
        <v>182</v>
      </c>
      <c r="B4" s="402" t="s">
        <v>91</v>
      </c>
      <c r="C4" s="410" t="s">
        <v>0</v>
      </c>
      <c r="D4" s="404" t="s">
        <v>92</v>
      </c>
      <c r="E4" s="409" t="s">
        <v>67</v>
      </c>
      <c r="F4" s="405" t="s">
        <v>66</v>
      </c>
      <c r="G4" s="406">
        <v>2019</v>
      </c>
      <c r="H4" s="407"/>
      <c r="I4" s="98"/>
      <c r="J4" s="98"/>
      <c r="K4" s="406">
        <v>2020</v>
      </c>
      <c r="L4" s="407"/>
      <c r="M4" s="98"/>
      <c r="N4" s="98"/>
      <c r="O4" s="406">
        <v>2021</v>
      </c>
      <c r="P4" s="407"/>
      <c r="Q4" s="408" t="s">
        <v>2</v>
      </c>
      <c r="R4" s="403" t="s">
        <v>94</v>
      </c>
    </row>
    <row r="5" spans="1:18" ht="14.45" customHeight="1" thickBot="1" x14ac:dyDescent="0.25">
      <c r="A5" s="516"/>
      <c r="B5" s="516"/>
      <c r="C5" s="517"/>
      <c r="D5" s="518"/>
      <c r="E5" s="519"/>
      <c r="F5" s="520"/>
      <c r="G5" s="521" t="s">
        <v>68</v>
      </c>
      <c r="H5" s="522" t="s">
        <v>11</v>
      </c>
      <c r="I5" s="523"/>
      <c r="J5" s="523"/>
      <c r="K5" s="521" t="s">
        <v>68</v>
      </c>
      <c r="L5" s="522" t="s">
        <v>11</v>
      </c>
      <c r="M5" s="523"/>
      <c r="N5" s="523"/>
      <c r="O5" s="521" t="s">
        <v>68</v>
      </c>
      <c r="P5" s="522" t="s">
        <v>11</v>
      </c>
      <c r="Q5" s="524"/>
      <c r="R5" s="525"/>
    </row>
    <row r="6" spans="1:18" ht="14.45" customHeight="1" x14ac:dyDescent="0.2">
      <c r="A6" s="446" t="s">
        <v>360</v>
      </c>
      <c r="B6" s="447" t="s">
        <v>361</v>
      </c>
      <c r="C6" s="447" t="s">
        <v>353</v>
      </c>
      <c r="D6" s="447" t="s">
        <v>362</v>
      </c>
      <c r="E6" s="447" t="s">
        <v>363</v>
      </c>
      <c r="F6" s="447" t="s">
        <v>364</v>
      </c>
      <c r="G6" s="113">
        <v>3</v>
      </c>
      <c r="H6" s="113">
        <v>1074</v>
      </c>
      <c r="I6" s="447"/>
      <c r="J6" s="447">
        <v>358</v>
      </c>
      <c r="K6" s="113">
        <v>5</v>
      </c>
      <c r="L6" s="113">
        <v>1800</v>
      </c>
      <c r="M6" s="447"/>
      <c r="N6" s="447">
        <v>360</v>
      </c>
      <c r="O6" s="113">
        <v>1</v>
      </c>
      <c r="P6" s="113">
        <v>388</v>
      </c>
      <c r="Q6" s="452"/>
      <c r="R6" s="476">
        <v>388</v>
      </c>
    </row>
    <row r="7" spans="1:18" ht="14.45" customHeight="1" x14ac:dyDescent="0.2">
      <c r="A7" s="453" t="s">
        <v>360</v>
      </c>
      <c r="B7" s="454" t="s">
        <v>361</v>
      </c>
      <c r="C7" s="454" t="s">
        <v>353</v>
      </c>
      <c r="D7" s="454" t="s">
        <v>362</v>
      </c>
      <c r="E7" s="454" t="s">
        <v>365</v>
      </c>
      <c r="F7" s="454" t="s">
        <v>366</v>
      </c>
      <c r="G7" s="508">
        <v>2</v>
      </c>
      <c r="H7" s="508">
        <v>358</v>
      </c>
      <c r="I7" s="454"/>
      <c r="J7" s="454">
        <v>179</v>
      </c>
      <c r="K7" s="508">
        <v>4</v>
      </c>
      <c r="L7" s="508">
        <v>720</v>
      </c>
      <c r="M7" s="454"/>
      <c r="N7" s="454">
        <v>180</v>
      </c>
      <c r="O7" s="508"/>
      <c r="P7" s="508"/>
      <c r="Q7" s="459"/>
      <c r="R7" s="526"/>
    </row>
    <row r="8" spans="1:18" ht="14.45" customHeight="1" thickBot="1" x14ac:dyDescent="0.25">
      <c r="A8" s="461" t="s">
        <v>360</v>
      </c>
      <c r="B8" s="462" t="s">
        <v>361</v>
      </c>
      <c r="C8" s="462" t="s">
        <v>353</v>
      </c>
      <c r="D8" s="462" t="s">
        <v>362</v>
      </c>
      <c r="E8" s="462" t="s">
        <v>367</v>
      </c>
      <c r="F8" s="462" t="s">
        <v>368</v>
      </c>
      <c r="G8" s="477">
        <v>17</v>
      </c>
      <c r="H8" s="477">
        <v>5950</v>
      </c>
      <c r="I8" s="462"/>
      <c r="J8" s="462">
        <v>350</v>
      </c>
      <c r="K8" s="477">
        <v>13</v>
      </c>
      <c r="L8" s="477">
        <v>4576</v>
      </c>
      <c r="M8" s="462"/>
      <c r="N8" s="462">
        <v>352</v>
      </c>
      <c r="O8" s="477">
        <v>2</v>
      </c>
      <c r="P8" s="477">
        <v>760</v>
      </c>
      <c r="Q8" s="467"/>
      <c r="R8" s="478">
        <v>380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9F83F97-D800-4944-ADEB-B003A6CA40EA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2" hidden="1" customWidth="1" outlineLevel="1"/>
    <col min="10" max="11" width="9.28515625" style="126" hidden="1" customWidth="1"/>
    <col min="12" max="13" width="11.140625" style="202" customWidth="1"/>
    <col min="14" max="15" width="9.28515625" style="126" hidden="1" customWidth="1"/>
    <col min="16" max="17" width="11.140625" style="202" customWidth="1"/>
    <col min="18" max="18" width="11.140625" style="205" customWidth="1"/>
    <col min="19" max="19" width="11.140625" style="202" customWidth="1"/>
    <col min="20" max="16384" width="8.85546875" style="126"/>
  </cols>
  <sheetData>
    <row r="1" spans="1:19" ht="18.600000000000001" customHeight="1" thickBot="1" x14ac:dyDescent="0.35">
      <c r="A1" s="300" t="s">
        <v>370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5" customHeight="1" thickBot="1" x14ac:dyDescent="0.25">
      <c r="A2" s="224" t="s">
        <v>241</v>
      </c>
      <c r="B2" s="192"/>
      <c r="C2" s="192"/>
      <c r="D2" s="192"/>
      <c r="E2" s="108"/>
      <c r="F2" s="108"/>
      <c r="G2" s="108"/>
      <c r="H2" s="222"/>
      <c r="I2" s="222"/>
      <c r="J2" s="108"/>
      <c r="K2" s="108"/>
      <c r="L2" s="222"/>
      <c r="M2" s="222"/>
      <c r="N2" s="108"/>
      <c r="O2" s="108"/>
      <c r="P2" s="222"/>
      <c r="Q2" s="222"/>
      <c r="R2" s="219"/>
      <c r="S2" s="222"/>
    </row>
    <row r="3" spans="1:19" ht="14.45" customHeight="1" thickBot="1" x14ac:dyDescent="0.25">
      <c r="G3" s="86" t="s">
        <v>120</v>
      </c>
      <c r="H3" s="99">
        <f t="shared" ref="H3:Q3" si="0">SUBTOTAL(9,H6:H1048576)</f>
        <v>22</v>
      </c>
      <c r="I3" s="100">
        <f t="shared" si="0"/>
        <v>7382</v>
      </c>
      <c r="J3" s="73"/>
      <c r="K3" s="73"/>
      <c r="L3" s="100">
        <f t="shared" si="0"/>
        <v>22</v>
      </c>
      <c r="M3" s="100">
        <f t="shared" si="0"/>
        <v>7096</v>
      </c>
      <c r="N3" s="73"/>
      <c r="O3" s="73"/>
      <c r="P3" s="100">
        <f t="shared" si="0"/>
        <v>3</v>
      </c>
      <c r="Q3" s="100">
        <f t="shared" si="0"/>
        <v>1148</v>
      </c>
      <c r="R3" s="74">
        <f>IF(M3=0,0,Q3/M3)</f>
        <v>0.16178128523111612</v>
      </c>
      <c r="S3" s="101">
        <f>IF(P3=0,0,Q3/P3)</f>
        <v>382.66666666666669</v>
      </c>
    </row>
    <row r="4" spans="1:19" ht="14.45" customHeight="1" x14ac:dyDescent="0.2">
      <c r="A4" s="402" t="s">
        <v>182</v>
      </c>
      <c r="B4" s="402" t="s">
        <v>91</v>
      </c>
      <c r="C4" s="410" t="s">
        <v>0</v>
      </c>
      <c r="D4" s="240" t="s">
        <v>127</v>
      </c>
      <c r="E4" s="404" t="s">
        <v>92</v>
      </c>
      <c r="F4" s="409" t="s">
        <v>67</v>
      </c>
      <c r="G4" s="405" t="s">
        <v>66</v>
      </c>
      <c r="H4" s="406">
        <v>2019</v>
      </c>
      <c r="I4" s="407"/>
      <c r="J4" s="98"/>
      <c r="K4" s="98"/>
      <c r="L4" s="406">
        <v>2020</v>
      </c>
      <c r="M4" s="407"/>
      <c r="N4" s="98"/>
      <c r="O4" s="98"/>
      <c r="P4" s="406">
        <v>2021</v>
      </c>
      <c r="Q4" s="407"/>
      <c r="R4" s="408" t="s">
        <v>2</v>
      </c>
      <c r="S4" s="403" t="s">
        <v>94</v>
      </c>
    </row>
    <row r="5" spans="1:19" ht="14.45" customHeight="1" thickBot="1" x14ac:dyDescent="0.25">
      <c r="A5" s="516"/>
      <c r="B5" s="516"/>
      <c r="C5" s="517"/>
      <c r="D5" s="527"/>
      <c r="E5" s="518"/>
      <c r="F5" s="519"/>
      <c r="G5" s="520"/>
      <c r="H5" s="521" t="s">
        <v>68</v>
      </c>
      <c r="I5" s="522" t="s">
        <v>11</v>
      </c>
      <c r="J5" s="523"/>
      <c r="K5" s="523"/>
      <c r="L5" s="521" t="s">
        <v>68</v>
      </c>
      <c r="M5" s="522" t="s">
        <v>11</v>
      </c>
      <c r="N5" s="523"/>
      <c r="O5" s="523"/>
      <c r="P5" s="521" t="s">
        <v>68</v>
      </c>
      <c r="Q5" s="522" t="s">
        <v>11</v>
      </c>
      <c r="R5" s="524"/>
      <c r="S5" s="525"/>
    </row>
    <row r="6" spans="1:19" ht="14.45" customHeight="1" x14ac:dyDescent="0.2">
      <c r="A6" s="446" t="s">
        <v>360</v>
      </c>
      <c r="B6" s="447" t="s">
        <v>361</v>
      </c>
      <c r="C6" s="447" t="s">
        <v>353</v>
      </c>
      <c r="D6" s="447" t="s">
        <v>320</v>
      </c>
      <c r="E6" s="447" t="s">
        <v>362</v>
      </c>
      <c r="F6" s="447" t="s">
        <v>363</v>
      </c>
      <c r="G6" s="447" t="s">
        <v>364</v>
      </c>
      <c r="H6" s="113"/>
      <c r="I6" s="113"/>
      <c r="J6" s="447"/>
      <c r="K6" s="447"/>
      <c r="L6" s="113"/>
      <c r="M6" s="113"/>
      <c r="N6" s="447"/>
      <c r="O6" s="447"/>
      <c r="P6" s="113">
        <v>1</v>
      </c>
      <c r="Q6" s="113">
        <v>388</v>
      </c>
      <c r="R6" s="452"/>
      <c r="S6" s="476">
        <v>388</v>
      </c>
    </row>
    <row r="7" spans="1:19" ht="14.45" customHeight="1" x14ac:dyDescent="0.2">
      <c r="A7" s="453" t="s">
        <v>360</v>
      </c>
      <c r="B7" s="454" t="s">
        <v>361</v>
      </c>
      <c r="C7" s="454" t="s">
        <v>353</v>
      </c>
      <c r="D7" s="454" t="s">
        <v>320</v>
      </c>
      <c r="E7" s="454" t="s">
        <v>362</v>
      </c>
      <c r="F7" s="454" t="s">
        <v>365</v>
      </c>
      <c r="G7" s="454" t="s">
        <v>366</v>
      </c>
      <c r="H7" s="508">
        <v>2</v>
      </c>
      <c r="I7" s="508">
        <v>358</v>
      </c>
      <c r="J7" s="454"/>
      <c r="K7" s="454">
        <v>179</v>
      </c>
      <c r="L7" s="508">
        <v>1</v>
      </c>
      <c r="M7" s="508">
        <v>180</v>
      </c>
      <c r="N7" s="454"/>
      <c r="O7" s="454">
        <v>180</v>
      </c>
      <c r="P7" s="508"/>
      <c r="Q7" s="508"/>
      <c r="R7" s="459"/>
      <c r="S7" s="526"/>
    </row>
    <row r="8" spans="1:19" ht="14.45" customHeight="1" x14ac:dyDescent="0.2">
      <c r="A8" s="453" t="s">
        <v>360</v>
      </c>
      <c r="B8" s="454" t="s">
        <v>361</v>
      </c>
      <c r="C8" s="454" t="s">
        <v>353</v>
      </c>
      <c r="D8" s="454" t="s">
        <v>320</v>
      </c>
      <c r="E8" s="454" t="s">
        <v>362</v>
      </c>
      <c r="F8" s="454" t="s">
        <v>367</v>
      </c>
      <c r="G8" s="454" t="s">
        <v>368</v>
      </c>
      <c r="H8" s="508"/>
      <c r="I8" s="508"/>
      <c r="J8" s="454"/>
      <c r="K8" s="454"/>
      <c r="L8" s="508">
        <v>2</v>
      </c>
      <c r="M8" s="508">
        <v>704</v>
      </c>
      <c r="N8" s="454"/>
      <c r="O8" s="454">
        <v>352</v>
      </c>
      <c r="P8" s="508">
        <v>1</v>
      </c>
      <c r="Q8" s="508">
        <v>380</v>
      </c>
      <c r="R8" s="459"/>
      <c r="S8" s="526">
        <v>380</v>
      </c>
    </row>
    <row r="9" spans="1:19" ht="14.45" customHeight="1" x14ac:dyDescent="0.2">
      <c r="A9" s="453" t="s">
        <v>360</v>
      </c>
      <c r="B9" s="454" t="s">
        <v>361</v>
      </c>
      <c r="C9" s="454" t="s">
        <v>353</v>
      </c>
      <c r="D9" s="454" t="s">
        <v>357</v>
      </c>
      <c r="E9" s="454" t="s">
        <v>362</v>
      </c>
      <c r="F9" s="454" t="s">
        <v>363</v>
      </c>
      <c r="G9" s="454" t="s">
        <v>364</v>
      </c>
      <c r="H9" s="508">
        <v>3</v>
      </c>
      <c r="I9" s="508">
        <v>1074</v>
      </c>
      <c r="J9" s="454"/>
      <c r="K9" s="454">
        <v>358</v>
      </c>
      <c r="L9" s="508">
        <v>2</v>
      </c>
      <c r="M9" s="508">
        <v>720</v>
      </c>
      <c r="N9" s="454"/>
      <c r="O9" s="454">
        <v>360</v>
      </c>
      <c r="P9" s="508"/>
      <c r="Q9" s="508"/>
      <c r="R9" s="459"/>
      <c r="S9" s="526"/>
    </row>
    <row r="10" spans="1:19" ht="14.45" customHeight="1" x14ac:dyDescent="0.2">
      <c r="A10" s="453" t="s">
        <v>360</v>
      </c>
      <c r="B10" s="454" t="s">
        <v>361</v>
      </c>
      <c r="C10" s="454" t="s">
        <v>353</v>
      </c>
      <c r="D10" s="454" t="s">
        <v>357</v>
      </c>
      <c r="E10" s="454" t="s">
        <v>362</v>
      </c>
      <c r="F10" s="454" t="s">
        <v>365</v>
      </c>
      <c r="G10" s="454" t="s">
        <v>366</v>
      </c>
      <c r="H10" s="508"/>
      <c r="I10" s="508"/>
      <c r="J10" s="454"/>
      <c r="K10" s="454"/>
      <c r="L10" s="508">
        <v>2</v>
      </c>
      <c r="M10" s="508">
        <v>360</v>
      </c>
      <c r="N10" s="454"/>
      <c r="O10" s="454">
        <v>180</v>
      </c>
      <c r="P10" s="508"/>
      <c r="Q10" s="508"/>
      <c r="R10" s="459"/>
      <c r="S10" s="526"/>
    </row>
    <row r="11" spans="1:19" ht="14.45" customHeight="1" x14ac:dyDescent="0.2">
      <c r="A11" s="453" t="s">
        <v>360</v>
      </c>
      <c r="B11" s="454" t="s">
        <v>361</v>
      </c>
      <c r="C11" s="454" t="s">
        <v>353</v>
      </c>
      <c r="D11" s="454" t="s">
        <v>357</v>
      </c>
      <c r="E11" s="454" t="s">
        <v>362</v>
      </c>
      <c r="F11" s="454" t="s">
        <v>367</v>
      </c>
      <c r="G11" s="454" t="s">
        <v>368</v>
      </c>
      <c r="H11" s="508">
        <v>9</v>
      </c>
      <c r="I11" s="508">
        <v>3150</v>
      </c>
      <c r="J11" s="454"/>
      <c r="K11" s="454">
        <v>350</v>
      </c>
      <c r="L11" s="508">
        <v>5</v>
      </c>
      <c r="M11" s="508">
        <v>1760</v>
      </c>
      <c r="N11" s="454"/>
      <c r="O11" s="454">
        <v>352</v>
      </c>
      <c r="P11" s="508"/>
      <c r="Q11" s="508"/>
      <c r="R11" s="459"/>
      <c r="S11" s="526"/>
    </row>
    <row r="12" spans="1:19" ht="14.45" customHeight="1" x14ac:dyDescent="0.2">
      <c r="A12" s="453" t="s">
        <v>360</v>
      </c>
      <c r="B12" s="454" t="s">
        <v>361</v>
      </c>
      <c r="C12" s="454" t="s">
        <v>353</v>
      </c>
      <c r="D12" s="454" t="s">
        <v>358</v>
      </c>
      <c r="E12" s="454" t="s">
        <v>362</v>
      </c>
      <c r="F12" s="454" t="s">
        <v>363</v>
      </c>
      <c r="G12" s="454" t="s">
        <v>364</v>
      </c>
      <c r="H12" s="508"/>
      <c r="I12" s="508"/>
      <c r="J12" s="454"/>
      <c r="K12" s="454"/>
      <c r="L12" s="508">
        <v>3</v>
      </c>
      <c r="M12" s="508">
        <v>1080</v>
      </c>
      <c r="N12" s="454"/>
      <c r="O12" s="454">
        <v>360</v>
      </c>
      <c r="P12" s="508"/>
      <c r="Q12" s="508"/>
      <c r="R12" s="459"/>
      <c r="S12" s="526"/>
    </row>
    <row r="13" spans="1:19" ht="14.45" customHeight="1" x14ac:dyDescent="0.2">
      <c r="A13" s="453" t="s">
        <v>360</v>
      </c>
      <c r="B13" s="454" t="s">
        <v>361</v>
      </c>
      <c r="C13" s="454" t="s">
        <v>353</v>
      </c>
      <c r="D13" s="454" t="s">
        <v>358</v>
      </c>
      <c r="E13" s="454" t="s">
        <v>362</v>
      </c>
      <c r="F13" s="454" t="s">
        <v>365</v>
      </c>
      <c r="G13" s="454" t="s">
        <v>366</v>
      </c>
      <c r="H13" s="508"/>
      <c r="I13" s="508"/>
      <c r="J13" s="454"/>
      <c r="K13" s="454"/>
      <c r="L13" s="508">
        <v>1</v>
      </c>
      <c r="M13" s="508">
        <v>180</v>
      </c>
      <c r="N13" s="454"/>
      <c r="O13" s="454">
        <v>180</v>
      </c>
      <c r="P13" s="508"/>
      <c r="Q13" s="508"/>
      <c r="R13" s="459"/>
      <c r="S13" s="526"/>
    </row>
    <row r="14" spans="1:19" ht="14.45" customHeight="1" thickBot="1" x14ac:dyDescent="0.25">
      <c r="A14" s="461" t="s">
        <v>360</v>
      </c>
      <c r="B14" s="462" t="s">
        <v>361</v>
      </c>
      <c r="C14" s="462" t="s">
        <v>353</v>
      </c>
      <c r="D14" s="462" t="s">
        <v>358</v>
      </c>
      <c r="E14" s="462" t="s">
        <v>362</v>
      </c>
      <c r="F14" s="462" t="s">
        <v>367</v>
      </c>
      <c r="G14" s="462" t="s">
        <v>368</v>
      </c>
      <c r="H14" s="477">
        <v>8</v>
      </c>
      <c r="I14" s="477">
        <v>2800</v>
      </c>
      <c r="J14" s="462"/>
      <c r="K14" s="462">
        <v>350</v>
      </c>
      <c r="L14" s="477">
        <v>6</v>
      </c>
      <c r="M14" s="477">
        <v>2112</v>
      </c>
      <c r="N14" s="462"/>
      <c r="O14" s="462">
        <v>352</v>
      </c>
      <c r="P14" s="477">
        <v>1</v>
      </c>
      <c r="Q14" s="477">
        <v>380</v>
      </c>
      <c r="R14" s="467"/>
      <c r="S14" s="478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57DE3A3-FD62-4DE5-8421-A1B1E4BD5D13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5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5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5" customWidth="1"/>
    <col min="20" max="16384" width="8.85546875" style="126"/>
  </cols>
  <sheetData>
    <row r="1" spans="1:19" ht="18.600000000000001" customHeight="1" thickBot="1" x14ac:dyDescent="0.35">
      <c r="A1" s="312" t="s">
        <v>119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14.45" customHeight="1" thickBot="1" x14ac:dyDescent="0.25">
      <c r="A2" s="224" t="s">
        <v>241</v>
      </c>
      <c r="B2" s="218"/>
      <c r="C2" s="108"/>
      <c r="D2" s="218"/>
      <c r="E2" s="108"/>
      <c r="F2" s="218"/>
      <c r="G2" s="219"/>
      <c r="H2" s="218"/>
      <c r="I2" s="108"/>
      <c r="J2" s="218"/>
      <c r="K2" s="108"/>
      <c r="L2" s="218"/>
      <c r="M2" s="219"/>
      <c r="N2" s="218"/>
      <c r="O2" s="108"/>
      <c r="P2" s="218"/>
      <c r="Q2" s="108"/>
      <c r="R2" s="218"/>
      <c r="S2" s="219"/>
    </row>
    <row r="3" spans="1:19" ht="14.45" customHeight="1" thickBot="1" x14ac:dyDescent="0.25">
      <c r="A3" s="212" t="s">
        <v>120</v>
      </c>
      <c r="B3" s="213">
        <f>SUBTOTAL(9,B6:B1048576)</f>
        <v>109826</v>
      </c>
      <c r="C3" s="214">
        <f t="shared" ref="C3:R3" si="0">SUBTOTAL(9,C6:C1048576)</f>
        <v>0</v>
      </c>
      <c r="D3" s="214">
        <f t="shared" si="0"/>
        <v>185864</v>
      </c>
      <c r="E3" s="214">
        <f t="shared" si="0"/>
        <v>0</v>
      </c>
      <c r="F3" s="214">
        <f t="shared" si="0"/>
        <v>43626</v>
      </c>
      <c r="G3" s="217">
        <f>IF(D3&lt;&gt;0,F3/D3,"")</f>
        <v>0.23472001033013387</v>
      </c>
      <c r="H3" s="213">
        <f t="shared" si="0"/>
        <v>0</v>
      </c>
      <c r="I3" s="214">
        <f t="shared" si="0"/>
        <v>0</v>
      </c>
      <c r="J3" s="214">
        <f t="shared" si="0"/>
        <v>0</v>
      </c>
      <c r="K3" s="214">
        <f t="shared" si="0"/>
        <v>0</v>
      </c>
      <c r="L3" s="214">
        <f t="shared" si="0"/>
        <v>0</v>
      </c>
      <c r="M3" s="215" t="str">
        <f>IF(J3&lt;&gt;0,L3/J3,"")</f>
        <v/>
      </c>
      <c r="N3" s="216">
        <f t="shared" si="0"/>
        <v>0</v>
      </c>
      <c r="O3" s="214">
        <f t="shared" si="0"/>
        <v>0</v>
      </c>
      <c r="P3" s="214">
        <f t="shared" si="0"/>
        <v>0</v>
      </c>
      <c r="Q3" s="214">
        <f t="shared" si="0"/>
        <v>0</v>
      </c>
      <c r="R3" s="214">
        <f t="shared" si="0"/>
        <v>0</v>
      </c>
      <c r="S3" s="215" t="str">
        <f>IF(P3&lt;&gt;0,R3/P3,"")</f>
        <v/>
      </c>
    </row>
    <row r="4" spans="1:19" ht="14.45" customHeight="1" x14ac:dyDescent="0.2">
      <c r="A4" s="395" t="s">
        <v>101</v>
      </c>
      <c r="B4" s="396" t="s">
        <v>95</v>
      </c>
      <c r="C4" s="397"/>
      <c r="D4" s="397"/>
      <c r="E4" s="397"/>
      <c r="F4" s="397"/>
      <c r="G4" s="399"/>
      <c r="H4" s="396" t="s">
        <v>96</v>
      </c>
      <c r="I4" s="397"/>
      <c r="J4" s="397"/>
      <c r="K4" s="397"/>
      <c r="L4" s="397"/>
      <c r="M4" s="399"/>
      <c r="N4" s="396" t="s">
        <v>97</v>
      </c>
      <c r="O4" s="397"/>
      <c r="P4" s="397"/>
      <c r="Q4" s="397"/>
      <c r="R4" s="397"/>
      <c r="S4" s="399"/>
    </row>
    <row r="5" spans="1:19" ht="14.45" customHeight="1" thickBot="1" x14ac:dyDescent="0.25">
      <c r="A5" s="492"/>
      <c r="B5" s="493">
        <v>2019</v>
      </c>
      <c r="C5" s="494"/>
      <c r="D5" s="494">
        <v>2020</v>
      </c>
      <c r="E5" s="494"/>
      <c r="F5" s="494">
        <v>2021</v>
      </c>
      <c r="G5" s="528" t="s">
        <v>2</v>
      </c>
      <c r="H5" s="493">
        <v>2019</v>
      </c>
      <c r="I5" s="494"/>
      <c r="J5" s="494">
        <v>2020</v>
      </c>
      <c r="K5" s="494"/>
      <c r="L5" s="494">
        <v>2021</v>
      </c>
      <c r="M5" s="528" t="s">
        <v>2</v>
      </c>
      <c r="N5" s="493">
        <v>2019</v>
      </c>
      <c r="O5" s="494"/>
      <c r="P5" s="494">
        <v>2020</v>
      </c>
      <c r="Q5" s="494"/>
      <c r="R5" s="494">
        <v>2021</v>
      </c>
      <c r="S5" s="528" t="s">
        <v>2</v>
      </c>
    </row>
    <row r="6" spans="1:19" ht="14.45" customHeight="1" x14ac:dyDescent="0.2">
      <c r="A6" s="513" t="s">
        <v>371</v>
      </c>
      <c r="B6" s="506">
        <v>3938</v>
      </c>
      <c r="C6" s="447"/>
      <c r="D6" s="506">
        <v>9892</v>
      </c>
      <c r="E6" s="447"/>
      <c r="F6" s="506">
        <v>776</v>
      </c>
      <c r="G6" s="452"/>
      <c r="H6" s="506"/>
      <c r="I6" s="447"/>
      <c r="J6" s="506"/>
      <c r="K6" s="447"/>
      <c r="L6" s="506"/>
      <c r="M6" s="452"/>
      <c r="N6" s="506"/>
      <c r="O6" s="447"/>
      <c r="P6" s="506"/>
      <c r="Q6" s="447"/>
      <c r="R6" s="506"/>
      <c r="S6" s="119"/>
    </row>
    <row r="7" spans="1:19" ht="14.45" customHeight="1" x14ac:dyDescent="0.2">
      <c r="A7" s="514" t="s">
        <v>372</v>
      </c>
      <c r="B7" s="509">
        <v>4825</v>
      </c>
      <c r="C7" s="454"/>
      <c r="D7" s="509">
        <v>57380</v>
      </c>
      <c r="E7" s="454"/>
      <c r="F7" s="509">
        <v>26998</v>
      </c>
      <c r="G7" s="459"/>
      <c r="H7" s="509"/>
      <c r="I7" s="454"/>
      <c r="J7" s="509"/>
      <c r="K7" s="454"/>
      <c r="L7" s="509"/>
      <c r="M7" s="459"/>
      <c r="N7" s="509"/>
      <c r="O7" s="454"/>
      <c r="P7" s="509"/>
      <c r="Q7" s="454"/>
      <c r="R7" s="509"/>
      <c r="S7" s="460"/>
    </row>
    <row r="8" spans="1:19" ht="14.45" customHeight="1" x14ac:dyDescent="0.2">
      <c r="A8" s="514" t="s">
        <v>373</v>
      </c>
      <c r="B8" s="509">
        <v>20211</v>
      </c>
      <c r="C8" s="454"/>
      <c r="D8" s="509">
        <v>9000</v>
      </c>
      <c r="E8" s="454"/>
      <c r="F8" s="509">
        <v>194</v>
      </c>
      <c r="G8" s="459"/>
      <c r="H8" s="509"/>
      <c r="I8" s="454"/>
      <c r="J8" s="509"/>
      <c r="K8" s="454"/>
      <c r="L8" s="509"/>
      <c r="M8" s="459"/>
      <c r="N8" s="509"/>
      <c r="O8" s="454"/>
      <c r="P8" s="509"/>
      <c r="Q8" s="454"/>
      <c r="R8" s="509"/>
      <c r="S8" s="460"/>
    </row>
    <row r="9" spans="1:19" ht="14.45" customHeight="1" x14ac:dyDescent="0.2">
      <c r="A9" s="514" t="s">
        <v>374</v>
      </c>
      <c r="B9" s="509">
        <v>2506</v>
      </c>
      <c r="C9" s="454"/>
      <c r="D9" s="509">
        <v>5920</v>
      </c>
      <c r="E9" s="454"/>
      <c r="F9" s="509">
        <v>776</v>
      </c>
      <c r="G9" s="459"/>
      <c r="H9" s="509"/>
      <c r="I9" s="454"/>
      <c r="J9" s="509"/>
      <c r="K9" s="454"/>
      <c r="L9" s="509"/>
      <c r="M9" s="459"/>
      <c r="N9" s="509"/>
      <c r="O9" s="454"/>
      <c r="P9" s="509"/>
      <c r="Q9" s="454"/>
      <c r="R9" s="509"/>
      <c r="S9" s="460"/>
    </row>
    <row r="10" spans="1:19" ht="14.45" customHeight="1" x14ac:dyDescent="0.2">
      <c r="A10" s="514" t="s">
        <v>375</v>
      </c>
      <c r="B10" s="509"/>
      <c r="C10" s="454"/>
      <c r="D10" s="509"/>
      <c r="E10" s="454"/>
      <c r="F10" s="509">
        <v>768</v>
      </c>
      <c r="G10" s="459"/>
      <c r="H10" s="509"/>
      <c r="I10" s="454"/>
      <c r="J10" s="509"/>
      <c r="K10" s="454"/>
      <c r="L10" s="509"/>
      <c r="M10" s="459"/>
      <c r="N10" s="509"/>
      <c r="O10" s="454"/>
      <c r="P10" s="509"/>
      <c r="Q10" s="454"/>
      <c r="R10" s="509"/>
      <c r="S10" s="460"/>
    </row>
    <row r="11" spans="1:19" ht="14.45" customHeight="1" x14ac:dyDescent="0.2">
      <c r="A11" s="514" t="s">
        <v>376</v>
      </c>
      <c r="B11" s="509"/>
      <c r="C11" s="454"/>
      <c r="D11" s="509">
        <v>1784</v>
      </c>
      <c r="E11" s="454"/>
      <c r="F11" s="509">
        <v>388</v>
      </c>
      <c r="G11" s="459"/>
      <c r="H11" s="509"/>
      <c r="I11" s="454"/>
      <c r="J11" s="509"/>
      <c r="K11" s="454"/>
      <c r="L11" s="509"/>
      <c r="M11" s="459"/>
      <c r="N11" s="509"/>
      <c r="O11" s="454"/>
      <c r="P11" s="509"/>
      <c r="Q11" s="454"/>
      <c r="R11" s="509"/>
      <c r="S11" s="460"/>
    </row>
    <row r="12" spans="1:19" ht="14.45" customHeight="1" x14ac:dyDescent="0.2">
      <c r="A12" s="514" t="s">
        <v>377</v>
      </c>
      <c r="B12" s="509">
        <v>35971</v>
      </c>
      <c r="C12" s="454"/>
      <c r="D12" s="509">
        <v>44220</v>
      </c>
      <c r="E12" s="454"/>
      <c r="F12" s="509">
        <v>7340</v>
      </c>
      <c r="G12" s="459"/>
      <c r="H12" s="509"/>
      <c r="I12" s="454"/>
      <c r="J12" s="509"/>
      <c r="K12" s="454"/>
      <c r="L12" s="509"/>
      <c r="M12" s="459"/>
      <c r="N12" s="509"/>
      <c r="O12" s="454"/>
      <c r="P12" s="509"/>
      <c r="Q12" s="454"/>
      <c r="R12" s="509"/>
      <c r="S12" s="460"/>
    </row>
    <row r="13" spans="1:19" ht="14.45" customHeight="1" x14ac:dyDescent="0.2">
      <c r="A13" s="514" t="s">
        <v>378</v>
      </c>
      <c r="B13" s="509">
        <v>1253</v>
      </c>
      <c r="C13" s="454"/>
      <c r="D13" s="509">
        <v>4680</v>
      </c>
      <c r="E13" s="454"/>
      <c r="F13" s="509">
        <v>1358</v>
      </c>
      <c r="G13" s="459"/>
      <c r="H13" s="509"/>
      <c r="I13" s="454"/>
      <c r="J13" s="509"/>
      <c r="K13" s="454"/>
      <c r="L13" s="509"/>
      <c r="M13" s="459"/>
      <c r="N13" s="509"/>
      <c r="O13" s="454"/>
      <c r="P13" s="509"/>
      <c r="Q13" s="454"/>
      <c r="R13" s="509"/>
      <c r="S13" s="460"/>
    </row>
    <row r="14" spans="1:19" ht="14.45" customHeight="1" x14ac:dyDescent="0.2">
      <c r="A14" s="514" t="s">
        <v>379</v>
      </c>
      <c r="B14" s="509">
        <v>8576</v>
      </c>
      <c r="C14" s="454"/>
      <c r="D14" s="509">
        <v>6284</v>
      </c>
      <c r="E14" s="454"/>
      <c r="F14" s="509">
        <v>776</v>
      </c>
      <c r="G14" s="459"/>
      <c r="H14" s="509"/>
      <c r="I14" s="454"/>
      <c r="J14" s="509"/>
      <c r="K14" s="454"/>
      <c r="L14" s="509"/>
      <c r="M14" s="459"/>
      <c r="N14" s="509"/>
      <c r="O14" s="454"/>
      <c r="P14" s="509"/>
      <c r="Q14" s="454"/>
      <c r="R14" s="509"/>
      <c r="S14" s="460"/>
    </row>
    <row r="15" spans="1:19" ht="14.45" customHeight="1" x14ac:dyDescent="0.2">
      <c r="A15" s="514" t="s">
        <v>380</v>
      </c>
      <c r="B15" s="509"/>
      <c r="C15" s="454"/>
      <c r="D15" s="509">
        <v>1620</v>
      </c>
      <c r="E15" s="454"/>
      <c r="F15" s="509"/>
      <c r="G15" s="459"/>
      <c r="H15" s="509"/>
      <c r="I15" s="454"/>
      <c r="J15" s="509"/>
      <c r="K15" s="454"/>
      <c r="L15" s="509"/>
      <c r="M15" s="459"/>
      <c r="N15" s="509"/>
      <c r="O15" s="454"/>
      <c r="P15" s="509"/>
      <c r="Q15" s="454"/>
      <c r="R15" s="509"/>
      <c r="S15" s="460"/>
    </row>
    <row r="16" spans="1:19" ht="14.45" customHeight="1" x14ac:dyDescent="0.2">
      <c r="A16" s="514" t="s">
        <v>381</v>
      </c>
      <c r="B16" s="509">
        <v>1074</v>
      </c>
      <c r="C16" s="454"/>
      <c r="D16" s="509">
        <v>5392</v>
      </c>
      <c r="E16" s="454"/>
      <c r="F16" s="509"/>
      <c r="G16" s="459"/>
      <c r="H16" s="509"/>
      <c r="I16" s="454"/>
      <c r="J16" s="509"/>
      <c r="K16" s="454"/>
      <c r="L16" s="509"/>
      <c r="M16" s="459"/>
      <c r="N16" s="509"/>
      <c r="O16" s="454"/>
      <c r="P16" s="509"/>
      <c r="Q16" s="454"/>
      <c r="R16" s="509"/>
      <c r="S16" s="460"/>
    </row>
    <row r="17" spans="1:19" ht="14.45" customHeight="1" x14ac:dyDescent="0.2">
      <c r="A17" s="514" t="s">
        <v>382</v>
      </c>
      <c r="B17" s="509">
        <v>537</v>
      </c>
      <c r="C17" s="454"/>
      <c r="D17" s="509">
        <v>360</v>
      </c>
      <c r="E17" s="454"/>
      <c r="F17" s="509"/>
      <c r="G17" s="459"/>
      <c r="H17" s="509"/>
      <c r="I17" s="454"/>
      <c r="J17" s="509"/>
      <c r="K17" s="454"/>
      <c r="L17" s="509"/>
      <c r="M17" s="459"/>
      <c r="N17" s="509"/>
      <c r="O17" s="454"/>
      <c r="P17" s="509"/>
      <c r="Q17" s="454"/>
      <c r="R17" s="509"/>
      <c r="S17" s="460"/>
    </row>
    <row r="18" spans="1:19" ht="14.45" customHeight="1" x14ac:dyDescent="0.2">
      <c r="A18" s="514" t="s">
        <v>383</v>
      </c>
      <c r="B18" s="509">
        <v>716</v>
      </c>
      <c r="C18" s="454"/>
      <c r="D18" s="509">
        <v>1080</v>
      </c>
      <c r="E18" s="454"/>
      <c r="F18" s="509"/>
      <c r="G18" s="459"/>
      <c r="H18" s="509"/>
      <c r="I18" s="454"/>
      <c r="J18" s="509"/>
      <c r="K18" s="454"/>
      <c r="L18" s="509"/>
      <c r="M18" s="459"/>
      <c r="N18" s="509"/>
      <c r="O18" s="454"/>
      <c r="P18" s="509"/>
      <c r="Q18" s="454"/>
      <c r="R18" s="509"/>
      <c r="S18" s="460"/>
    </row>
    <row r="19" spans="1:19" ht="14.45" customHeight="1" x14ac:dyDescent="0.2">
      <c r="A19" s="514" t="s">
        <v>384</v>
      </c>
      <c r="B19" s="509">
        <v>1969</v>
      </c>
      <c r="C19" s="454"/>
      <c r="D19" s="509">
        <v>1252</v>
      </c>
      <c r="E19" s="454"/>
      <c r="F19" s="509">
        <v>970</v>
      </c>
      <c r="G19" s="459"/>
      <c r="H19" s="509"/>
      <c r="I19" s="454"/>
      <c r="J19" s="509"/>
      <c r="K19" s="454"/>
      <c r="L19" s="509"/>
      <c r="M19" s="459"/>
      <c r="N19" s="509"/>
      <c r="O19" s="454"/>
      <c r="P19" s="509"/>
      <c r="Q19" s="454"/>
      <c r="R19" s="509"/>
      <c r="S19" s="460"/>
    </row>
    <row r="20" spans="1:19" ht="14.45" customHeight="1" x14ac:dyDescent="0.2">
      <c r="A20" s="514" t="s">
        <v>385</v>
      </c>
      <c r="B20" s="509">
        <v>3214</v>
      </c>
      <c r="C20" s="454"/>
      <c r="D20" s="509">
        <v>4680</v>
      </c>
      <c r="E20" s="454"/>
      <c r="F20" s="509">
        <v>970</v>
      </c>
      <c r="G20" s="459"/>
      <c r="H20" s="509"/>
      <c r="I20" s="454"/>
      <c r="J20" s="509"/>
      <c r="K20" s="454"/>
      <c r="L20" s="509"/>
      <c r="M20" s="459"/>
      <c r="N20" s="509"/>
      <c r="O20" s="454"/>
      <c r="P20" s="509"/>
      <c r="Q20" s="454"/>
      <c r="R20" s="509"/>
      <c r="S20" s="460"/>
    </row>
    <row r="21" spans="1:19" ht="14.45" customHeight="1" x14ac:dyDescent="0.2">
      <c r="A21" s="514" t="s">
        <v>386</v>
      </c>
      <c r="B21" s="509">
        <v>1074</v>
      </c>
      <c r="C21" s="454"/>
      <c r="D21" s="509">
        <v>1620</v>
      </c>
      <c r="E21" s="454"/>
      <c r="F21" s="509">
        <v>388</v>
      </c>
      <c r="G21" s="459"/>
      <c r="H21" s="509"/>
      <c r="I21" s="454"/>
      <c r="J21" s="509"/>
      <c r="K21" s="454"/>
      <c r="L21" s="509"/>
      <c r="M21" s="459"/>
      <c r="N21" s="509"/>
      <c r="O21" s="454"/>
      <c r="P21" s="509"/>
      <c r="Q21" s="454"/>
      <c r="R21" s="509"/>
      <c r="S21" s="460"/>
    </row>
    <row r="22" spans="1:19" ht="14.45" customHeight="1" x14ac:dyDescent="0.2">
      <c r="A22" s="514" t="s">
        <v>387</v>
      </c>
      <c r="B22" s="509">
        <v>1782</v>
      </c>
      <c r="C22" s="454"/>
      <c r="D22" s="509">
        <v>7544</v>
      </c>
      <c r="E22" s="454"/>
      <c r="F22" s="509"/>
      <c r="G22" s="459"/>
      <c r="H22" s="509"/>
      <c r="I22" s="454"/>
      <c r="J22" s="509"/>
      <c r="K22" s="454"/>
      <c r="L22" s="509"/>
      <c r="M22" s="459"/>
      <c r="N22" s="509"/>
      <c r="O22" s="454"/>
      <c r="P22" s="509"/>
      <c r="Q22" s="454"/>
      <c r="R22" s="509"/>
      <c r="S22" s="460"/>
    </row>
    <row r="23" spans="1:19" ht="14.45" customHeight="1" x14ac:dyDescent="0.2">
      <c r="A23" s="514" t="s">
        <v>388</v>
      </c>
      <c r="B23" s="509"/>
      <c r="C23" s="454"/>
      <c r="D23" s="509">
        <v>360</v>
      </c>
      <c r="E23" s="454"/>
      <c r="F23" s="509"/>
      <c r="G23" s="459"/>
      <c r="H23" s="509"/>
      <c r="I23" s="454"/>
      <c r="J23" s="509"/>
      <c r="K23" s="454"/>
      <c r="L23" s="509"/>
      <c r="M23" s="459"/>
      <c r="N23" s="509"/>
      <c r="O23" s="454"/>
      <c r="P23" s="509"/>
      <c r="Q23" s="454"/>
      <c r="R23" s="509"/>
      <c r="S23" s="460"/>
    </row>
    <row r="24" spans="1:19" ht="14.45" customHeight="1" x14ac:dyDescent="0.2">
      <c r="A24" s="514" t="s">
        <v>389</v>
      </c>
      <c r="B24" s="509"/>
      <c r="C24" s="454"/>
      <c r="D24" s="509"/>
      <c r="E24" s="454"/>
      <c r="F24" s="509">
        <v>388</v>
      </c>
      <c r="G24" s="459"/>
      <c r="H24" s="509"/>
      <c r="I24" s="454"/>
      <c r="J24" s="509"/>
      <c r="K24" s="454"/>
      <c r="L24" s="509"/>
      <c r="M24" s="459"/>
      <c r="N24" s="509"/>
      <c r="O24" s="454"/>
      <c r="P24" s="509"/>
      <c r="Q24" s="454"/>
      <c r="R24" s="509"/>
      <c r="S24" s="460"/>
    </row>
    <row r="25" spans="1:19" ht="14.45" customHeight="1" x14ac:dyDescent="0.2">
      <c r="A25" s="514" t="s">
        <v>390</v>
      </c>
      <c r="B25" s="509">
        <v>9129</v>
      </c>
      <c r="C25" s="454"/>
      <c r="D25" s="509">
        <v>10236</v>
      </c>
      <c r="E25" s="454"/>
      <c r="F25" s="509">
        <v>776</v>
      </c>
      <c r="G25" s="459"/>
      <c r="H25" s="509"/>
      <c r="I25" s="454"/>
      <c r="J25" s="509"/>
      <c r="K25" s="454"/>
      <c r="L25" s="509"/>
      <c r="M25" s="459"/>
      <c r="N25" s="509"/>
      <c r="O25" s="454"/>
      <c r="P25" s="509"/>
      <c r="Q25" s="454"/>
      <c r="R25" s="509"/>
      <c r="S25" s="460"/>
    </row>
    <row r="26" spans="1:19" ht="14.45" customHeight="1" x14ac:dyDescent="0.2">
      <c r="A26" s="514" t="s">
        <v>391</v>
      </c>
      <c r="B26" s="509">
        <v>358</v>
      </c>
      <c r="C26" s="454"/>
      <c r="D26" s="509">
        <v>1620</v>
      </c>
      <c r="E26" s="454"/>
      <c r="F26" s="509"/>
      <c r="G26" s="459"/>
      <c r="H26" s="509"/>
      <c r="I26" s="454"/>
      <c r="J26" s="509"/>
      <c r="K26" s="454"/>
      <c r="L26" s="509"/>
      <c r="M26" s="459"/>
      <c r="N26" s="509"/>
      <c r="O26" s="454"/>
      <c r="P26" s="509"/>
      <c r="Q26" s="454"/>
      <c r="R26" s="509"/>
      <c r="S26" s="460"/>
    </row>
    <row r="27" spans="1:19" ht="14.45" customHeight="1" x14ac:dyDescent="0.2">
      <c r="A27" s="514" t="s">
        <v>392</v>
      </c>
      <c r="B27" s="509">
        <v>3580</v>
      </c>
      <c r="C27" s="454"/>
      <c r="D27" s="509">
        <v>1072</v>
      </c>
      <c r="E27" s="454"/>
      <c r="F27" s="509"/>
      <c r="G27" s="459"/>
      <c r="H27" s="509"/>
      <c r="I27" s="454"/>
      <c r="J27" s="509"/>
      <c r="K27" s="454"/>
      <c r="L27" s="509"/>
      <c r="M27" s="459"/>
      <c r="N27" s="509"/>
      <c r="O27" s="454"/>
      <c r="P27" s="509"/>
      <c r="Q27" s="454"/>
      <c r="R27" s="509"/>
      <c r="S27" s="460"/>
    </row>
    <row r="28" spans="1:19" ht="14.45" customHeight="1" x14ac:dyDescent="0.2">
      <c r="A28" s="514" t="s">
        <v>393</v>
      </c>
      <c r="B28" s="509">
        <v>8226</v>
      </c>
      <c r="C28" s="454"/>
      <c r="D28" s="509">
        <v>6456</v>
      </c>
      <c r="E28" s="454"/>
      <c r="F28" s="509"/>
      <c r="G28" s="459"/>
      <c r="H28" s="509"/>
      <c r="I28" s="454"/>
      <c r="J28" s="509"/>
      <c r="K28" s="454"/>
      <c r="L28" s="509"/>
      <c r="M28" s="459"/>
      <c r="N28" s="509"/>
      <c r="O28" s="454"/>
      <c r="P28" s="509"/>
      <c r="Q28" s="454"/>
      <c r="R28" s="509"/>
      <c r="S28" s="460"/>
    </row>
    <row r="29" spans="1:19" ht="14.45" customHeight="1" thickBot="1" x14ac:dyDescent="0.25">
      <c r="A29" s="515" t="s">
        <v>394</v>
      </c>
      <c r="B29" s="511">
        <v>887</v>
      </c>
      <c r="C29" s="462"/>
      <c r="D29" s="511">
        <v>3412</v>
      </c>
      <c r="E29" s="462"/>
      <c r="F29" s="511">
        <v>760</v>
      </c>
      <c r="G29" s="467"/>
      <c r="H29" s="511"/>
      <c r="I29" s="462"/>
      <c r="J29" s="511"/>
      <c r="K29" s="462"/>
      <c r="L29" s="511"/>
      <c r="M29" s="467"/>
      <c r="N29" s="511"/>
      <c r="O29" s="462"/>
      <c r="P29" s="511"/>
      <c r="Q29" s="462"/>
      <c r="R29" s="511"/>
      <c r="S29" s="46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6AF3051-6ECC-43BE-81BC-98CFA84896F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2" hidden="1" customWidth="1" outlineLevel="1"/>
    <col min="8" max="9" width="9.28515625" style="202" hidden="1" customWidth="1"/>
    <col min="10" max="11" width="11.140625" style="202" customWidth="1"/>
    <col min="12" max="13" width="9.28515625" style="202" hidden="1" customWidth="1"/>
    <col min="14" max="15" width="11.140625" style="202" customWidth="1"/>
    <col min="16" max="16" width="11.140625" style="205" customWidth="1"/>
    <col min="17" max="17" width="11.140625" style="202" customWidth="1"/>
    <col min="18" max="16384" width="8.85546875" style="126"/>
  </cols>
  <sheetData>
    <row r="1" spans="1:17" ht="18.600000000000001" customHeight="1" thickBot="1" x14ac:dyDescent="0.35">
      <c r="A1" s="300" t="s">
        <v>425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ht="14.45" customHeight="1" thickBot="1" x14ac:dyDescent="0.25">
      <c r="A2" s="224" t="s">
        <v>241</v>
      </c>
      <c r="B2" s="127"/>
      <c r="C2" s="127"/>
      <c r="D2" s="127"/>
      <c r="E2" s="127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0"/>
    </row>
    <row r="3" spans="1:17" ht="14.45" customHeight="1" thickBot="1" x14ac:dyDescent="0.25">
      <c r="E3" s="86" t="s">
        <v>120</v>
      </c>
      <c r="F3" s="99">
        <f t="shared" ref="F3:O3" si="0">SUBTOTAL(9,F6:F1048576)</f>
        <v>392</v>
      </c>
      <c r="G3" s="100">
        <f t="shared" si="0"/>
        <v>109826</v>
      </c>
      <c r="H3" s="100"/>
      <c r="I3" s="100"/>
      <c r="J3" s="100">
        <f t="shared" si="0"/>
        <v>736</v>
      </c>
      <c r="K3" s="100">
        <f t="shared" si="0"/>
        <v>185864</v>
      </c>
      <c r="L3" s="100"/>
      <c r="M3" s="100"/>
      <c r="N3" s="100">
        <f t="shared" si="0"/>
        <v>190</v>
      </c>
      <c r="O3" s="100">
        <f t="shared" si="0"/>
        <v>43626</v>
      </c>
      <c r="P3" s="74">
        <f>IF(K3=0,0,O3/K3)</f>
        <v>0.23472001033013387</v>
      </c>
      <c r="Q3" s="101">
        <f>IF(N3=0,0,O3/N3)</f>
        <v>229.61052631578949</v>
      </c>
    </row>
    <row r="4" spans="1:17" ht="14.45" customHeight="1" x14ac:dyDescent="0.2">
      <c r="A4" s="404" t="s">
        <v>65</v>
      </c>
      <c r="B4" s="402" t="s">
        <v>91</v>
      </c>
      <c r="C4" s="404" t="s">
        <v>92</v>
      </c>
      <c r="D4" s="413" t="s">
        <v>93</v>
      </c>
      <c r="E4" s="405" t="s">
        <v>66</v>
      </c>
      <c r="F4" s="411">
        <v>2019</v>
      </c>
      <c r="G4" s="412"/>
      <c r="H4" s="102"/>
      <c r="I4" s="102"/>
      <c r="J4" s="411">
        <v>2020</v>
      </c>
      <c r="K4" s="412"/>
      <c r="L4" s="102"/>
      <c r="M4" s="102"/>
      <c r="N4" s="411">
        <v>2021</v>
      </c>
      <c r="O4" s="412"/>
      <c r="P4" s="414" t="s">
        <v>2</v>
      </c>
      <c r="Q4" s="403" t="s">
        <v>94</v>
      </c>
    </row>
    <row r="5" spans="1:17" ht="14.45" customHeight="1" thickBot="1" x14ac:dyDescent="0.25">
      <c r="A5" s="518"/>
      <c r="B5" s="516"/>
      <c r="C5" s="518"/>
      <c r="D5" s="529"/>
      <c r="E5" s="520"/>
      <c r="F5" s="530" t="s">
        <v>68</v>
      </c>
      <c r="G5" s="531" t="s">
        <v>11</v>
      </c>
      <c r="H5" s="532"/>
      <c r="I5" s="532"/>
      <c r="J5" s="530" t="s">
        <v>68</v>
      </c>
      <c r="K5" s="531" t="s">
        <v>11</v>
      </c>
      <c r="L5" s="532"/>
      <c r="M5" s="532"/>
      <c r="N5" s="530" t="s">
        <v>68</v>
      </c>
      <c r="O5" s="531" t="s">
        <v>11</v>
      </c>
      <c r="P5" s="533"/>
      <c r="Q5" s="525"/>
    </row>
    <row r="6" spans="1:17" ht="14.45" customHeight="1" x14ac:dyDescent="0.2">
      <c r="A6" s="446" t="s">
        <v>395</v>
      </c>
      <c r="B6" s="447" t="s">
        <v>361</v>
      </c>
      <c r="C6" s="447" t="s">
        <v>362</v>
      </c>
      <c r="D6" s="447" t="s">
        <v>363</v>
      </c>
      <c r="E6" s="447" t="s">
        <v>364</v>
      </c>
      <c r="F6" s="113">
        <v>9</v>
      </c>
      <c r="G6" s="113">
        <v>3222</v>
      </c>
      <c r="H6" s="113"/>
      <c r="I6" s="113">
        <v>358</v>
      </c>
      <c r="J6" s="113">
        <v>16</v>
      </c>
      <c r="K6" s="113">
        <v>5760</v>
      </c>
      <c r="L6" s="113"/>
      <c r="M6" s="113">
        <v>360</v>
      </c>
      <c r="N6" s="113">
        <v>1</v>
      </c>
      <c r="O6" s="113">
        <v>388</v>
      </c>
      <c r="P6" s="452"/>
      <c r="Q6" s="476">
        <v>388</v>
      </c>
    </row>
    <row r="7" spans="1:17" ht="14.45" customHeight="1" x14ac:dyDescent="0.2">
      <c r="A7" s="453" t="s">
        <v>395</v>
      </c>
      <c r="B7" s="454" t="s">
        <v>361</v>
      </c>
      <c r="C7" s="454" t="s">
        <v>362</v>
      </c>
      <c r="D7" s="454" t="s">
        <v>365</v>
      </c>
      <c r="E7" s="454" t="s">
        <v>366</v>
      </c>
      <c r="F7" s="508">
        <v>4</v>
      </c>
      <c r="G7" s="508">
        <v>716</v>
      </c>
      <c r="H7" s="508"/>
      <c r="I7" s="508">
        <v>179</v>
      </c>
      <c r="J7" s="508">
        <v>21</v>
      </c>
      <c r="K7" s="508">
        <v>3780</v>
      </c>
      <c r="L7" s="508"/>
      <c r="M7" s="508">
        <v>180</v>
      </c>
      <c r="N7" s="508">
        <v>2</v>
      </c>
      <c r="O7" s="508">
        <v>388</v>
      </c>
      <c r="P7" s="459"/>
      <c r="Q7" s="526">
        <v>194</v>
      </c>
    </row>
    <row r="8" spans="1:17" ht="14.45" customHeight="1" x14ac:dyDescent="0.2">
      <c r="A8" s="453" t="s">
        <v>395</v>
      </c>
      <c r="B8" s="454" t="s">
        <v>361</v>
      </c>
      <c r="C8" s="454" t="s">
        <v>362</v>
      </c>
      <c r="D8" s="454" t="s">
        <v>367</v>
      </c>
      <c r="E8" s="454" t="s">
        <v>368</v>
      </c>
      <c r="F8" s="508"/>
      <c r="G8" s="508"/>
      <c r="H8" s="508"/>
      <c r="I8" s="508"/>
      <c r="J8" s="508">
        <v>1</v>
      </c>
      <c r="K8" s="508">
        <v>352</v>
      </c>
      <c r="L8" s="508"/>
      <c r="M8" s="508">
        <v>352</v>
      </c>
      <c r="N8" s="508"/>
      <c r="O8" s="508"/>
      <c r="P8" s="459"/>
      <c r="Q8" s="526"/>
    </row>
    <row r="9" spans="1:17" ht="14.45" customHeight="1" x14ac:dyDescent="0.2">
      <c r="A9" s="453" t="s">
        <v>396</v>
      </c>
      <c r="B9" s="454" t="s">
        <v>361</v>
      </c>
      <c r="C9" s="454" t="s">
        <v>362</v>
      </c>
      <c r="D9" s="454" t="s">
        <v>363</v>
      </c>
      <c r="E9" s="454" t="s">
        <v>364</v>
      </c>
      <c r="F9" s="508">
        <v>10</v>
      </c>
      <c r="G9" s="508">
        <v>3580</v>
      </c>
      <c r="H9" s="508"/>
      <c r="I9" s="508">
        <v>358</v>
      </c>
      <c r="J9" s="508">
        <v>11</v>
      </c>
      <c r="K9" s="508">
        <v>3960</v>
      </c>
      <c r="L9" s="508"/>
      <c r="M9" s="508">
        <v>360</v>
      </c>
      <c r="N9" s="508">
        <v>2</v>
      </c>
      <c r="O9" s="508">
        <v>776</v>
      </c>
      <c r="P9" s="459"/>
      <c r="Q9" s="526">
        <v>388</v>
      </c>
    </row>
    <row r="10" spans="1:17" ht="14.45" customHeight="1" x14ac:dyDescent="0.2">
      <c r="A10" s="453" t="s">
        <v>396</v>
      </c>
      <c r="B10" s="454" t="s">
        <v>361</v>
      </c>
      <c r="C10" s="454" t="s">
        <v>362</v>
      </c>
      <c r="D10" s="454" t="s">
        <v>365</v>
      </c>
      <c r="E10" s="454" t="s">
        <v>366</v>
      </c>
      <c r="F10" s="508">
        <v>5</v>
      </c>
      <c r="G10" s="508">
        <v>895</v>
      </c>
      <c r="H10" s="508"/>
      <c r="I10" s="508">
        <v>179</v>
      </c>
      <c r="J10" s="508">
        <v>7</v>
      </c>
      <c r="K10" s="508">
        <v>1260</v>
      </c>
      <c r="L10" s="508"/>
      <c r="M10" s="508">
        <v>180</v>
      </c>
      <c r="N10" s="508"/>
      <c r="O10" s="508"/>
      <c r="P10" s="459"/>
      <c r="Q10" s="526"/>
    </row>
    <row r="11" spans="1:17" ht="14.45" customHeight="1" x14ac:dyDescent="0.2">
      <c r="A11" s="453" t="s">
        <v>396</v>
      </c>
      <c r="B11" s="454" t="s">
        <v>361</v>
      </c>
      <c r="C11" s="454" t="s">
        <v>362</v>
      </c>
      <c r="D11" s="454" t="s">
        <v>367</v>
      </c>
      <c r="E11" s="454" t="s">
        <v>368</v>
      </c>
      <c r="F11" s="508">
        <v>1</v>
      </c>
      <c r="G11" s="508">
        <v>350</v>
      </c>
      <c r="H11" s="508"/>
      <c r="I11" s="508">
        <v>350</v>
      </c>
      <c r="J11" s="508">
        <v>3</v>
      </c>
      <c r="K11" s="508">
        <v>1056</v>
      </c>
      <c r="L11" s="508"/>
      <c r="M11" s="508">
        <v>352</v>
      </c>
      <c r="N11" s="508"/>
      <c r="O11" s="508"/>
      <c r="P11" s="459"/>
      <c r="Q11" s="526"/>
    </row>
    <row r="12" spans="1:17" ht="14.45" customHeight="1" x14ac:dyDescent="0.2">
      <c r="A12" s="453" t="s">
        <v>396</v>
      </c>
      <c r="B12" s="454" t="s">
        <v>397</v>
      </c>
      <c r="C12" s="454" t="s">
        <v>362</v>
      </c>
      <c r="D12" s="454" t="s">
        <v>398</v>
      </c>
      <c r="E12" s="454" t="s">
        <v>399</v>
      </c>
      <c r="F12" s="508"/>
      <c r="G12" s="508"/>
      <c r="H12" s="508"/>
      <c r="I12" s="508"/>
      <c r="J12" s="508">
        <v>269</v>
      </c>
      <c r="K12" s="508">
        <v>47344</v>
      </c>
      <c r="L12" s="508"/>
      <c r="M12" s="508">
        <v>176</v>
      </c>
      <c r="N12" s="508">
        <v>134</v>
      </c>
      <c r="O12" s="508">
        <v>25460</v>
      </c>
      <c r="P12" s="459"/>
      <c r="Q12" s="526">
        <v>190</v>
      </c>
    </row>
    <row r="13" spans="1:17" ht="14.45" customHeight="1" x14ac:dyDescent="0.2">
      <c r="A13" s="453" t="s">
        <v>396</v>
      </c>
      <c r="B13" s="454" t="s">
        <v>397</v>
      </c>
      <c r="C13" s="454" t="s">
        <v>362</v>
      </c>
      <c r="D13" s="454" t="s">
        <v>400</v>
      </c>
      <c r="E13" s="454" t="s">
        <v>401</v>
      </c>
      <c r="F13" s="508"/>
      <c r="G13" s="508"/>
      <c r="H13" s="508"/>
      <c r="I13" s="508"/>
      <c r="J13" s="508">
        <v>12</v>
      </c>
      <c r="K13" s="508">
        <v>2820</v>
      </c>
      <c r="L13" s="508"/>
      <c r="M13" s="508">
        <v>235</v>
      </c>
      <c r="N13" s="508">
        <v>3</v>
      </c>
      <c r="O13" s="508">
        <v>762</v>
      </c>
      <c r="P13" s="459"/>
      <c r="Q13" s="526">
        <v>254</v>
      </c>
    </row>
    <row r="14" spans="1:17" ht="14.45" customHeight="1" x14ac:dyDescent="0.2">
      <c r="A14" s="453" t="s">
        <v>396</v>
      </c>
      <c r="B14" s="454" t="s">
        <v>397</v>
      </c>
      <c r="C14" s="454" t="s">
        <v>362</v>
      </c>
      <c r="D14" s="454" t="s">
        <v>402</v>
      </c>
      <c r="E14" s="454" t="s">
        <v>403</v>
      </c>
      <c r="F14" s="508"/>
      <c r="G14" s="508"/>
      <c r="H14" s="508"/>
      <c r="I14" s="508"/>
      <c r="J14" s="508">
        <v>4</v>
      </c>
      <c r="K14" s="508">
        <v>940</v>
      </c>
      <c r="L14" s="508"/>
      <c r="M14" s="508">
        <v>235</v>
      </c>
      <c r="N14" s="508"/>
      <c r="O14" s="508"/>
      <c r="P14" s="459"/>
      <c r="Q14" s="526"/>
    </row>
    <row r="15" spans="1:17" ht="14.45" customHeight="1" x14ac:dyDescent="0.2">
      <c r="A15" s="453" t="s">
        <v>404</v>
      </c>
      <c r="B15" s="454" t="s">
        <v>361</v>
      </c>
      <c r="C15" s="454" t="s">
        <v>362</v>
      </c>
      <c r="D15" s="454" t="s">
        <v>363</v>
      </c>
      <c r="E15" s="454" t="s">
        <v>364</v>
      </c>
      <c r="F15" s="508">
        <v>43</v>
      </c>
      <c r="G15" s="508">
        <v>15394</v>
      </c>
      <c r="H15" s="508"/>
      <c r="I15" s="508">
        <v>358</v>
      </c>
      <c r="J15" s="508">
        <v>21</v>
      </c>
      <c r="K15" s="508">
        <v>7560</v>
      </c>
      <c r="L15" s="508"/>
      <c r="M15" s="508">
        <v>360</v>
      </c>
      <c r="N15" s="508"/>
      <c r="O15" s="508"/>
      <c r="P15" s="459"/>
      <c r="Q15" s="526"/>
    </row>
    <row r="16" spans="1:17" ht="14.45" customHeight="1" x14ac:dyDescent="0.2">
      <c r="A16" s="453" t="s">
        <v>404</v>
      </c>
      <c r="B16" s="454" t="s">
        <v>361</v>
      </c>
      <c r="C16" s="454" t="s">
        <v>362</v>
      </c>
      <c r="D16" s="454" t="s">
        <v>365</v>
      </c>
      <c r="E16" s="454" t="s">
        <v>366</v>
      </c>
      <c r="F16" s="508">
        <v>23</v>
      </c>
      <c r="G16" s="508">
        <v>4117</v>
      </c>
      <c r="H16" s="508"/>
      <c r="I16" s="508">
        <v>179</v>
      </c>
      <c r="J16" s="508">
        <v>8</v>
      </c>
      <c r="K16" s="508">
        <v>1440</v>
      </c>
      <c r="L16" s="508"/>
      <c r="M16" s="508">
        <v>180</v>
      </c>
      <c r="N16" s="508">
        <v>1</v>
      </c>
      <c r="O16" s="508">
        <v>194</v>
      </c>
      <c r="P16" s="459"/>
      <c r="Q16" s="526">
        <v>194</v>
      </c>
    </row>
    <row r="17" spans="1:17" ht="14.45" customHeight="1" x14ac:dyDescent="0.2">
      <c r="A17" s="453" t="s">
        <v>404</v>
      </c>
      <c r="B17" s="454" t="s">
        <v>361</v>
      </c>
      <c r="C17" s="454" t="s">
        <v>362</v>
      </c>
      <c r="D17" s="454" t="s">
        <v>367</v>
      </c>
      <c r="E17" s="454" t="s">
        <v>368</v>
      </c>
      <c r="F17" s="508">
        <v>2</v>
      </c>
      <c r="G17" s="508">
        <v>700</v>
      </c>
      <c r="H17" s="508"/>
      <c r="I17" s="508">
        <v>350</v>
      </c>
      <c r="J17" s="508"/>
      <c r="K17" s="508"/>
      <c r="L17" s="508"/>
      <c r="M17" s="508"/>
      <c r="N17" s="508"/>
      <c r="O17" s="508"/>
      <c r="P17" s="459"/>
      <c r="Q17" s="526"/>
    </row>
    <row r="18" spans="1:17" ht="14.45" customHeight="1" x14ac:dyDescent="0.2">
      <c r="A18" s="453" t="s">
        <v>405</v>
      </c>
      <c r="B18" s="454" t="s">
        <v>361</v>
      </c>
      <c r="C18" s="454" t="s">
        <v>362</v>
      </c>
      <c r="D18" s="454" t="s">
        <v>363</v>
      </c>
      <c r="E18" s="454" t="s">
        <v>364</v>
      </c>
      <c r="F18" s="508">
        <v>5</v>
      </c>
      <c r="G18" s="508">
        <v>1790</v>
      </c>
      <c r="H18" s="508"/>
      <c r="I18" s="508">
        <v>358</v>
      </c>
      <c r="J18" s="508">
        <v>12</v>
      </c>
      <c r="K18" s="508">
        <v>4320</v>
      </c>
      <c r="L18" s="508"/>
      <c r="M18" s="508">
        <v>360</v>
      </c>
      <c r="N18" s="508">
        <v>2</v>
      </c>
      <c r="O18" s="508">
        <v>776</v>
      </c>
      <c r="P18" s="459"/>
      <c r="Q18" s="526">
        <v>388</v>
      </c>
    </row>
    <row r="19" spans="1:17" ht="14.45" customHeight="1" x14ac:dyDescent="0.2">
      <c r="A19" s="453" t="s">
        <v>405</v>
      </c>
      <c r="B19" s="454" t="s">
        <v>361</v>
      </c>
      <c r="C19" s="454" t="s">
        <v>362</v>
      </c>
      <c r="D19" s="454" t="s">
        <v>365</v>
      </c>
      <c r="E19" s="454" t="s">
        <v>366</v>
      </c>
      <c r="F19" s="508">
        <v>4</v>
      </c>
      <c r="G19" s="508">
        <v>716</v>
      </c>
      <c r="H19" s="508"/>
      <c r="I19" s="508">
        <v>179</v>
      </c>
      <c r="J19" s="508">
        <v>4</v>
      </c>
      <c r="K19" s="508">
        <v>720</v>
      </c>
      <c r="L19" s="508"/>
      <c r="M19" s="508">
        <v>180</v>
      </c>
      <c r="N19" s="508"/>
      <c r="O19" s="508"/>
      <c r="P19" s="459"/>
      <c r="Q19" s="526"/>
    </row>
    <row r="20" spans="1:17" ht="14.45" customHeight="1" x14ac:dyDescent="0.2">
      <c r="A20" s="453" t="s">
        <v>405</v>
      </c>
      <c r="B20" s="454" t="s">
        <v>361</v>
      </c>
      <c r="C20" s="454" t="s">
        <v>362</v>
      </c>
      <c r="D20" s="454" t="s">
        <v>367</v>
      </c>
      <c r="E20" s="454" t="s">
        <v>368</v>
      </c>
      <c r="F20" s="508"/>
      <c r="G20" s="508"/>
      <c r="H20" s="508"/>
      <c r="I20" s="508"/>
      <c r="J20" s="508">
        <v>2</v>
      </c>
      <c r="K20" s="508">
        <v>704</v>
      </c>
      <c r="L20" s="508"/>
      <c r="M20" s="508">
        <v>352</v>
      </c>
      <c r="N20" s="508"/>
      <c r="O20" s="508"/>
      <c r="P20" s="459"/>
      <c r="Q20" s="526"/>
    </row>
    <row r="21" spans="1:17" ht="14.45" customHeight="1" x14ac:dyDescent="0.2">
      <c r="A21" s="453" t="s">
        <v>405</v>
      </c>
      <c r="B21" s="454" t="s">
        <v>397</v>
      </c>
      <c r="C21" s="454" t="s">
        <v>362</v>
      </c>
      <c r="D21" s="454" t="s">
        <v>398</v>
      </c>
      <c r="E21" s="454" t="s">
        <v>399</v>
      </c>
      <c r="F21" s="508"/>
      <c r="G21" s="508"/>
      <c r="H21" s="508"/>
      <c r="I21" s="508"/>
      <c r="J21" s="508">
        <v>1</v>
      </c>
      <c r="K21" s="508">
        <v>176</v>
      </c>
      <c r="L21" s="508"/>
      <c r="M21" s="508">
        <v>176</v>
      </c>
      <c r="N21" s="508"/>
      <c r="O21" s="508"/>
      <c r="P21" s="459"/>
      <c r="Q21" s="526"/>
    </row>
    <row r="22" spans="1:17" ht="14.45" customHeight="1" x14ac:dyDescent="0.2">
      <c r="A22" s="453" t="s">
        <v>406</v>
      </c>
      <c r="B22" s="454" t="s">
        <v>361</v>
      </c>
      <c r="C22" s="454" t="s">
        <v>362</v>
      </c>
      <c r="D22" s="454" t="s">
        <v>365</v>
      </c>
      <c r="E22" s="454" t="s">
        <v>366</v>
      </c>
      <c r="F22" s="508"/>
      <c r="G22" s="508"/>
      <c r="H22" s="508"/>
      <c r="I22" s="508"/>
      <c r="J22" s="508"/>
      <c r="K22" s="508"/>
      <c r="L22" s="508"/>
      <c r="M22" s="508"/>
      <c r="N22" s="508">
        <v>2</v>
      </c>
      <c r="O22" s="508">
        <v>388</v>
      </c>
      <c r="P22" s="459"/>
      <c r="Q22" s="526">
        <v>194</v>
      </c>
    </row>
    <row r="23" spans="1:17" ht="14.45" customHeight="1" x14ac:dyDescent="0.2">
      <c r="A23" s="453" t="s">
        <v>406</v>
      </c>
      <c r="B23" s="454" t="s">
        <v>361</v>
      </c>
      <c r="C23" s="454" t="s">
        <v>362</v>
      </c>
      <c r="D23" s="454" t="s">
        <v>367</v>
      </c>
      <c r="E23" s="454" t="s">
        <v>368</v>
      </c>
      <c r="F23" s="508"/>
      <c r="G23" s="508"/>
      <c r="H23" s="508"/>
      <c r="I23" s="508"/>
      <c r="J23" s="508"/>
      <c r="K23" s="508"/>
      <c r="L23" s="508"/>
      <c r="M23" s="508"/>
      <c r="N23" s="508">
        <v>1</v>
      </c>
      <c r="O23" s="508">
        <v>380</v>
      </c>
      <c r="P23" s="459"/>
      <c r="Q23" s="526">
        <v>380</v>
      </c>
    </row>
    <row r="24" spans="1:17" ht="14.45" customHeight="1" x14ac:dyDescent="0.2">
      <c r="A24" s="453" t="s">
        <v>360</v>
      </c>
      <c r="B24" s="454" t="s">
        <v>361</v>
      </c>
      <c r="C24" s="454" t="s">
        <v>362</v>
      </c>
      <c r="D24" s="454" t="s">
        <v>363</v>
      </c>
      <c r="E24" s="454" t="s">
        <v>364</v>
      </c>
      <c r="F24" s="508"/>
      <c r="G24" s="508"/>
      <c r="H24" s="508"/>
      <c r="I24" s="508"/>
      <c r="J24" s="508">
        <v>3</v>
      </c>
      <c r="K24" s="508">
        <v>1080</v>
      </c>
      <c r="L24" s="508"/>
      <c r="M24" s="508">
        <v>360</v>
      </c>
      <c r="N24" s="508">
        <v>1</v>
      </c>
      <c r="O24" s="508">
        <v>388</v>
      </c>
      <c r="P24" s="459"/>
      <c r="Q24" s="526">
        <v>388</v>
      </c>
    </row>
    <row r="25" spans="1:17" ht="14.45" customHeight="1" x14ac:dyDescent="0.2">
      <c r="A25" s="453" t="s">
        <v>360</v>
      </c>
      <c r="B25" s="454" t="s">
        <v>361</v>
      </c>
      <c r="C25" s="454" t="s">
        <v>362</v>
      </c>
      <c r="D25" s="454" t="s">
        <v>367</v>
      </c>
      <c r="E25" s="454" t="s">
        <v>368</v>
      </c>
      <c r="F25" s="508"/>
      <c r="G25" s="508"/>
      <c r="H25" s="508"/>
      <c r="I25" s="508"/>
      <c r="J25" s="508">
        <v>2</v>
      </c>
      <c r="K25" s="508">
        <v>704</v>
      </c>
      <c r="L25" s="508"/>
      <c r="M25" s="508">
        <v>352</v>
      </c>
      <c r="N25" s="508"/>
      <c r="O25" s="508"/>
      <c r="P25" s="459"/>
      <c r="Q25" s="526"/>
    </row>
    <row r="26" spans="1:17" ht="14.45" customHeight="1" x14ac:dyDescent="0.2">
      <c r="A26" s="453" t="s">
        <v>407</v>
      </c>
      <c r="B26" s="454" t="s">
        <v>361</v>
      </c>
      <c r="C26" s="454" t="s">
        <v>362</v>
      </c>
      <c r="D26" s="454" t="s">
        <v>363</v>
      </c>
      <c r="E26" s="454" t="s">
        <v>364</v>
      </c>
      <c r="F26" s="508">
        <v>70</v>
      </c>
      <c r="G26" s="508">
        <v>25060</v>
      </c>
      <c r="H26" s="508"/>
      <c r="I26" s="508">
        <v>358</v>
      </c>
      <c r="J26" s="508">
        <v>67</v>
      </c>
      <c r="K26" s="508">
        <v>24120</v>
      </c>
      <c r="L26" s="508"/>
      <c r="M26" s="508">
        <v>360</v>
      </c>
      <c r="N26" s="508">
        <v>11</v>
      </c>
      <c r="O26" s="508">
        <v>4268</v>
      </c>
      <c r="P26" s="459"/>
      <c r="Q26" s="526">
        <v>388</v>
      </c>
    </row>
    <row r="27" spans="1:17" ht="14.45" customHeight="1" x14ac:dyDescent="0.2">
      <c r="A27" s="453" t="s">
        <v>407</v>
      </c>
      <c r="B27" s="454" t="s">
        <v>361</v>
      </c>
      <c r="C27" s="454" t="s">
        <v>362</v>
      </c>
      <c r="D27" s="454" t="s">
        <v>365</v>
      </c>
      <c r="E27" s="454" t="s">
        <v>366</v>
      </c>
      <c r="F27" s="508">
        <v>59</v>
      </c>
      <c r="G27" s="508">
        <v>10561</v>
      </c>
      <c r="H27" s="508"/>
      <c r="I27" s="508">
        <v>179</v>
      </c>
      <c r="J27" s="508">
        <v>53</v>
      </c>
      <c r="K27" s="508">
        <v>9540</v>
      </c>
      <c r="L27" s="508"/>
      <c r="M27" s="508">
        <v>180</v>
      </c>
      <c r="N27" s="508">
        <v>8</v>
      </c>
      <c r="O27" s="508">
        <v>1552</v>
      </c>
      <c r="P27" s="459"/>
      <c r="Q27" s="526">
        <v>194</v>
      </c>
    </row>
    <row r="28" spans="1:17" ht="14.45" customHeight="1" x14ac:dyDescent="0.2">
      <c r="A28" s="453" t="s">
        <v>407</v>
      </c>
      <c r="B28" s="454" t="s">
        <v>361</v>
      </c>
      <c r="C28" s="454" t="s">
        <v>362</v>
      </c>
      <c r="D28" s="454" t="s">
        <v>367</v>
      </c>
      <c r="E28" s="454" t="s">
        <v>368</v>
      </c>
      <c r="F28" s="508">
        <v>1</v>
      </c>
      <c r="G28" s="508">
        <v>350</v>
      </c>
      <c r="H28" s="508"/>
      <c r="I28" s="508">
        <v>350</v>
      </c>
      <c r="J28" s="508">
        <v>30</v>
      </c>
      <c r="K28" s="508">
        <v>10560</v>
      </c>
      <c r="L28" s="508"/>
      <c r="M28" s="508">
        <v>352</v>
      </c>
      <c r="N28" s="508">
        <v>4</v>
      </c>
      <c r="O28" s="508">
        <v>1520</v>
      </c>
      <c r="P28" s="459"/>
      <c r="Q28" s="526">
        <v>380</v>
      </c>
    </row>
    <row r="29" spans="1:17" ht="14.45" customHeight="1" x14ac:dyDescent="0.2">
      <c r="A29" s="453" t="s">
        <v>408</v>
      </c>
      <c r="B29" s="454" t="s">
        <v>361</v>
      </c>
      <c r="C29" s="454" t="s">
        <v>362</v>
      </c>
      <c r="D29" s="454" t="s">
        <v>363</v>
      </c>
      <c r="E29" s="454" t="s">
        <v>364</v>
      </c>
      <c r="F29" s="508">
        <v>3</v>
      </c>
      <c r="G29" s="508">
        <v>1074</v>
      </c>
      <c r="H29" s="508"/>
      <c r="I29" s="508">
        <v>358</v>
      </c>
      <c r="J29" s="508">
        <v>12</v>
      </c>
      <c r="K29" s="508">
        <v>4320</v>
      </c>
      <c r="L29" s="508"/>
      <c r="M29" s="508">
        <v>360</v>
      </c>
      <c r="N29" s="508">
        <v>3</v>
      </c>
      <c r="O29" s="508">
        <v>1164</v>
      </c>
      <c r="P29" s="459"/>
      <c r="Q29" s="526">
        <v>388</v>
      </c>
    </row>
    <row r="30" spans="1:17" ht="14.45" customHeight="1" x14ac:dyDescent="0.2">
      <c r="A30" s="453" t="s">
        <v>408</v>
      </c>
      <c r="B30" s="454" t="s">
        <v>361</v>
      </c>
      <c r="C30" s="454" t="s">
        <v>362</v>
      </c>
      <c r="D30" s="454" t="s">
        <v>365</v>
      </c>
      <c r="E30" s="454" t="s">
        <v>366</v>
      </c>
      <c r="F30" s="508">
        <v>1</v>
      </c>
      <c r="G30" s="508">
        <v>179</v>
      </c>
      <c r="H30" s="508"/>
      <c r="I30" s="508">
        <v>179</v>
      </c>
      <c r="J30" s="508">
        <v>2</v>
      </c>
      <c r="K30" s="508">
        <v>360</v>
      </c>
      <c r="L30" s="508"/>
      <c r="M30" s="508">
        <v>180</v>
      </c>
      <c r="N30" s="508">
        <v>1</v>
      </c>
      <c r="O30" s="508">
        <v>194</v>
      </c>
      <c r="P30" s="459"/>
      <c r="Q30" s="526">
        <v>194</v>
      </c>
    </row>
    <row r="31" spans="1:17" ht="14.45" customHeight="1" x14ac:dyDescent="0.2">
      <c r="A31" s="453" t="s">
        <v>409</v>
      </c>
      <c r="B31" s="454" t="s">
        <v>361</v>
      </c>
      <c r="C31" s="454" t="s">
        <v>362</v>
      </c>
      <c r="D31" s="454" t="s">
        <v>363</v>
      </c>
      <c r="E31" s="454" t="s">
        <v>364</v>
      </c>
      <c r="F31" s="508">
        <v>16</v>
      </c>
      <c r="G31" s="508">
        <v>5728</v>
      </c>
      <c r="H31" s="508"/>
      <c r="I31" s="508">
        <v>358</v>
      </c>
      <c r="J31" s="508">
        <v>14</v>
      </c>
      <c r="K31" s="508">
        <v>5040</v>
      </c>
      <c r="L31" s="508"/>
      <c r="M31" s="508">
        <v>360</v>
      </c>
      <c r="N31" s="508">
        <v>2</v>
      </c>
      <c r="O31" s="508">
        <v>776</v>
      </c>
      <c r="P31" s="459"/>
      <c r="Q31" s="526">
        <v>388</v>
      </c>
    </row>
    <row r="32" spans="1:17" ht="14.45" customHeight="1" x14ac:dyDescent="0.2">
      <c r="A32" s="453" t="s">
        <v>409</v>
      </c>
      <c r="B32" s="454" t="s">
        <v>361</v>
      </c>
      <c r="C32" s="454" t="s">
        <v>362</v>
      </c>
      <c r="D32" s="454" t="s">
        <v>365</v>
      </c>
      <c r="E32" s="454" t="s">
        <v>366</v>
      </c>
      <c r="F32" s="508">
        <v>12</v>
      </c>
      <c r="G32" s="508">
        <v>2148</v>
      </c>
      <c r="H32" s="508"/>
      <c r="I32" s="508">
        <v>179</v>
      </c>
      <c r="J32" s="508">
        <v>3</v>
      </c>
      <c r="K32" s="508">
        <v>540</v>
      </c>
      <c r="L32" s="508"/>
      <c r="M32" s="508">
        <v>180</v>
      </c>
      <c r="N32" s="508"/>
      <c r="O32" s="508"/>
      <c r="P32" s="459"/>
      <c r="Q32" s="526"/>
    </row>
    <row r="33" spans="1:17" ht="14.45" customHeight="1" x14ac:dyDescent="0.2">
      <c r="A33" s="453" t="s">
        <v>409</v>
      </c>
      <c r="B33" s="454" t="s">
        <v>361</v>
      </c>
      <c r="C33" s="454" t="s">
        <v>362</v>
      </c>
      <c r="D33" s="454" t="s">
        <v>367</v>
      </c>
      <c r="E33" s="454" t="s">
        <v>368</v>
      </c>
      <c r="F33" s="508">
        <v>2</v>
      </c>
      <c r="G33" s="508">
        <v>700</v>
      </c>
      <c r="H33" s="508"/>
      <c r="I33" s="508">
        <v>350</v>
      </c>
      <c r="J33" s="508">
        <v>2</v>
      </c>
      <c r="K33" s="508">
        <v>704</v>
      </c>
      <c r="L33" s="508"/>
      <c r="M33" s="508">
        <v>352</v>
      </c>
      <c r="N33" s="508"/>
      <c r="O33" s="508"/>
      <c r="P33" s="459"/>
      <c r="Q33" s="526"/>
    </row>
    <row r="34" spans="1:17" ht="14.45" customHeight="1" x14ac:dyDescent="0.2">
      <c r="A34" s="453" t="s">
        <v>410</v>
      </c>
      <c r="B34" s="454" t="s">
        <v>361</v>
      </c>
      <c r="C34" s="454" t="s">
        <v>362</v>
      </c>
      <c r="D34" s="454" t="s">
        <v>363</v>
      </c>
      <c r="E34" s="454" t="s">
        <v>364</v>
      </c>
      <c r="F34" s="508"/>
      <c r="G34" s="508"/>
      <c r="H34" s="508"/>
      <c r="I34" s="508"/>
      <c r="J34" s="508">
        <v>3</v>
      </c>
      <c r="K34" s="508">
        <v>1080</v>
      </c>
      <c r="L34" s="508"/>
      <c r="M34" s="508">
        <v>360</v>
      </c>
      <c r="N34" s="508"/>
      <c r="O34" s="508"/>
      <c r="P34" s="459"/>
      <c r="Q34" s="526"/>
    </row>
    <row r="35" spans="1:17" ht="14.45" customHeight="1" x14ac:dyDescent="0.2">
      <c r="A35" s="453" t="s">
        <v>410</v>
      </c>
      <c r="B35" s="454" t="s">
        <v>361</v>
      </c>
      <c r="C35" s="454" t="s">
        <v>362</v>
      </c>
      <c r="D35" s="454" t="s">
        <v>365</v>
      </c>
      <c r="E35" s="454" t="s">
        <v>366</v>
      </c>
      <c r="F35" s="508"/>
      <c r="G35" s="508"/>
      <c r="H35" s="508"/>
      <c r="I35" s="508"/>
      <c r="J35" s="508">
        <v>3</v>
      </c>
      <c r="K35" s="508">
        <v>540</v>
      </c>
      <c r="L35" s="508"/>
      <c r="M35" s="508">
        <v>180</v>
      </c>
      <c r="N35" s="508"/>
      <c r="O35" s="508"/>
      <c r="P35" s="459"/>
      <c r="Q35" s="526"/>
    </row>
    <row r="36" spans="1:17" ht="14.45" customHeight="1" x14ac:dyDescent="0.2">
      <c r="A36" s="453" t="s">
        <v>411</v>
      </c>
      <c r="B36" s="454" t="s">
        <v>361</v>
      </c>
      <c r="C36" s="454" t="s">
        <v>362</v>
      </c>
      <c r="D36" s="454" t="s">
        <v>363</v>
      </c>
      <c r="E36" s="454" t="s">
        <v>364</v>
      </c>
      <c r="F36" s="508">
        <v>2</v>
      </c>
      <c r="G36" s="508">
        <v>716</v>
      </c>
      <c r="H36" s="508"/>
      <c r="I36" s="508">
        <v>358</v>
      </c>
      <c r="J36" s="508">
        <v>12</v>
      </c>
      <c r="K36" s="508">
        <v>4320</v>
      </c>
      <c r="L36" s="508"/>
      <c r="M36" s="508">
        <v>360</v>
      </c>
      <c r="N36" s="508"/>
      <c r="O36" s="508"/>
      <c r="P36" s="459"/>
      <c r="Q36" s="526"/>
    </row>
    <row r="37" spans="1:17" ht="14.45" customHeight="1" x14ac:dyDescent="0.2">
      <c r="A37" s="453" t="s">
        <v>411</v>
      </c>
      <c r="B37" s="454" t="s">
        <v>361</v>
      </c>
      <c r="C37" s="454" t="s">
        <v>362</v>
      </c>
      <c r="D37" s="454" t="s">
        <v>365</v>
      </c>
      <c r="E37" s="454" t="s">
        <v>366</v>
      </c>
      <c r="F37" s="508">
        <v>2</v>
      </c>
      <c r="G37" s="508">
        <v>358</v>
      </c>
      <c r="H37" s="508"/>
      <c r="I37" s="508">
        <v>179</v>
      </c>
      <c r="J37" s="508">
        <v>4</v>
      </c>
      <c r="K37" s="508">
        <v>720</v>
      </c>
      <c r="L37" s="508"/>
      <c r="M37" s="508">
        <v>180</v>
      </c>
      <c r="N37" s="508"/>
      <c r="O37" s="508"/>
      <c r="P37" s="459"/>
      <c r="Q37" s="526"/>
    </row>
    <row r="38" spans="1:17" ht="14.45" customHeight="1" x14ac:dyDescent="0.2">
      <c r="A38" s="453" t="s">
        <v>411</v>
      </c>
      <c r="B38" s="454" t="s">
        <v>361</v>
      </c>
      <c r="C38" s="454" t="s">
        <v>362</v>
      </c>
      <c r="D38" s="454" t="s">
        <v>367</v>
      </c>
      <c r="E38" s="454" t="s">
        <v>368</v>
      </c>
      <c r="F38" s="508"/>
      <c r="G38" s="508"/>
      <c r="H38" s="508"/>
      <c r="I38" s="508"/>
      <c r="J38" s="508">
        <v>1</v>
      </c>
      <c r="K38" s="508">
        <v>352</v>
      </c>
      <c r="L38" s="508"/>
      <c r="M38" s="508">
        <v>352</v>
      </c>
      <c r="N38" s="508"/>
      <c r="O38" s="508"/>
      <c r="P38" s="459"/>
      <c r="Q38" s="526"/>
    </row>
    <row r="39" spans="1:17" ht="14.45" customHeight="1" x14ac:dyDescent="0.2">
      <c r="A39" s="453" t="s">
        <v>412</v>
      </c>
      <c r="B39" s="454" t="s">
        <v>361</v>
      </c>
      <c r="C39" s="454" t="s">
        <v>362</v>
      </c>
      <c r="D39" s="454" t="s">
        <v>363</v>
      </c>
      <c r="E39" s="454" t="s">
        <v>364</v>
      </c>
      <c r="F39" s="508">
        <v>1</v>
      </c>
      <c r="G39" s="508">
        <v>358</v>
      </c>
      <c r="H39" s="508"/>
      <c r="I39" s="508">
        <v>358</v>
      </c>
      <c r="J39" s="508">
        <v>1</v>
      </c>
      <c r="K39" s="508">
        <v>360</v>
      </c>
      <c r="L39" s="508"/>
      <c r="M39" s="508">
        <v>360</v>
      </c>
      <c r="N39" s="508"/>
      <c r="O39" s="508"/>
      <c r="P39" s="459"/>
      <c r="Q39" s="526"/>
    </row>
    <row r="40" spans="1:17" ht="14.45" customHeight="1" x14ac:dyDescent="0.2">
      <c r="A40" s="453" t="s">
        <v>412</v>
      </c>
      <c r="B40" s="454" t="s">
        <v>361</v>
      </c>
      <c r="C40" s="454" t="s">
        <v>362</v>
      </c>
      <c r="D40" s="454" t="s">
        <v>365</v>
      </c>
      <c r="E40" s="454" t="s">
        <v>366</v>
      </c>
      <c r="F40" s="508">
        <v>1</v>
      </c>
      <c r="G40" s="508">
        <v>179</v>
      </c>
      <c r="H40" s="508"/>
      <c r="I40" s="508">
        <v>179</v>
      </c>
      <c r="J40" s="508"/>
      <c r="K40" s="508"/>
      <c r="L40" s="508"/>
      <c r="M40" s="508"/>
      <c r="N40" s="508"/>
      <c r="O40" s="508"/>
      <c r="P40" s="459"/>
      <c r="Q40" s="526"/>
    </row>
    <row r="41" spans="1:17" ht="14.45" customHeight="1" x14ac:dyDescent="0.2">
      <c r="A41" s="453" t="s">
        <v>413</v>
      </c>
      <c r="B41" s="454" t="s">
        <v>361</v>
      </c>
      <c r="C41" s="454" t="s">
        <v>362</v>
      </c>
      <c r="D41" s="454" t="s">
        <v>363</v>
      </c>
      <c r="E41" s="454" t="s">
        <v>364</v>
      </c>
      <c r="F41" s="508">
        <v>2</v>
      </c>
      <c r="G41" s="508">
        <v>716</v>
      </c>
      <c r="H41" s="508"/>
      <c r="I41" s="508">
        <v>358</v>
      </c>
      <c r="J41" s="508">
        <v>3</v>
      </c>
      <c r="K41" s="508">
        <v>1080</v>
      </c>
      <c r="L41" s="508"/>
      <c r="M41" s="508">
        <v>360</v>
      </c>
      <c r="N41" s="508"/>
      <c r="O41" s="508"/>
      <c r="P41" s="459"/>
      <c r="Q41" s="526"/>
    </row>
    <row r="42" spans="1:17" ht="14.45" customHeight="1" x14ac:dyDescent="0.2">
      <c r="A42" s="453" t="s">
        <v>414</v>
      </c>
      <c r="B42" s="454" t="s">
        <v>361</v>
      </c>
      <c r="C42" s="454" t="s">
        <v>362</v>
      </c>
      <c r="D42" s="454" t="s">
        <v>363</v>
      </c>
      <c r="E42" s="454" t="s">
        <v>364</v>
      </c>
      <c r="F42" s="508">
        <v>4</v>
      </c>
      <c r="G42" s="508">
        <v>1432</v>
      </c>
      <c r="H42" s="508"/>
      <c r="I42" s="508">
        <v>358</v>
      </c>
      <c r="J42" s="508">
        <v>2</v>
      </c>
      <c r="K42" s="508">
        <v>720</v>
      </c>
      <c r="L42" s="508"/>
      <c r="M42" s="508">
        <v>360</v>
      </c>
      <c r="N42" s="508">
        <v>2</v>
      </c>
      <c r="O42" s="508">
        <v>776</v>
      </c>
      <c r="P42" s="459"/>
      <c r="Q42" s="526">
        <v>388</v>
      </c>
    </row>
    <row r="43" spans="1:17" ht="14.45" customHeight="1" x14ac:dyDescent="0.2">
      <c r="A43" s="453" t="s">
        <v>414</v>
      </c>
      <c r="B43" s="454" t="s">
        <v>361</v>
      </c>
      <c r="C43" s="454" t="s">
        <v>362</v>
      </c>
      <c r="D43" s="454" t="s">
        <v>365</v>
      </c>
      <c r="E43" s="454" t="s">
        <v>366</v>
      </c>
      <c r="F43" s="508">
        <v>3</v>
      </c>
      <c r="G43" s="508">
        <v>537</v>
      </c>
      <c r="H43" s="508"/>
      <c r="I43" s="508">
        <v>179</v>
      </c>
      <c r="J43" s="508">
        <v>1</v>
      </c>
      <c r="K43" s="508">
        <v>180</v>
      </c>
      <c r="L43" s="508"/>
      <c r="M43" s="508">
        <v>180</v>
      </c>
      <c r="N43" s="508">
        <v>1</v>
      </c>
      <c r="O43" s="508">
        <v>194</v>
      </c>
      <c r="P43" s="459"/>
      <c r="Q43" s="526">
        <v>194</v>
      </c>
    </row>
    <row r="44" spans="1:17" ht="14.45" customHeight="1" x14ac:dyDescent="0.2">
      <c r="A44" s="453" t="s">
        <v>414</v>
      </c>
      <c r="B44" s="454" t="s">
        <v>361</v>
      </c>
      <c r="C44" s="454" t="s">
        <v>362</v>
      </c>
      <c r="D44" s="454" t="s">
        <v>367</v>
      </c>
      <c r="E44" s="454" t="s">
        <v>368</v>
      </c>
      <c r="F44" s="508"/>
      <c r="G44" s="508"/>
      <c r="H44" s="508"/>
      <c r="I44" s="508"/>
      <c r="J44" s="508">
        <v>1</v>
      </c>
      <c r="K44" s="508">
        <v>352</v>
      </c>
      <c r="L44" s="508"/>
      <c r="M44" s="508">
        <v>352</v>
      </c>
      <c r="N44" s="508"/>
      <c r="O44" s="508"/>
      <c r="P44" s="459"/>
      <c r="Q44" s="526"/>
    </row>
    <row r="45" spans="1:17" ht="14.45" customHeight="1" x14ac:dyDescent="0.2">
      <c r="A45" s="453" t="s">
        <v>415</v>
      </c>
      <c r="B45" s="454" t="s">
        <v>361</v>
      </c>
      <c r="C45" s="454" t="s">
        <v>362</v>
      </c>
      <c r="D45" s="454" t="s">
        <v>363</v>
      </c>
      <c r="E45" s="454" t="s">
        <v>364</v>
      </c>
      <c r="F45" s="508">
        <v>7</v>
      </c>
      <c r="G45" s="508">
        <v>2506</v>
      </c>
      <c r="H45" s="508"/>
      <c r="I45" s="508">
        <v>358</v>
      </c>
      <c r="J45" s="508">
        <v>10</v>
      </c>
      <c r="K45" s="508">
        <v>3600</v>
      </c>
      <c r="L45" s="508"/>
      <c r="M45" s="508">
        <v>360</v>
      </c>
      <c r="N45" s="508">
        <v>2</v>
      </c>
      <c r="O45" s="508">
        <v>776</v>
      </c>
      <c r="P45" s="459"/>
      <c r="Q45" s="526">
        <v>388</v>
      </c>
    </row>
    <row r="46" spans="1:17" ht="14.45" customHeight="1" x14ac:dyDescent="0.2">
      <c r="A46" s="453" t="s">
        <v>415</v>
      </c>
      <c r="B46" s="454" t="s">
        <v>361</v>
      </c>
      <c r="C46" s="454" t="s">
        <v>362</v>
      </c>
      <c r="D46" s="454" t="s">
        <v>365</v>
      </c>
      <c r="E46" s="454" t="s">
        <v>366</v>
      </c>
      <c r="F46" s="508">
        <v>2</v>
      </c>
      <c r="G46" s="508">
        <v>358</v>
      </c>
      <c r="H46" s="508"/>
      <c r="I46" s="508">
        <v>179</v>
      </c>
      <c r="J46" s="508">
        <v>6</v>
      </c>
      <c r="K46" s="508">
        <v>1080</v>
      </c>
      <c r="L46" s="508"/>
      <c r="M46" s="508">
        <v>180</v>
      </c>
      <c r="N46" s="508">
        <v>1</v>
      </c>
      <c r="O46" s="508">
        <v>194</v>
      </c>
      <c r="P46" s="459"/>
      <c r="Q46" s="526">
        <v>194</v>
      </c>
    </row>
    <row r="47" spans="1:17" ht="14.45" customHeight="1" x14ac:dyDescent="0.2">
      <c r="A47" s="453" t="s">
        <v>415</v>
      </c>
      <c r="B47" s="454" t="s">
        <v>361</v>
      </c>
      <c r="C47" s="454" t="s">
        <v>362</v>
      </c>
      <c r="D47" s="454" t="s">
        <v>367</v>
      </c>
      <c r="E47" s="454" t="s">
        <v>368</v>
      </c>
      <c r="F47" s="508">
        <v>1</v>
      </c>
      <c r="G47" s="508">
        <v>350</v>
      </c>
      <c r="H47" s="508"/>
      <c r="I47" s="508">
        <v>350</v>
      </c>
      <c r="J47" s="508"/>
      <c r="K47" s="508"/>
      <c r="L47" s="508"/>
      <c r="M47" s="508"/>
      <c r="N47" s="508"/>
      <c r="O47" s="508"/>
      <c r="P47" s="459"/>
      <c r="Q47" s="526"/>
    </row>
    <row r="48" spans="1:17" ht="14.45" customHeight="1" x14ac:dyDescent="0.2">
      <c r="A48" s="453" t="s">
        <v>416</v>
      </c>
      <c r="B48" s="454" t="s">
        <v>361</v>
      </c>
      <c r="C48" s="454" t="s">
        <v>362</v>
      </c>
      <c r="D48" s="454" t="s">
        <v>363</v>
      </c>
      <c r="E48" s="454" t="s">
        <v>364</v>
      </c>
      <c r="F48" s="508">
        <v>1</v>
      </c>
      <c r="G48" s="508">
        <v>358</v>
      </c>
      <c r="H48" s="508"/>
      <c r="I48" s="508">
        <v>358</v>
      </c>
      <c r="J48" s="508">
        <v>4</v>
      </c>
      <c r="K48" s="508">
        <v>1440</v>
      </c>
      <c r="L48" s="508"/>
      <c r="M48" s="508">
        <v>360</v>
      </c>
      <c r="N48" s="508">
        <v>1</v>
      </c>
      <c r="O48" s="508">
        <v>388</v>
      </c>
      <c r="P48" s="459"/>
      <c r="Q48" s="526">
        <v>388</v>
      </c>
    </row>
    <row r="49" spans="1:17" ht="14.45" customHeight="1" x14ac:dyDescent="0.2">
      <c r="A49" s="453" t="s">
        <v>416</v>
      </c>
      <c r="B49" s="454" t="s">
        <v>361</v>
      </c>
      <c r="C49" s="454" t="s">
        <v>362</v>
      </c>
      <c r="D49" s="454" t="s">
        <v>365</v>
      </c>
      <c r="E49" s="454" t="s">
        <v>366</v>
      </c>
      <c r="F49" s="508">
        <v>4</v>
      </c>
      <c r="G49" s="508">
        <v>716</v>
      </c>
      <c r="H49" s="508"/>
      <c r="I49" s="508">
        <v>179</v>
      </c>
      <c r="J49" s="508">
        <v>1</v>
      </c>
      <c r="K49" s="508">
        <v>180</v>
      </c>
      <c r="L49" s="508"/>
      <c r="M49" s="508">
        <v>180</v>
      </c>
      <c r="N49" s="508"/>
      <c r="O49" s="508"/>
      <c r="P49" s="459"/>
      <c r="Q49" s="526"/>
    </row>
    <row r="50" spans="1:17" ht="14.45" customHeight="1" x14ac:dyDescent="0.2">
      <c r="A50" s="453" t="s">
        <v>417</v>
      </c>
      <c r="B50" s="454" t="s">
        <v>361</v>
      </c>
      <c r="C50" s="454" t="s">
        <v>362</v>
      </c>
      <c r="D50" s="454" t="s">
        <v>363</v>
      </c>
      <c r="E50" s="454" t="s">
        <v>364</v>
      </c>
      <c r="F50" s="508">
        <v>3</v>
      </c>
      <c r="G50" s="508">
        <v>1074</v>
      </c>
      <c r="H50" s="508"/>
      <c r="I50" s="508">
        <v>358</v>
      </c>
      <c r="J50" s="508">
        <v>12</v>
      </c>
      <c r="K50" s="508">
        <v>4320</v>
      </c>
      <c r="L50" s="508"/>
      <c r="M50" s="508">
        <v>360</v>
      </c>
      <c r="N50" s="508"/>
      <c r="O50" s="508"/>
      <c r="P50" s="459"/>
      <c r="Q50" s="526"/>
    </row>
    <row r="51" spans="1:17" ht="14.45" customHeight="1" x14ac:dyDescent="0.2">
      <c r="A51" s="453" t="s">
        <v>417</v>
      </c>
      <c r="B51" s="454" t="s">
        <v>361</v>
      </c>
      <c r="C51" s="454" t="s">
        <v>362</v>
      </c>
      <c r="D51" s="454" t="s">
        <v>365</v>
      </c>
      <c r="E51" s="454" t="s">
        <v>366</v>
      </c>
      <c r="F51" s="508">
        <v>2</v>
      </c>
      <c r="G51" s="508">
        <v>358</v>
      </c>
      <c r="H51" s="508"/>
      <c r="I51" s="508">
        <v>179</v>
      </c>
      <c r="J51" s="508">
        <v>14</v>
      </c>
      <c r="K51" s="508">
        <v>2520</v>
      </c>
      <c r="L51" s="508"/>
      <c r="M51" s="508">
        <v>180</v>
      </c>
      <c r="N51" s="508"/>
      <c r="O51" s="508"/>
      <c r="P51" s="459"/>
      <c r="Q51" s="526"/>
    </row>
    <row r="52" spans="1:17" ht="14.45" customHeight="1" x14ac:dyDescent="0.2">
      <c r="A52" s="453" t="s">
        <v>417</v>
      </c>
      <c r="B52" s="454" t="s">
        <v>361</v>
      </c>
      <c r="C52" s="454" t="s">
        <v>362</v>
      </c>
      <c r="D52" s="454" t="s">
        <v>367</v>
      </c>
      <c r="E52" s="454" t="s">
        <v>368</v>
      </c>
      <c r="F52" s="508">
        <v>1</v>
      </c>
      <c r="G52" s="508">
        <v>350</v>
      </c>
      <c r="H52" s="508"/>
      <c r="I52" s="508">
        <v>350</v>
      </c>
      <c r="J52" s="508">
        <v>2</v>
      </c>
      <c r="K52" s="508">
        <v>704</v>
      </c>
      <c r="L52" s="508"/>
      <c r="M52" s="508">
        <v>352</v>
      </c>
      <c r="N52" s="508"/>
      <c r="O52" s="508"/>
      <c r="P52" s="459"/>
      <c r="Q52" s="526"/>
    </row>
    <row r="53" spans="1:17" ht="14.45" customHeight="1" x14ac:dyDescent="0.2">
      <c r="A53" s="453" t="s">
        <v>418</v>
      </c>
      <c r="B53" s="454" t="s">
        <v>361</v>
      </c>
      <c r="C53" s="454" t="s">
        <v>362</v>
      </c>
      <c r="D53" s="454" t="s">
        <v>363</v>
      </c>
      <c r="E53" s="454" t="s">
        <v>364</v>
      </c>
      <c r="F53" s="508"/>
      <c r="G53" s="508"/>
      <c r="H53" s="508"/>
      <c r="I53" s="508"/>
      <c r="J53" s="508">
        <v>1</v>
      </c>
      <c r="K53" s="508">
        <v>360</v>
      </c>
      <c r="L53" s="508"/>
      <c r="M53" s="508">
        <v>360</v>
      </c>
      <c r="N53" s="508"/>
      <c r="O53" s="508"/>
      <c r="P53" s="459"/>
      <c r="Q53" s="526"/>
    </row>
    <row r="54" spans="1:17" ht="14.45" customHeight="1" x14ac:dyDescent="0.2">
      <c r="A54" s="453" t="s">
        <v>419</v>
      </c>
      <c r="B54" s="454" t="s">
        <v>361</v>
      </c>
      <c r="C54" s="454" t="s">
        <v>362</v>
      </c>
      <c r="D54" s="454" t="s">
        <v>363</v>
      </c>
      <c r="E54" s="454" t="s">
        <v>364</v>
      </c>
      <c r="F54" s="508"/>
      <c r="G54" s="508"/>
      <c r="H54" s="508"/>
      <c r="I54" s="508"/>
      <c r="J54" s="508"/>
      <c r="K54" s="508"/>
      <c r="L54" s="508"/>
      <c r="M54" s="508"/>
      <c r="N54" s="508">
        <v>1</v>
      </c>
      <c r="O54" s="508">
        <v>388</v>
      </c>
      <c r="P54" s="459"/>
      <c r="Q54" s="526">
        <v>388</v>
      </c>
    </row>
    <row r="55" spans="1:17" ht="14.45" customHeight="1" x14ac:dyDescent="0.2">
      <c r="A55" s="453" t="s">
        <v>420</v>
      </c>
      <c r="B55" s="454" t="s">
        <v>361</v>
      </c>
      <c r="C55" s="454" t="s">
        <v>362</v>
      </c>
      <c r="D55" s="454" t="s">
        <v>363</v>
      </c>
      <c r="E55" s="454" t="s">
        <v>364</v>
      </c>
      <c r="F55" s="508">
        <v>18</v>
      </c>
      <c r="G55" s="508">
        <v>6444</v>
      </c>
      <c r="H55" s="508"/>
      <c r="I55" s="508">
        <v>358</v>
      </c>
      <c r="J55" s="508">
        <v>21</v>
      </c>
      <c r="K55" s="508">
        <v>7560</v>
      </c>
      <c r="L55" s="508"/>
      <c r="M55" s="508">
        <v>360</v>
      </c>
      <c r="N55" s="508">
        <v>2</v>
      </c>
      <c r="O55" s="508">
        <v>776</v>
      </c>
      <c r="P55" s="459"/>
      <c r="Q55" s="526">
        <v>388</v>
      </c>
    </row>
    <row r="56" spans="1:17" ht="14.45" customHeight="1" x14ac:dyDescent="0.2">
      <c r="A56" s="453" t="s">
        <v>420</v>
      </c>
      <c r="B56" s="454" t="s">
        <v>361</v>
      </c>
      <c r="C56" s="454" t="s">
        <v>362</v>
      </c>
      <c r="D56" s="454" t="s">
        <v>365</v>
      </c>
      <c r="E56" s="454" t="s">
        <v>366</v>
      </c>
      <c r="F56" s="508">
        <v>15</v>
      </c>
      <c r="G56" s="508">
        <v>2685</v>
      </c>
      <c r="H56" s="508"/>
      <c r="I56" s="508">
        <v>179</v>
      </c>
      <c r="J56" s="508">
        <v>9</v>
      </c>
      <c r="K56" s="508">
        <v>1620</v>
      </c>
      <c r="L56" s="508"/>
      <c r="M56" s="508">
        <v>180</v>
      </c>
      <c r="N56" s="508"/>
      <c r="O56" s="508"/>
      <c r="P56" s="459"/>
      <c r="Q56" s="526"/>
    </row>
    <row r="57" spans="1:17" ht="14.45" customHeight="1" x14ac:dyDescent="0.2">
      <c r="A57" s="453" t="s">
        <v>420</v>
      </c>
      <c r="B57" s="454" t="s">
        <v>361</v>
      </c>
      <c r="C57" s="454" t="s">
        <v>362</v>
      </c>
      <c r="D57" s="454" t="s">
        <v>367</v>
      </c>
      <c r="E57" s="454" t="s">
        <v>368</v>
      </c>
      <c r="F57" s="508"/>
      <c r="G57" s="508"/>
      <c r="H57" s="508"/>
      <c r="I57" s="508"/>
      <c r="J57" s="508">
        <v>3</v>
      </c>
      <c r="K57" s="508">
        <v>1056</v>
      </c>
      <c r="L57" s="508"/>
      <c r="M57" s="508">
        <v>352</v>
      </c>
      <c r="N57" s="508"/>
      <c r="O57" s="508"/>
      <c r="P57" s="459"/>
      <c r="Q57" s="526"/>
    </row>
    <row r="58" spans="1:17" ht="14.45" customHeight="1" x14ac:dyDescent="0.2">
      <c r="A58" s="453" t="s">
        <v>421</v>
      </c>
      <c r="B58" s="454" t="s">
        <v>361</v>
      </c>
      <c r="C58" s="454" t="s">
        <v>362</v>
      </c>
      <c r="D58" s="454" t="s">
        <v>363</v>
      </c>
      <c r="E58" s="454" t="s">
        <v>364</v>
      </c>
      <c r="F58" s="508"/>
      <c r="G58" s="508"/>
      <c r="H58" s="508"/>
      <c r="I58" s="508"/>
      <c r="J58" s="508">
        <v>3</v>
      </c>
      <c r="K58" s="508">
        <v>1080</v>
      </c>
      <c r="L58" s="508"/>
      <c r="M58" s="508">
        <v>360</v>
      </c>
      <c r="N58" s="508"/>
      <c r="O58" s="508"/>
      <c r="P58" s="459"/>
      <c r="Q58" s="526"/>
    </row>
    <row r="59" spans="1:17" ht="14.45" customHeight="1" x14ac:dyDescent="0.2">
      <c r="A59" s="453" t="s">
        <v>421</v>
      </c>
      <c r="B59" s="454" t="s">
        <v>361</v>
      </c>
      <c r="C59" s="454" t="s">
        <v>362</v>
      </c>
      <c r="D59" s="454" t="s">
        <v>365</v>
      </c>
      <c r="E59" s="454" t="s">
        <v>366</v>
      </c>
      <c r="F59" s="508">
        <v>2</v>
      </c>
      <c r="G59" s="508">
        <v>358</v>
      </c>
      <c r="H59" s="508"/>
      <c r="I59" s="508">
        <v>179</v>
      </c>
      <c r="J59" s="508">
        <v>3</v>
      </c>
      <c r="K59" s="508">
        <v>540</v>
      </c>
      <c r="L59" s="508"/>
      <c r="M59" s="508">
        <v>180</v>
      </c>
      <c r="N59" s="508"/>
      <c r="O59" s="508"/>
      <c r="P59" s="459"/>
      <c r="Q59" s="526"/>
    </row>
    <row r="60" spans="1:17" ht="14.45" customHeight="1" x14ac:dyDescent="0.2">
      <c r="A60" s="453" t="s">
        <v>422</v>
      </c>
      <c r="B60" s="454" t="s">
        <v>361</v>
      </c>
      <c r="C60" s="454" t="s">
        <v>362</v>
      </c>
      <c r="D60" s="454" t="s">
        <v>363</v>
      </c>
      <c r="E60" s="454" t="s">
        <v>364</v>
      </c>
      <c r="F60" s="508">
        <v>5</v>
      </c>
      <c r="G60" s="508">
        <v>1790</v>
      </c>
      <c r="H60" s="508"/>
      <c r="I60" s="508">
        <v>358</v>
      </c>
      <c r="J60" s="508">
        <v>2</v>
      </c>
      <c r="K60" s="508">
        <v>720</v>
      </c>
      <c r="L60" s="508"/>
      <c r="M60" s="508">
        <v>360</v>
      </c>
      <c r="N60" s="508"/>
      <c r="O60" s="508"/>
      <c r="P60" s="459"/>
      <c r="Q60" s="526"/>
    </row>
    <row r="61" spans="1:17" ht="14.45" customHeight="1" x14ac:dyDescent="0.2">
      <c r="A61" s="453" t="s">
        <v>422</v>
      </c>
      <c r="B61" s="454" t="s">
        <v>361</v>
      </c>
      <c r="C61" s="454" t="s">
        <v>362</v>
      </c>
      <c r="D61" s="454" t="s">
        <v>365</v>
      </c>
      <c r="E61" s="454" t="s">
        <v>366</v>
      </c>
      <c r="F61" s="508">
        <v>10</v>
      </c>
      <c r="G61" s="508">
        <v>1790</v>
      </c>
      <c r="H61" s="508"/>
      <c r="I61" s="508">
        <v>179</v>
      </c>
      <c r="J61" s="508"/>
      <c r="K61" s="508"/>
      <c r="L61" s="508"/>
      <c r="M61" s="508"/>
      <c r="N61" s="508"/>
      <c r="O61" s="508"/>
      <c r="P61" s="459"/>
      <c r="Q61" s="526"/>
    </row>
    <row r="62" spans="1:17" ht="14.45" customHeight="1" x14ac:dyDescent="0.2">
      <c r="A62" s="453" t="s">
        <v>422</v>
      </c>
      <c r="B62" s="454" t="s">
        <v>361</v>
      </c>
      <c r="C62" s="454" t="s">
        <v>362</v>
      </c>
      <c r="D62" s="454" t="s">
        <v>367</v>
      </c>
      <c r="E62" s="454" t="s">
        <v>368</v>
      </c>
      <c r="F62" s="508"/>
      <c r="G62" s="508"/>
      <c r="H62" s="508"/>
      <c r="I62" s="508"/>
      <c r="J62" s="508">
        <v>1</v>
      </c>
      <c r="K62" s="508">
        <v>352</v>
      </c>
      <c r="L62" s="508"/>
      <c r="M62" s="508">
        <v>352</v>
      </c>
      <c r="N62" s="508"/>
      <c r="O62" s="508"/>
      <c r="P62" s="459"/>
      <c r="Q62" s="526"/>
    </row>
    <row r="63" spans="1:17" ht="14.45" customHeight="1" x14ac:dyDescent="0.2">
      <c r="A63" s="453" t="s">
        <v>423</v>
      </c>
      <c r="B63" s="454" t="s">
        <v>361</v>
      </c>
      <c r="C63" s="454" t="s">
        <v>362</v>
      </c>
      <c r="D63" s="454" t="s">
        <v>363</v>
      </c>
      <c r="E63" s="454" t="s">
        <v>364</v>
      </c>
      <c r="F63" s="508">
        <v>13</v>
      </c>
      <c r="G63" s="508">
        <v>4654</v>
      </c>
      <c r="H63" s="508"/>
      <c r="I63" s="508">
        <v>358</v>
      </c>
      <c r="J63" s="508">
        <v>11</v>
      </c>
      <c r="K63" s="508">
        <v>3960</v>
      </c>
      <c r="L63" s="508"/>
      <c r="M63" s="508">
        <v>360</v>
      </c>
      <c r="N63" s="508"/>
      <c r="O63" s="508"/>
      <c r="P63" s="459"/>
      <c r="Q63" s="526"/>
    </row>
    <row r="64" spans="1:17" ht="14.45" customHeight="1" x14ac:dyDescent="0.2">
      <c r="A64" s="453" t="s">
        <v>423</v>
      </c>
      <c r="B64" s="454" t="s">
        <v>361</v>
      </c>
      <c r="C64" s="454" t="s">
        <v>362</v>
      </c>
      <c r="D64" s="454" t="s">
        <v>365</v>
      </c>
      <c r="E64" s="454" t="s">
        <v>366</v>
      </c>
      <c r="F64" s="508">
        <v>18</v>
      </c>
      <c r="G64" s="508">
        <v>3222</v>
      </c>
      <c r="H64" s="508"/>
      <c r="I64" s="508">
        <v>179</v>
      </c>
      <c r="J64" s="508">
        <v>8</v>
      </c>
      <c r="K64" s="508">
        <v>1440</v>
      </c>
      <c r="L64" s="508"/>
      <c r="M64" s="508">
        <v>180</v>
      </c>
      <c r="N64" s="508"/>
      <c r="O64" s="508"/>
      <c r="P64" s="459"/>
      <c r="Q64" s="526"/>
    </row>
    <row r="65" spans="1:17" ht="14.45" customHeight="1" x14ac:dyDescent="0.2">
      <c r="A65" s="453" t="s">
        <v>423</v>
      </c>
      <c r="B65" s="454" t="s">
        <v>361</v>
      </c>
      <c r="C65" s="454" t="s">
        <v>362</v>
      </c>
      <c r="D65" s="454" t="s">
        <v>367</v>
      </c>
      <c r="E65" s="454" t="s">
        <v>368</v>
      </c>
      <c r="F65" s="508">
        <v>1</v>
      </c>
      <c r="G65" s="508">
        <v>350</v>
      </c>
      <c r="H65" s="508"/>
      <c r="I65" s="508">
        <v>350</v>
      </c>
      <c r="J65" s="508">
        <v>3</v>
      </c>
      <c r="K65" s="508">
        <v>1056</v>
      </c>
      <c r="L65" s="508"/>
      <c r="M65" s="508">
        <v>352</v>
      </c>
      <c r="N65" s="508"/>
      <c r="O65" s="508"/>
      <c r="P65" s="459"/>
      <c r="Q65" s="526"/>
    </row>
    <row r="66" spans="1:17" ht="14.45" customHeight="1" x14ac:dyDescent="0.2">
      <c r="A66" s="453" t="s">
        <v>424</v>
      </c>
      <c r="B66" s="454" t="s">
        <v>361</v>
      </c>
      <c r="C66" s="454" t="s">
        <v>362</v>
      </c>
      <c r="D66" s="454" t="s">
        <v>363</v>
      </c>
      <c r="E66" s="454" t="s">
        <v>364</v>
      </c>
      <c r="F66" s="508"/>
      <c r="G66" s="508"/>
      <c r="H66" s="508"/>
      <c r="I66" s="508"/>
      <c r="J66" s="508">
        <v>7</v>
      </c>
      <c r="K66" s="508">
        <v>2520</v>
      </c>
      <c r="L66" s="508"/>
      <c r="M66" s="508">
        <v>360</v>
      </c>
      <c r="N66" s="508"/>
      <c r="O66" s="508"/>
      <c r="P66" s="459"/>
      <c r="Q66" s="526"/>
    </row>
    <row r="67" spans="1:17" ht="14.45" customHeight="1" x14ac:dyDescent="0.2">
      <c r="A67" s="453" t="s">
        <v>424</v>
      </c>
      <c r="B67" s="454" t="s">
        <v>361</v>
      </c>
      <c r="C67" s="454" t="s">
        <v>362</v>
      </c>
      <c r="D67" s="454" t="s">
        <v>365</v>
      </c>
      <c r="E67" s="454" t="s">
        <v>366</v>
      </c>
      <c r="F67" s="508">
        <v>3</v>
      </c>
      <c r="G67" s="508">
        <v>537</v>
      </c>
      <c r="H67" s="508"/>
      <c r="I67" s="508">
        <v>179</v>
      </c>
      <c r="J67" s="508">
        <v>3</v>
      </c>
      <c r="K67" s="508">
        <v>540</v>
      </c>
      <c r="L67" s="508"/>
      <c r="M67" s="508">
        <v>180</v>
      </c>
      <c r="N67" s="508"/>
      <c r="O67" s="508"/>
      <c r="P67" s="459"/>
      <c r="Q67" s="526"/>
    </row>
    <row r="68" spans="1:17" ht="14.45" customHeight="1" thickBot="1" x14ac:dyDescent="0.25">
      <c r="A68" s="461" t="s">
        <v>424</v>
      </c>
      <c r="B68" s="462" t="s">
        <v>361</v>
      </c>
      <c r="C68" s="462" t="s">
        <v>362</v>
      </c>
      <c r="D68" s="462" t="s">
        <v>367</v>
      </c>
      <c r="E68" s="462" t="s">
        <v>368</v>
      </c>
      <c r="F68" s="477">
        <v>1</v>
      </c>
      <c r="G68" s="477">
        <v>350</v>
      </c>
      <c r="H68" s="477"/>
      <c r="I68" s="477">
        <v>350</v>
      </c>
      <c r="J68" s="477">
        <v>1</v>
      </c>
      <c r="K68" s="477">
        <v>352</v>
      </c>
      <c r="L68" s="477"/>
      <c r="M68" s="477">
        <v>352</v>
      </c>
      <c r="N68" s="477">
        <v>2</v>
      </c>
      <c r="O68" s="477">
        <v>760</v>
      </c>
      <c r="P68" s="467"/>
      <c r="Q68" s="478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4B064F5-1A1A-4B13-A864-2C5BE5C9B9CD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300" t="s">
        <v>113</v>
      </c>
      <c r="B1" s="300"/>
      <c r="C1" s="301"/>
      <c r="D1" s="301"/>
      <c r="E1" s="301"/>
    </row>
    <row r="2" spans="1:5" ht="14.45" customHeight="1" thickBot="1" x14ac:dyDescent="0.25">
      <c r="A2" s="224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0</v>
      </c>
      <c r="D4" s="156">
        <f ca="1">IF(ISERROR(VLOOKUP("Náklady celkem",INDIRECT("HI!$A:$G"),5,0)),0,VLOOKUP("Náklady celkem",INDIRECT("HI!$A:$G"),5,0))</f>
        <v>614.22486000000004</v>
      </c>
      <c r="E4" s="157">
        <f ca="1">IF(C4=0,0,D4/C4)</f>
        <v>0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2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1</v>
      </c>
      <c r="E9" s="161">
        <f t="shared" si="0"/>
        <v>1.6666666666666667</v>
      </c>
    </row>
    <row r="10" spans="1:5" ht="14.45" customHeight="1" x14ac:dyDescent="0.25">
      <c r="A10" s="232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0</v>
      </c>
      <c r="D14" s="160">
        <f ca="1">IF(ISERROR(VLOOKUP("Osobní náklady (Kč) *",INDIRECT("HI!$A:$G"),5,0)),0,VLOOKUP("Osobní náklady (Kč) *",INDIRECT("HI!$A:$G"),5,0))</f>
        <v>613.52762999999993</v>
      </c>
      <c r="E14" s="161">
        <f ca="1">IF(C14=0,0,D14/C14)</f>
        <v>0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7.0960000000000001</v>
      </c>
      <c r="D16" s="179">
        <f ca="1">IF(ISERROR(VLOOKUP("Výnosy celkem",INDIRECT("HI!$A:$G"),5,0)),0,VLOOKUP("Výnosy celkem",INDIRECT("HI!$A:$G"),5,0))</f>
        <v>1.1479999999999999</v>
      </c>
      <c r="E16" s="180">
        <f t="shared" ref="E16:E21" ca="1" si="1">IF(C16=0,0,D16/C16)</f>
        <v>0.1617812852311161</v>
      </c>
    </row>
    <row r="17" spans="1:5" ht="14.45" customHeight="1" x14ac:dyDescent="0.25">
      <c r="A17" s="295" t="str">
        <f>HYPERLINK("#HI!A1","Ambulance (body za výkony)")</f>
        <v>Ambulance (body za výkony)</v>
      </c>
      <c r="B17" s="159"/>
      <c r="C17" s="160">
        <f ca="1">IF(ISERROR(VLOOKUP("Ambulance *",INDIRECT("HI!$A:$G"),6,0)),0,VLOOKUP("Ambulance *",INDIRECT("HI!$A:$G"),6,0))</f>
        <v>7.0960000000000001</v>
      </c>
      <c r="D17" s="160">
        <f ca="1">IF(ISERROR(VLOOKUP("Ambulance *",INDIRECT("HI!$A:$G"),5,0)),0,VLOOKUP("Ambulance *",INDIRECT("HI!$A:$G"),5,0))</f>
        <v>1.1479999999999999</v>
      </c>
      <c r="E17" s="161">
        <f t="shared" ca="1" si="1"/>
        <v>0.1617812852311161</v>
      </c>
    </row>
    <row r="18" spans="1:5" ht="14.45" customHeight="1" x14ac:dyDescent="0.25">
      <c r="A18" s="238" t="str">
        <f>HYPERLINK("#'ZV Vykáz.-A'!A1","Zdravotní výkony vykázané u ambulantních pacientů (min. 100 % 2016)")</f>
        <v>Zdravotní výkony vykázané u ambulantních pacientů (min. 100 % 2016)</v>
      </c>
      <c r="B18" s="239" t="s">
        <v>115</v>
      </c>
      <c r="C18" s="165">
        <v>1</v>
      </c>
      <c r="D18" s="165">
        <f>IF(ISERROR(VLOOKUP("Celkem:",'ZV Vykáz.-A'!$A:$AB,10,0)),"",VLOOKUP("Celkem:",'ZV Vykáz.-A'!$A:$AB,10,0))</f>
        <v>0.16178128523111612</v>
      </c>
      <c r="E18" s="161">
        <f t="shared" si="1"/>
        <v>0.16178128523111612</v>
      </c>
    </row>
    <row r="19" spans="1:5" ht="14.45" customHeight="1" x14ac:dyDescent="0.25">
      <c r="A19" s="237" t="str">
        <f>HYPERLINK("#'ZV Vykáz.-A'!A1","Specializovaná ambulantní péče")</f>
        <v>Specializovaná ambulantní péče</v>
      </c>
      <c r="B19" s="239" t="s">
        <v>115</v>
      </c>
      <c r="C19" s="165">
        <v>1</v>
      </c>
      <c r="D19" s="231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5" customHeight="1" x14ac:dyDescent="0.25">
      <c r="A20" s="237" t="str">
        <f>HYPERLINK("#'ZV Vykáz.-A'!A1","Ambulantní péče ve vyjmenovaných odbornostech (§9)")</f>
        <v>Ambulantní péče ve vyjmenovaných odbornostech (§9)</v>
      </c>
      <c r="B20" s="239" t="s">
        <v>115</v>
      </c>
      <c r="C20" s="165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1" t="str">
        <f>HYPERLINK("#'ZV Vykáz.-H'!A1","Zdravotní výkony vykázané u hospitalizovaných pacientů (max. 85 %)")</f>
        <v>Zdravotní výkony vykázané u hospitalizovaných pacientů (max. 85 %)</v>
      </c>
      <c r="B21" s="239" t="s">
        <v>117</v>
      </c>
      <c r="C21" s="165">
        <v>0.85</v>
      </c>
      <c r="D21" s="165">
        <f>IF(ISERROR(VLOOKUP("Celkem:",'ZV Vykáz.-H'!$A:$S,7,0)),"",VLOOKUP("Celkem:",'ZV Vykáz.-H'!$A:$S,7,0))</f>
        <v>0.23472001033013387</v>
      </c>
      <c r="E21" s="161">
        <f t="shared" si="1"/>
        <v>0.27614118862368692</v>
      </c>
    </row>
    <row r="22" spans="1:5" ht="14.45" customHeight="1" x14ac:dyDescent="0.2">
      <c r="A22" s="182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3" t="s">
        <v>141</v>
      </c>
      <c r="B23" s="170"/>
      <c r="C23" s="171"/>
      <c r="D23" s="171"/>
      <c r="E23" s="172"/>
    </row>
    <row r="24" spans="1:5" ht="14.45" customHeight="1" thickBot="1" x14ac:dyDescent="0.25">
      <c r="A24" s="184"/>
      <c r="B24" s="185"/>
      <c r="C24" s="186"/>
      <c r="D24" s="186"/>
      <c r="E24" s="187"/>
    </row>
    <row r="25" spans="1:5" ht="14.45" customHeight="1" thickBot="1" x14ac:dyDescent="0.25">
      <c r="A25" s="188" t="s">
        <v>142</v>
      </c>
      <c r="B25" s="189"/>
      <c r="C25" s="190"/>
      <c r="D25" s="190"/>
      <c r="E25" s="191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93A6B21-BBEE-4254-B06C-6C25B037ED6B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11" t="s">
        <v>128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4.45" customHeight="1" thickBot="1" x14ac:dyDescent="0.25">
      <c r="A2" s="224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2"/>
      <c r="B3" s="104">
        <v>2019</v>
      </c>
      <c r="C3" s="40">
        <v>2020</v>
      </c>
      <c r="D3" s="7"/>
      <c r="E3" s="306">
        <v>2021</v>
      </c>
      <c r="F3" s="307"/>
      <c r="G3" s="307"/>
      <c r="H3" s="308"/>
      <c r="I3" s="309">
        <v>2021</v>
      </c>
      <c r="J3" s="310"/>
    </row>
    <row r="4" spans="1:10" ht="14.45" customHeight="1" thickBot="1" x14ac:dyDescent="0.25">
      <c r="A4" s="303"/>
      <c r="B4" s="304" t="s">
        <v>69</v>
      </c>
      <c r="C4" s="305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2" t="s">
        <v>217</v>
      </c>
      <c r="J4" s="243" t="s">
        <v>218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452.82271999999995</v>
      </c>
      <c r="C7" s="31">
        <v>490.48908</v>
      </c>
      <c r="D7" s="8"/>
      <c r="E7" s="115">
        <v>613.52762999999993</v>
      </c>
      <c r="F7" s="30">
        <v>0</v>
      </c>
      <c r="G7" s="116">
        <f>E7-F7</f>
        <v>613.52762999999993</v>
      </c>
      <c r="H7" s="120" t="str">
        <f>IF(F7&lt;0.00000001,"",E7/F7)</f>
        <v/>
      </c>
    </row>
    <row r="8" spans="1:10" ht="14.45" customHeight="1" thickBot="1" x14ac:dyDescent="0.25">
      <c r="A8" s="1" t="s">
        <v>72</v>
      </c>
      <c r="B8" s="11">
        <v>2.6000000000010459E-2</v>
      </c>
      <c r="C8" s="33">
        <v>1.9145000000000323</v>
      </c>
      <c r="D8" s="8"/>
      <c r="E8" s="117">
        <v>0.69723000000010416</v>
      </c>
      <c r="F8" s="32">
        <v>0</v>
      </c>
      <c r="G8" s="118">
        <f>E8-F8</f>
        <v>0.69723000000010416</v>
      </c>
      <c r="H8" s="121" t="str">
        <f>IF(F8&lt;0.00000001,"",E8/F8)</f>
        <v/>
      </c>
    </row>
    <row r="9" spans="1:10" ht="14.45" customHeight="1" thickBot="1" x14ac:dyDescent="0.25">
      <c r="A9" s="2" t="s">
        <v>73</v>
      </c>
      <c r="B9" s="3">
        <v>452.84871999999996</v>
      </c>
      <c r="C9" s="35">
        <v>492.40358000000003</v>
      </c>
      <c r="D9" s="8"/>
      <c r="E9" s="3">
        <v>614.22486000000004</v>
      </c>
      <c r="F9" s="34">
        <v>0</v>
      </c>
      <c r="G9" s="34">
        <f>E9-F9</f>
        <v>614.22486000000004</v>
      </c>
      <c r="H9" s="122" t="str">
        <f>IF(F9&lt;0.00000001,"",E9/F9)</f>
        <v/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7.3819999999999997</v>
      </c>
      <c r="C11" s="29">
        <f>IF(ISERROR(VLOOKUP("Celkem:",'ZV Vykáz.-A'!A:H,5,0)),0,VLOOKUP("Celkem:",'ZV Vykáz.-A'!A:H,5,0)/1000)</f>
        <v>7.0960000000000001</v>
      </c>
      <c r="D11" s="8"/>
      <c r="E11" s="114">
        <f>IF(ISERROR(VLOOKUP("Celkem:",'ZV Vykáz.-A'!A:H,8,0)),0,VLOOKUP("Celkem:",'ZV Vykáz.-A'!A:H,8,0)/1000)</f>
        <v>1.1479999999999999</v>
      </c>
      <c r="F11" s="28">
        <f>C11</f>
        <v>7.0960000000000001</v>
      </c>
      <c r="G11" s="113">
        <f>E11-F11</f>
        <v>-5.9480000000000004</v>
      </c>
      <c r="H11" s="119">
        <f>IF(F11&lt;0.00000001,"",E11/F11)</f>
        <v>0.1617812852311161</v>
      </c>
      <c r="I11" s="113">
        <f>E11-B11</f>
        <v>-6.234</v>
      </c>
      <c r="J11" s="119">
        <f>IF(B11&lt;0.00000001,"",E11/B11)</f>
        <v>0.15551341099972907</v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>
        <f>C12</f>
        <v>0</v>
      </c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7.3819999999999997</v>
      </c>
      <c r="C13" s="37">
        <f>SUM(C11:C12)</f>
        <v>7.0960000000000001</v>
      </c>
      <c r="D13" s="8"/>
      <c r="E13" s="5">
        <f>SUM(E11:E12)</f>
        <v>1.1479999999999999</v>
      </c>
      <c r="F13" s="36">
        <f>SUM(F11:F12)</f>
        <v>7.0960000000000001</v>
      </c>
      <c r="G13" s="36">
        <f>E13-F13</f>
        <v>-5.9480000000000004</v>
      </c>
      <c r="H13" s="123">
        <f>IF(F13&lt;0.00000001,"",E13/F13)</f>
        <v>0.1617812852311161</v>
      </c>
      <c r="I13" s="36">
        <f>SUM(I11:I12)</f>
        <v>-6.234</v>
      </c>
      <c r="J13" s="123">
        <f>IF(B13&lt;0.00000001,"",E13/B13)</f>
        <v>0.15551341099972907</v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1.6301249565196962E-2</v>
      </c>
      <c r="C15" s="39">
        <f>IF(C9=0,"",C13/C9)</f>
        <v>1.4410943153581457E-2</v>
      </c>
      <c r="D15" s="8"/>
      <c r="E15" s="6">
        <f>IF(E9=0,"",E13/E9)</f>
        <v>1.869022364220165E-3</v>
      </c>
      <c r="F15" s="38" t="str">
        <f>IF(F9=0,"",F13/F9)</f>
        <v/>
      </c>
      <c r="G15" s="38" t="str">
        <f>IF(ISERROR(F15-E15),"",E15-F15)</f>
        <v/>
      </c>
      <c r="H15" s="124" t="str">
        <f>IF(ISERROR(F15-E15),"",IF(F15&lt;0.00000001,"",E15/F15))</f>
        <v/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216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CB7B99D8-D459-478A-B47D-51898F415B5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300" t="s">
        <v>100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4.45" customHeight="1" x14ac:dyDescent="0.2">
      <c r="A2" s="224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3"/>
      <c r="B3" s="194" t="s">
        <v>78</v>
      </c>
      <c r="C3" s="195" t="s">
        <v>79</v>
      </c>
      <c r="D3" s="195" t="s">
        <v>80</v>
      </c>
      <c r="E3" s="194" t="s">
        <v>81</v>
      </c>
      <c r="F3" s="195" t="s">
        <v>82</v>
      </c>
      <c r="G3" s="195" t="s">
        <v>83</v>
      </c>
      <c r="H3" s="195" t="s">
        <v>84</v>
      </c>
      <c r="I3" s="195" t="s">
        <v>85</v>
      </c>
      <c r="J3" s="195" t="s">
        <v>86</v>
      </c>
      <c r="K3" s="195" t="s">
        <v>87</v>
      </c>
      <c r="L3" s="195" t="s">
        <v>88</v>
      </c>
      <c r="M3" s="195" t="s">
        <v>89</v>
      </c>
    </row>
    <row r="4" spans="1:13" ht="14.45" customHeight="1" x14ac:dyDescent="0.2">
      <c r="A4" s="193" t="s">
        <v>77</v>
      </c>
      <c r="B4" s="196">
        <f>(B10+B8)/B6</f>
        <v>2.6047112783792719E-3</v>
      </c>
      <c r="C4" s="196">
        <f t="shared" ref="C4:M4" si="0">(C10+C8)/C6</f>
        <v>3.3831842188012514E-3</v>
      </c>
      <c r="D4" s="196">
        <f t="shared" si="0"/>
        <v>2.3314209047789625E-3</v>
      </c>
      <c r="E4" s="196">
        <f t="shared" si="0"/>
        <v>2.3314209047789625E-3</v>
      </c>
      <c r="F4" s="196">
        <f t="shared" si="0"/>
        <v>2.3314209047789625E-3</v>
      </c>
      <c r="G4" s="196">
        <f t="shared" si="0"/>
        <v>2.3314209047789625E-3</v>
      </c>
      <c r="H4" s="196">
        <f t="shared" si="0"/>
        <v>2.3314209047789625E-3</v>
      </c>
      <c r="I4" s="196">
        <f t="shared" si="0"/>
        <v>2.3314209047789625E-3</v>
      </c>
      <c r="J4" s="196">
        <f t="shared" si="0"/>
        <v>2.3314209047789625E-3</v>
      </c>
      <c r="K4" s="196">
        <f t="shared" si="0"/>
        <v>2.3314209047789625E-3</v>
      </c>
      <c r="L4" s="196">
        <f t="shared" si="0"/>
        <v>2.3314209047789625E-3</v>
      </c>
      <c r="M4" s="196">
        <f t="shared" si="0"/>
        <v>2.3314209047789625E-3</v>
      </c>
    </row>
    <row r="5" spans="1:13" ht="14.45" customHeight="1" x14ac:dyDescent="0.2">
      <c r="A5" s="197" t="s">
        <v>50</v>
      </c>
      <c r="B5" s="196">
        <f>IF(ISERROR(VLOOKUP($A5,'Man Tab'!$A:$Q,COLUMN()+2,0)),0,VLOOKUP($A5,'Man Tab'!$A:$Q,COLUMN()+2,0))</f>
        <v>145.88949</v>
      </c>
      <c r="C5" s="196">
        <f>IF(ISERROR(VLOOKUP($A5,'Man Tab'!$A:$Q,COLUMN()+2,0)),0,VLOOKUP($A5,'Man Tab'!$A:$Q,COLUMN()+2,0))</f>
        <v>193.43581</v>
      </c>
      <c r="D5" s="196">
        <f>IF(ISERROR(VLOOKUP($A5,'Man Tab'!$A:$Q,COLUMN()+2,0)),0,VLOOKUP($A5,'Man Tab'!$A:$Q,COLUMN()+2,0))</f>
        <v>153.07828000000001</v>
      </c>
      <c r="E5" s="196">
        <f>IF(ISERROR(VLOOKUP($A5,'Man Tab'!$A:$Q,COLUMN()+2,0)),0,VLOOKUP($A5,'Man Tab'!$A:$Q,COLUMN()+2,0))</f>
        <v>0</v>
      </c>
      <c r="F5" s="196">
        <f>IF(ISERROR(VLOOKUP($A5,'Man Tab'!$A:$Q,COLUMN()+2,0)),0,VLOOKUP($A5,'Man Tab'!$A:$Q,COLUMN()+2,0))</f>
        <v>0</v>
      </c>
      <c r="G5" s="196">
        <f>IF(ISERROR(VLOOKUP($A5,'Man Tab'!$A:$Q,COLUMN()+2,0)),0,VLOOKUP($A5,'Man Tab'!$A:$Q,COLUMN()+2,0))</f>
        <v>0</v>
      </c>
      <c r="H5" s="196">
        <f>IF(ISERROR(VLOOKUP($A5,'Man Tab'!$A:$Q,COLUMN()+2,0)),0,VLOOKUP($A5,'Man Tab'!$A:$Q,COLUMN()+2,0))</f>
        <v>0</v>
      </c>
      <c r="I5" s="196">
        <f>IF(ISERROR(VLOOKUP($A5,'Man Tab'!$A:$Q,COLUMN()+2,0)),0,VLOOKUP($A5,'Man Tab'!$A:$Q,COLUMN()+2,0))</f>
        <v>0</v>
      </c>
      <c r="J5" s="196">
        <f>IF(ISERROR(VLOOKUP($A5,'Man Tab'!$A:$Q,COLUMN()+2,0)),0,VLOOKUP($A5,'Man Tab'!$A:$Q,COLUMN()+2,0))</f>
        <v>0</v>
      </c>
      <c r="K5" s="196">
        <f>IF(ISERROR(VLOOKUP($A5,'Man Tab'!$A:$Q,COLUMN()+2,0)),0,VLOOKUP($A5,'Man Tab'!$A:$Q,COLUMN()+2,0))</f>
        <v>0</v>
      </c>
      <c r="L5" s="196">
        <f>IF(ISERROR(VLOOKUP($A5,'Man Tab'!$A:$Q,COLUMN()+2,0)),0,VLOOKUP($A5,'Man Tab'!$A:$Q,COLUMN()+2,0))</f>
        <v>0</v>
      </c>
      <c r="M5" s="196">
        <f>IF(ISERROR(VLOOKUP($A5,'Man Tab'!$A:$Q,COLUMN()+2,0)),0,VLOOKUP($A5,'Man Tab'!$A:$Q,COLUMN()+2,0))</f>
        <v>0</v>
      </c>
    </row>
    <row r="6" spans="1:13" ht="14.45" customHeight="1" x14ac:dyDescent="0.2">
      <c r="A6" s="197" t="s">
        <v>73</v>
      </c>
      <c r="B6" s="198">
        <f>B5</f>
        <v>145.88949</v>
      </c>
      <c r="C6" s="198">
        <f t="shared" ref="C6:M6" si="1">C5+B6</f>
        <v>339.32529999999997</v>
      </c>
      <c r="D6" s="198">
        <f t="shared" si="1"/>
        <v>492.40357999999998</v>
      </c>
      <c r="E6" s="198">
        <f t="shared" si="1"/>
        <v>492.40357999999998</v>
      </c>
      <c r="F6" s="198">
        <f t="shared" si="1"/>
        <v>492.40357999999998</v>
      </c>
      <c r="G6" s="198">
        <f t="shared" si="1"/>
        <v>492.40357999999998</v>
      </c>
      <c r="H6" s="198">
        <f t="shared" si="1"/>
        <v>492.40357999999998</v>
      </c>
      <c r="I6" s="198">
        <f t="shared" si="1"/>
        <v>492.40357999999998</v>
      </c>
      <c r="J6" s="198">
        <f t="shared" si="1"/>
        <v>492.40357999999998</v>
      </c>
      <c r="K6" s="198">
        <f t="shared" si="1"/>
        <v>492.40357999999998</v>
      </c>
      <c r="L6" s="198">
        <f t="shared" si="1"/>
        <v>492.40357999999998</v>
      </c>
      <c r="M6" s="198">
        <f t="shared" si="1"/>
        <v>492.40357999999998</v>
      </c>
    </row>
    <row r="7" spans="1:13" ht="14.45" customHeight="1" x14ac:dyDescent="0.2">
      <c r="A7" s="197" t="s">
        <v>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197" t="s">
        <v>74</v>
      </c>
      <c r="B8" s="198">
        <f>B7*30</f>
        <v>0</v>
      </c>
      <c r="C8" s="198">
        <f t="shared" ref="C8:M8" si="2">C7*30</f>
        <v>0</v>
      </c>
      <c r="D8" s="198">
        <f t="shared" si="2"/>
        <v>0</v>
      </c>
      <c r="E8" s="198">
        <f t="shared" si="2"/>
        <v>0</v>
      </c>
      <c r="F8" s="198">
        <f t="shared" si="2"/>
        <v>0</v>
      </c>
      <c r="G8" s="198">
        <f t="shared" si="2"/>
        <v>0</v>
      </c>
      <c r="H8" s="198">
        <f t="shared" si="2"/>
        <v>0</v>
      </c>
      <c r="I8" s="198">
        <f t="shared" si="2"/>
        <v>0</v>
      </c>
      <c r="J8" s="198">
        <f t="shared" si="2"/>
        <v>0</v>
      </c>
      <c r="K8" s="198">
        <f t="shared" si="2"/>
        <v>0</v>
      </c>
      <c r="L8" s="198">
        <f t="shared" si="2"/>
        <v>0</v>
      </c>
      <c r="M8" s="198">
        <f t="shared" si="2"/>
        <v>0</v>
      </c>
    </row>
    <row r="9" spans="1:13" ht="14.45" customHeight="1" x14ac:dyDescent="0.2">
      <c r="A9" s="197" t="s">
        <v>99</v>
      </c>
      <c r="B9" s="197">
        <v>380</v>
      </c>
      <c r="C9" s="197">
        <v>768</v>
      </c>
      <c r="D9" s="197"/>
      <c r="E9" s="197"/>
      <c r="F9" s="197"/>
      <c r="G9" s="197"/>
      <c r="H9" s="197"/>
      <c r="I9" s="197"/>
      <c r="J9" s="197"/>
      <c r="K9" s="197"/>
      <c r="L9" s="197"/>
      <c r="M9" s="197">
        <v>0</v>
      </c>
    </row>
    <row r="10" spans="1:13" ht="14.45" customHeight="1" x14ac:dyDescent="0.2">
      <c r="A10" s="197" t="s">
        <v>75</v>
      </c>
      <c r="B10" s="198">
        <f>B9/1000</f>
        <v>0.38</v>
      </c>
      <c r="C10" s="198">
        <f t="shared" ref="C10:M10" si="3">C9/1000+B10</f>
        <v>1.1480000000000001</v>
      </c>
      <c r="D10" s="198">
        <f t="shared" si="3"/>
        <v>1.1480000000000001</v>
      </c>
      <c r="E10" s="198">
        <f t="shared" si="3"/>
        <v>1.1480000000000001</v>
      </c>
      <c r="F10" s="198">
        <f t="shared" si="3"/>
        <v>1.1480000000000001</v>
      </c>
      <c r="G10" s="198">
        <f t="shared" si="3"/>
        <v>1.1480000000000001</v>
      </c>
      <c r="H10" s="198">
        <f t="shared" si="3"/>
        <v>1.1480000000000001</v>
      </c>
      <c r="I10" s="198">
        <f t="shared" si="3"/>
        <v>1.1480000000000001</v>
      </c>
      <c r="J10" s="198">
        <f t="shared" si="3"/>
        <v>1.1480000000000001</v>
      </c>
      <c r="K10" s="198">
        <f t="shared" si="3"/>
        <v>1.1480000000000001</v>
      </c>
      <c r="L10" s="198">
        <f t="shared" si="3"/>
        <v>1.1480000000000001</v>
      </c>
      <c r="M10" s="198">
        <f t="shared" si="3"/>
        <v>1.1480000000000001</v>
      </c>
    </row>
    <row r="11" spans="1:13" ht="14.45" customHeight="1" x14ac:dyDescent="0.2">
      <c r="A11" s="193"/>
      <c r="B11" s="193" t="s">
        <v>90</v>
      </c>
      <c r="C11" s="193">
        <f ca="1">IF(MONTH(TODAY())=1,12,MONTH(TODAY())-1)</f>
        <v>4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4.45" customHeight="1" x14ac:dyDescent="0.2">
      <c r="A12" s="193">
        <v>0</v>
      </c>
      <c r="B12" s="196" t="str">
        <f>IF(ISERROR(HI!F15),#REF!,HI!F15)</f>
        <v/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14.45" customHeight="1" x14ac:dyDescent="0.2">
      <c r="A13" s="193">
        <v>1</v>
      </c>
      <c r="B13" s="196" t="str">
        <f>IF(ISERROR(HI!F15),#REF!,HI!F15)</f>
        <v/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</sheetData>
  <mergeCells count="1">
    <mergeCell ref="A1:M1"/>
  </mergeCells>
  <hyperlinks>
    <hyperlink ref="A2" location="Obsah!A1" display="Zpět na Obsah  KL 01  1.-4.měsíc" xr:uid="{FC77932D-4879-4F0A-AD9F-ED865C9D1EA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199" customFormat="1" ht="18.600000000000001" customHeight="1" thickBot="1" x14ac:dyDescent="0.35">
      <c r="A1" s="312" t="s">
        <v>243</v>
      </c>
      <c r="B1" s="312"/>
      <c r="C1" s="312"/>
      <c r="D1" s="312"/>
      <c r="E1" s="312"/>
      <c r="F1" s="312"/>
      <c r="G1" s="312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s="199" customFormat="1" ht="14.45" customHeight="1" thickBot="1" x14ac:dyDescent="0.25">
      <c r="A2" s="224" t="s">
        <v>241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4.45" customHeight="1" x14ac:dyDescent="0.2">
      <c r="A3" s="75"/>
      <c r="B3" s="313" t="s">
        <v>26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134"/>
      <c r="Q3" s="136"/>
    </row>
    <row r="4" spans="1:17" ht="14.45" customHeight="1" x14ac:dyDescent="0.2">
      <c r="A4" s="76"/>
      <c r="B4" s="20">
        <v>2021</v>
      </c>
      <c r="C4" s="135" t="s">
        <v>27</v>
      </c>
      <c r="D4" s="236" t="s">
        <v>220</v>
      </c>
      <c r="E4" s="236" t="s">
        <v>221</v>
      </c>
      <c r="F4" s="236" t="s">
        <v>222</v>
      </c>
      <c r="G4" s="236" t="s">
        <v>223</v>
      </c>
      <c r="H4" s="236" t="s">
        <v>224</v>
      </c>
      <c r="I4" s="236" t="s">
        <v>225</v>
      </c>
      <c r="J4" s="236" t="s">
        <v>226</v>
      </c>
      <c r="K4" s="236" t="s">
        <v>227</v>
      </c>
      <c r="L4" s="236" t="s">
        <v>228</v>
      </c>
      <c r="M4" s="236" t="s">
        <v>229</v>
      </c>
      <c r="N4" s="236" t="s">
        <v>230</v>
      </c>
      <c r="O4" s="236" t="s">
        <v>231</v>
      </c>
      <c r="P4" s="315" t="s">
        <v>3</v>
      </c>
      <c r="Q4" s="316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4" t="s">
        <v>242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1.9145000000000001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1.9145000000000001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2675.1916567000003</v>
      </c>
      <c r="C20" s="52">
        <v>222.93263805833337</v>
      </c>
      <c r="D20" s="52">
        <v>145.88949</v>
      </c>
      <c r="E20" s="52">
        <v>193.43581</v>
      </c>
      <c r="F20" s="52">
        <v>151.16378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490.48907999999994</v>
      </c>
      <c r="Q20" s="94">
        <v>0.18334726738982352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</v>
      </c>
      <c r="Q24" s="94" t="s">
        <v>242</v>
      </c>
    </row>
    <row r="25" spans="1:17" ht="14.45" customHeight="1" x14ac:dyDescent="0.2">
      <c r="A25" s="17" t="s">
        <v>50</v>
      </c>
      <c r="B25" s="54">
        <v>2675.1916567000003</v>
      </c>
      <c r="C25" s="55">
        <v>222.93263805833337</v>
      </c>
      <c r="D25" s="55">
        <v>145.88949</v>
      </c>
      <c r="E25" s="55">
        <v>193.43581</v>
      </c>
      <c r="F25" s="55">
        <v>153.07828000000001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492.40357999999998</v>
      </c>
      <c r="Q25" s="95">
        <v>0.18406291704999092</v>
      </c>
    </row>
    <row r="26" spans="1:17" ht="14.45" customHeight="1" x14ac:dyDescent="0.2">
      <c r="A26" s="15" t="s">
        <v>51</v>
      </c>
      <c r="B26" s="51">
        <v>0</v>
      </c>
      <c r="C26" s="52">
        <v>0</v>
      </c>
      <c r="D26" s="52">
        <v>25.621970000000001</v>
      </c>
      <c r="E26" s="52">
        <v>24.555630000000001</v>
      </c>
      <c r="F26" s="52">
        <v>24.518080000000001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74.695679999999996</v>
      </c>
      <c r="Q26" s="94" t="s">
        <v>242</v>
      </c>
    </row>
    <row r="27" spans="1:17" ht="14.45" customHeight="1" x14ac:dyDescent="0.2">
      <c r="A27" s="18" t="s">
        <v>52</v>
      </c>
      <c r="B27" s="54">
        <v>2675.1916567000003</v>
      </c>
      <c r="C27" s="55">
        <v>222.93263805833337</v>
      </c>
      <c r="D27" s="55">
        <v>171.51146</v>
      </c>
      <c r="E27" s="55">
        <v>217.99144000000001</v>
      </c>
      <c r="F27" s="55">
        <v>177.59636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567.09925999999996</v>
      </c>
      <c r="Q27" s="95">
        <v>0.21198453523122485</v>
      </c>
    </row>
    <row r="28" spans="1:17" ht="14.45" customHeight="1" x14ac:dyDescent="0.2">
      <c r="A28" s="16" t="s">
        <v>53</v>
      </c>
      <c r="B28" s="51">
        <v>0.30509230000000004</v>
      </c>
      <c r="C28" s="52">
        <v>2.5424358333333338E-2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 t="s">
        <v>242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EDCD3124-E094-455B-92B7-84A6C2E79C4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3" s="60" customFormat="1" ht="18.600000000000001" customHeight="1" thickBot="1" x14ac:dyDescent="0.35">
      <c r="A1" s="312" t="s">
        <v>58</v>
      </c>
      <c r="B1" s="312"/>
      <c r="C1" s="312"/>
      <c r="D1" s="312"/>
      <c r="E1" s="312"/>
      <c r="F1" s="312"/>
      <c r="G1" s="312"/>
      <c r="H1" s="317"/>
      <c r="I1" s="317"/>
      <c r="J1" s="317"/>
      <c r="K1" s="317"/>
    </row>
    <row r="2" spans="1:13" s="60" customFormat="1" ht="14.45" customHeight="1" thickBot="1" x14ac:dyDescent="0.25">
      <c r="A2" s="224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5"/>
      <c r="B3" s="313" t="s">
        <v>59</v>
      </c>
      <c r="C3" s="314"/>
      <c r="D3" s="314"/>
      <c r="E3" s="314"/>
      <c r="F3" s="320" t="s">
        <v>60</v>
      </c>
      <c r="G3" s="314"/>
      <c r="H3" s="314"/>
      <c r="I3" s="314"/>
      <c r="J3" s="314"/>
      <c r="K3" s="321"/>
    </row>
    <row r="4" spans="1:13" ht="14.45" customHeight="1" x14ac:dyDescent="0.2">
      <c r="A4" s="76"/>
      <c r="B4" s="318"/>
      <c r="C4" s="319"/>
      <c r="D4" s="319"/>
      <c r="E4" s="319"/>
      <c r="F4" s="322" t="s">
        <v>235</v>
      </c>
      <c r="G4" s="324" t="s">
        <v>61</v>
      </c>
      <c r="H4" s="137" t="s">
        <v>131</v>
      </c>
      <c r="I4" s="322" t="s">
        <v>62</v>
      </c>
      <c r="J4" s="324" t="s">
        <v>233</v>
      </c>
      <c r="K4" s="325" t="s">
        <v>232</v>
      </c>
    </row>
    <row r="5" spans="1:13" ht="39" thickBot="1" x14ac:dyDescent="0.25">
      <c r="A5" s="77"/>
      <c r="B5" s="24" t="s">
        <v>239</v>
      </c>
      <c r="C5" s="25" t="s">
        <v>238</v>
      </c>
      <c r="D5" s="26" t="s">
        <v>237</v>
      </c>
      <c r="E5" s="26" t="s">
        <v>236</v>
      </c>
      <c r="F5" s="323"/>
      <c r="G5" s="323"/>
      <c r="H5" s="25" t="s">
        <v>234</v>
      </c>
      <c r="I5" s="323"/>
      <c r="J5" s="323"/>
      <c r="K5" s="326"/>
    </row>
    <row r="6" spans="1:13" ht="14.45" customHeight="1" x14ac:dyDescent="0.2">
      <c r="A6" s="420" t="s">
        <v>63</v>
      </c>
      <c r="B6" s="416">
        <v>-2751.9069194999997</v>
      </c>
      <c r="C6" s="417">
        <v>-2775.8867300000002</v>
      </c>
      <c r="D6" s="417">
        <v>-23.97981050000044</v>
      </c>
      <c r="E6" s="418">
        <v>1.0087138886602884</v>
      </c>
      <c r="F6" s="416">
        <v>-2537.2842986000001</v>
      </c>
      <c r="G6" s="417">
        <v>-634.32107465000001</v>
      </c>
      <c r="H6" s="417">
        <v>-177.55512999999999</v>
      </c>
      <c r="I6" s="417">
        <v>-496.31920000000002</v>
      </c>
      <c r="J6" s="417">
        <v>138.00187464999999</v>
      </c>
      <c r="K6" s="419">
        <v>0.19561040135465094</v>
      </c>
      <c r="L6" s="146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244</v>
      </c>
      <c r="B7" s="416">
        <v>2752.3287510999999</v>
      </c>
      <c r="C7" s="417">
        <v>2852.8450499999999</v>
      </c>
      <c r="D7" s="417">
        <v>100.51629890000004</v>
      </c>
      <c r="E7" s="418">
        <v>1.0365204552180867</v>
      </c>
      <c r="F7" s="416">
        <v>2675.1916567000003</v>
      </c>
      <c r="G7" s="417">
        <v>668.79791417500007</v>
      </c>
      <c r="H7" s="417">
        <v>153.07828000000001</v>
      </c>
      <c r="I7" s="417">
        <v>492.40358000000003</v>
      </c>
      <c r="J7" s="417">
        <v>-176.39433417500004</v>
      </c>
      <c r="K7" s="419">
        <v>0.18406291704999095</v>
      </c>
      <c r="L7" s="146"/>
      <c r="M7" s="415" t="str">
        <f t="shared" si="0"/>
        <v/>
      </c>
    </row>
    <row r="8" spans="1:13" ht="14.45" customHeight="1" x14ac:dyDescent="0.2">
      <c r="A8" s="420" t="s">
        <v>245</v>
      </c>
      <c r="B8" s="416">
        <v>0</v>
      </c>
      <c r="C8" s="417">
        <v>0.48977999999999999</v>
      </c>
      <c r="D8" s="417">
        <v>0.48977999999999999</v>
      </c>
      <c r="E8" s="418">
        <v>0</v>
      </c>
      <c r="F8" s="416">
        <v>0</v>
      </c>
      <c r="G8" s="417">
        <v>0</v>
      </c>
      <c r="H8" s="417">
        <v>1.9145000000000001</v>
      </c>
      <c r="I8" s="417">
        <v>1.9145000000000001</v>
      </c>
      <c r="J8" s="417">
        <v>1.9145000000000001</v>
      </c>
      <c r="K8" s="419">
        <v>0</v>
      </c>
      <c r="L8" s="146"/>
      <c r="M8" s="415" t="str">
        <f t="shared" si="0"/>
        <v/>
      </c>
    </row>
    <row r="9" spans="1:13" ht="14.45" customHeight="1" x14ac:dyDescent="0.2">
      <c r="A9" s="420" t="s">
        <v>246</v>
      </c>
      <c r="B9" s="416">
        <v>0</v>
      </c>
      <c r="C9" s="417">
        <v>0.48977999999999999</v>
      </c>
      <c r="D9" s="417">
        <v>0.48977999999999999</v>
      </c>
      <c r="E9" s="418">
        <v>0</v>
      </c>
      <c r="F9" s="416">
        <v>0</v>
      </c>
      <c r="G9" s="417">
        <v>0</v>
      </c>
      <c r="H9" s="417">
        <v>1.9145000000000001</v>
      </c>
      <c r="I9" s="417">
        <v>1.9145000000000001</v>
      </c>
      <c r="J9" s="417">
        <v>1.9145000000000001</v>
      </c>
      <c r="K9" s="419">
        <v>0</v>
      </c>
      <c r="L9" s="146"/>
      <c r="M9" s="415" t="str">
        <f t="shared" si="0"/>
        <v/>
      </c>
    </row>
    <row r="10" spans="1:13" ht="14.45" customHeight="1" x14ac:dyDescent="0.2">
      <c r="A10" s="420" t="s">
        <v>247</v>
      </c>
      <c r="B10" s="416">
        <v>0</v>
      </c>
      <c r="C10" s="417">
        <v>0.48977999999999999</v>
      </c>
      <c r="D10" s="417">
        <v>0.48977999999999999</v>
      </c>
      <c r="E10" s="418">
        <v>0</v>
      </c>
      <c r="F10" s="416">
        <v>0</v>
      </c>
      <c r="G10" s="417">
        <v>0</v>
      </c>
      <c r="H10" s="417">
        <v>0</v>
      </c>
      <c r="I10" s="417">
        <v>0</v>
      </c>
      <c r="J10" s="417">
        <v>0</v>
      </c>
      <c r="K10" s="419">
        <v>0</v>
      </c>
      <c r="L10" s="146"/>
      <c r="M10" s="415" t="str">
        <f t="shared" si="0"/>
        <v>X</v>
      </c>
    </row>
    <row r="11" spans="1:13" ht="14.45" customHeight="1" x14ac:dyDescent="0.2">
      <c r="A11" s="420" t="s">
        <v>248</v>
      </c>
      <c r="B11" s="416">
        <v>0</v>
      </c>
      <c r="C11" s="417">
        <v>0.26377999999999996</v>
      </c>
      <c r="D11" s="417">
        <v>0.26377999999999996</v>
      </c>
      <c r="E11" s="418">
        <v>0</v>
      </c>
      <c r="F11" s="416">
        <v>0</v>
      </c>
      <c r="G11" s="417">
        <v>0</v>
      </c>
      <c r="H11" s="417">
        <v>0</v>
      </c>
      <c r="I11" s="417">
        <v>0</v>
      </c>
      <c r="J11" s="417">
        <v>0</v>
      </c>
      <c r="K11" s="419">
        <v>0</v>
      </c>
      <c r="L11" s="146"/>
      <c r="M11" s="415" t="str">
        <f t="shared" si="0"/>
        <v/>
      </c>
    </row>
    <row r="12" spans="1:13" ht="14.45" customHeight="1" x14ac:dyDescent="0.2">
      <c r="A12" s="420" t="s">
        <v>249</v>
      </c>
      <c r="B12" s="416">
        <v>0</v>
      </c>
      <c r="C12" s="417">
        <v>0.22600000000000001</v>
      </c>
      <c r="D12" s="417">
        <v>0.22600000000000001</v>
      </c>
      <c r="E12" s="418">
        <v>0</v>
      </c>
      <c r="F12" s="416">
        <v>0</v>
      </c>
      <c r="G12" s="417">
        <v>0</v>
      </c>
      <c r="H12" s="417">
        <v>0</v>
      </c>
      <c r="I12" s="417">
        <v>0</v>
      </c>
      <c r="J12" s="417">
        <v>0</v>
      </c>
      <c r="K12" s="419">
        <v>0</v>
      </c>
      <c r="L12" s="146"/>
      <c r="M12" s="415" t="str">
        <f t="shared" si="0"/>
        <v/>
      </c>
    </row>
    <row r="13" spans="1:13" ht="14.45" customHeight="1" x14ac:dyDescent="0.2">
      <c r="A13" s="420" t="s">
        <v>250</v>
      </c>
      <c r="B13" s="416">
        <v>0</v>
      </c>
      <c r="C13" s="417">
        <v>0</v>
      </c>
      <c r="D13" s="417">
        <v>0</v>
      </c>
      <c r="E13" s="418">
        <v>0</v>
      </c>
      <c r="F13" s="416">
        <v>0</v>
      </c>
      <c r="G13" s="417">
        <v>0</v>
      </c>
      <c r="H13" s="417">
        <v>1.9145000000000001</v>
      </c>
      <c r="I13" s="417">
        <v>1.9145000000000001</v>
      </c>
      <c r="J13" s="417">
        <v>1.9145000000000001</v>
      </c>
      <c r="K13" s="419">
        <v>0</v>
      </c>
      <c r="L13" s="146"/>
      <c r="M13" s="415" t="str">
        <f t="shared" si="0"/>
        <v>X</v>
      </c>
    </row>
    <row r="14" spans="1:13" ht="14.45" customHeight="1" x14ac:dyDescent="0.2">
      <c r="A14" s="420" t="s">
        <v>251</v>
      </c>
      <c r="B14" s="416">
        <v>0</v>
      </c>
      <c r="C14" s="417">
        <v>0</v>
      </c>
      <c r="D14" s="417">
        <v>0</v>
      </c>
      <c r="E14" s="418">
        <v>0</v>
      </c>
      <c r="F14" s="416">
        <v>0</v>
      </c>
      <c r="G14" s="417">
        <v>0</v>
      </c>
      <c r="H14" s="417">
        <v>1.9145000000000001</v>
      </c>
      <c r="I14" s="417">
        <v>1.9145000000000001</v>
      </c>
      <c r="J14" s="417">
        <v>1.9145000000000001</v>
      </c>
      <c r="K14" s="419">
        <v>0</v>
      </c>
      <c r="L14" s="146"/>
      <c r="M14" s="415" t="str">
        <f t="shared" si="0"/>
        <v/>
      </c>
    </row>
    <row r="15" spans="1:13" ht="14.45" customHeight="1" x14ac:dyDescent="0.2">
      <c r="A15" s="420" t="s">
        <v>252</v>
      </c>
      <c r="B15" s="416">
        <v>0</v>
      </c>
      <c r="C15" s="417">
        <v>1.0000000000019301E-5</v>
      </c>
      <c r="D15" s="417">
        <v>1.0000000000019301E-5</v>
      </c>
      <c r="E15" s="418">
        <v>0</v>
      </c>
      <c r="F15" s="416">
        <v>0</v>
      </c>
      <c r="G15" s="417">
        <v>0</v>
      </c>
      <c r="H15" s="417">
        <v>0</v>
      </c>
      <c r="I15" s="417">
        <v>0</v>
      </c>
      <c r="J15" s="417">
        <v>0</v>
      </c>
      <c r="K15" s="419">
        <v>0</v>
      </c>
      <c r="L15" s="146"/>
      <c r="M15" s="415" t="str">
        <f t="shared" si="0"/>
        <v/>
      </c>
    </row>
    <row r="16" spans="1:13" ht="14.45" customHeight="1" x14ac:dyDescent="0.2">
      <c r="A16" s="420" t="s">
        <v>253</v>
      </c>
      <c r="B16" s="416">
        <v>0</v>
      </c>
      <c r="C16" s="417">
        <v>1.0000000000019301E-5</v>
      </c>
      <c r="D16" s="417">
        <v>1.0000000000019301E-5</v>
      </c>
      <c r="E16" s="418">
        <v>0</v>
      </c>
      <c r="F16" s="416">
        <v>0</v>
      </c>
      <c r="G16" s="417">
        <v>0</v>
      </c>
      <c r="H16" s="417">
        <v>0</v>
      </c>
      <c r="I16" s="417">
        <v>0</v>
      </c>
      <c r="J16" s="417">
        <v>0</v>
      </c>
      <c r="K16" s="419">
        <v>0</v>
      </c>
      <c r="L16" s="146"/>
      <c r="M16" s="415" t="str">
        <f t="shared" si="0"/>
        <v/>
      </c>
    </row>
    <row r="17" spans="1:13" ht="14.45" customHeight="1" x14ac:dyDescent="0.2">
      <c r="A17" s="420" t="s">
        <v>254</v>
      </c>
      <c r="B17" s="416">
        <v>0</v>
      </c>
      <c r="C17" s="417">
        <v>1.0000000000019301E-5</v>
      </c>
      <c r="D17" s="417">
        <v>1.0000000000019301E-5</v>
      </c>
      <c r="E17" s="418">
        <v>0</v>
      </c>
      <c r="F17" s="416">
        <v>0</v>
      </c>
      <c r="G17" s="417">
        <v>0</v>
      </c>
      <c r="H17" s="417">
        <v>0</v>
      </c>
      <c r="I17" s="417">
        <v>0</v>
      </c>
      <c r="J17" s="417">
        <v>0</v>
      </c>
      <c r="K17" s="419">
        <v>0</v>
      </c>
      <c r="L17" s="146"/>
      <c r="M17" s="415" t="str">
        <f t="shared" si="0"/>
        <v>X</v>
      </c>
    </row>
    <row r="18" spans="1:13" ht="14.45" customHeight="1" x14ac:dyDescent="0.2">
      <c r="A18" s="420" t="s">
        <v>255</v>
      </c>
      <c r="B18" s="416">
        <v>0</v>
      </c>
      <c r="C18" s="417">
        <v>1.0000000000019301E-5</v>
      </c>
      <c r="D18" s="417">
        <v>1.0000000000019301E-5</v>
      </c>
      <c r="E18" s="418">
        <v>0</v>
      </c>
      <c r="F18" s="416">
        <v>0</v>
      </c>
      <c r="G18" s="417">
        <v>0</v>
      </c>
      <c r="H18" s="417">
        <v>0</v>
      </c>
      <c r="I18" s="417">
        <v>0</v>
      </c>
      <c r="J18" s="417">
        <v>0</v>
      </c>
      <c r="K18" s="419">
        <v>0</v>
      </c>
      <c r="L18" s="146"/>
      <c r="M18" s="415" t="str">
        <f t="shared" si="0"/>
        <v/>
      </c>
    </row>
    <row r="19" spans="1:13" ht="14.45" customHeight="1" x14ac:dyDescent="0.2">
      <c r="A19" s="420" t="s">
        <v>256</v>
      </c>
      <c r="B19" s="416">
        <v>2752.3287510999999</v>
      </c>
      <c r="C19" s="417">
        <v>2852.3552599999998</v>
      </c>
      <c r="D19" s="417">
        <v>100.02650889999995</v>
      </c>
      <c r="E19" s="418">
        <v>1.0363425004589379</v>
      </c>
      <c r="F19" s="416">
        <v>2675.1916567000003</v>
      </c>
      <c r="G19" s="417">
        <v>668.79791417500007</v>
      </c>
      <c r="H19" s="417">
        <v>151.16378</v>
      </c>
      <c r="I19" s="417">
        <v>490.48908</v>
      </c>
      <c r="J19" s="417">
        <v>-178.30883417500007</v>
      </c>
      <c r="K19" s="419">
        <v>0.18334726738982354</v>
      </c>
      <c r="L19" s="146"/>
      <c r="M19" s="415" t="str">
        <f t="shared" si="0"/>
        <v/>
      </c>
    </row>
    <row r="20" spans="1:13" ht="14.45" customHeight="1" x14ac:dyDescent="0.2">
      <c r="A20" s="420" t="s">
        <v>257</v>
      </c>
      <c r="B20" s="416">
        <v>2025.948247</v>
      </c>
      <c r="C20" s="417">
        <v>2103.3890000000001</v>
      </c>
      <c r="D20" s="417">
        <v>77.440753000000086</v>
      </c>
      <c r="E20" s="418">
        <v>1.0382244477936065</v>
      </c>
      <c r="F20" s="416">
        <v>1965.3132975999999</v>
      </c>
      <c r="G20" s="417">
        <v>491.32832440000004</v>
      </c>
      <c r="H20" s="417">
        <v>111.313</v>
      </c>
      <c r="I20" s="417">
        <v>362.23500000000001</v>
      </c>
      <c r="J20" s="417">
        <v>-129.09332440000003</v>
      </c>
      <c r="K20" s="419">
        <v>0.18431412459395349</v>
      </c>
      <c r="L20" s="146"/>
      <c r="M20" s="415" t="str">
        <f t="shared" si="0"/>
        <v/>
      </c>
    </row>
    <row r="21" spans="1:13" ht="14.45" customHeight="1" x14ac:dyDescent="0.2">
      <c r="A21" s="420" t="s">
        <v>258</v>
      </c>
      <c r="B21" s="416">
        <v>2025.948247</v>
      </c>
      <c r="C21" s="417">
        <v>1901.2829999999999</v>
      </c>
      <c r="D21" s="417">
        <v>-124.66524700000014</v>
      </c>
      <c r="E21" s="418">
        <v>0.93846572972206821</v>
      </c>
      <c r="F21" s="416">
        <v>1965.3132975999999</v>
      </c>
      <c r="G21" s="417">
        <v>491.32832440000004</v>
      </c>
      <c r="H21" s="417">
        <v>111.313</v>
      </c>
      <c r="I21" s="417">
        <v>357.99799999999999</v>
      </c>
      <c r="J21" s="417">
        <v>-133.33032440000005</v>
      </c>
      <c r="K21" s="419">
        <v>0.18215823423022667</v>
      </c>
      <c r="L21" s="146"/>
      <c r="M21" s="415" t="str">
        <f t="shared" si="0"/>
        <v>X</v>
      </c>
    </row>
    <row r="22" spans="1:13" ht="14.45" customHeight="1" x14ac:dyDescent="0.2">
      <c r="A22" s="420" t="s">
        <v>259</v>
      </c>
      <c r="B22" s="416">
        <v>2025.948247</v>
      </c>
      <c r="C22" s="417">
        <v>1901.2829999999999</v>
      </c>
      <c r="D22" s="417">
        <v>-124.66524700000014</v>
      </c>
      <c r="E22" s="418">
        <v>0.93846572972206821</v>
      </c>
      <c r="F22" s="416">
        <v>1965.3132975999999</v>
      </c>
      <c r="G22" s="417">
        <v>491.32832440000004</v>
      </c>
      <c r="H22" s="417">
        <v>111.313</v>
      </c>
      <c r="I22" s="417">
        <v>357.99799999999999</v>
      </c>
      <c r="J22" s="417">
        <v>-133.33032440000005</v>
      </c>
      <c r="K22" s="419">
        <v>0.18215823423022667</v>
      </c>
      <c r="L22" s="146"/>
      <c r="M22" s="415" t="str">
        <f t="shared" si="0"/>
        <v/>
      </c>
    </row>
    <row r="23" spans="1:13" ht="14.45" customHeight="1" x14ac:dyDescent="0.2">
      <c r="A23" s="420" t="s">
        <v>260</v>
      </c>
      <c r="B23" s="416">
        <v>0</v>
      </c>
      <c r="C23" s="417">
        <v>0</v>
      </c>
      <c r="D23" s="417">
        <v>0</v>
      </c>
      <c r="E23" s="418">
        <v>0</v>
      </c>
      <c r="F23" s="416">
        <v>0</v>
      </c>
      <c r="G23" s="417">
        <v>0</v>
      </c>
      <c r="H23" s="417">
        <v>0</v>
      </c>
      <c r="I23" s="417">
        <v>4.2370000000000001</v>
      </c>
      <c r="J23" s="417">
        <v>4.2370000000000001</v>
      </c>
      <c r="K23" s="419">
        <v>0</v>
      </c>
      <c r="L23" s="146"/>
      <c r="M23" s="415" t="str">
        <f t="shared" si="0"/>
        <v>X</v>
      </c>
    </row>
    <row r="24" spans="1:13" ht="14.45" customHeight="1" x14ac:dyDescent="0.2">
      <c r="A24" s="420" t="s">
        <v>261</v>
      </c>
      <c r="B24" s="416">
        <v>0</v>
      </c>
      <c r="C24" s="417">
        <v>0</v>
      </c>
      <c r="D24" s="417">
        <v>0</v>
      </c>
      <c r="E24" s="418">
        <v>0</v>
      </c>
      <c r="F24" s="416">
        <v>0</v>
      </c>
      <c r="G24" s="417">
        <v>0</v>
      </c>
      <c r="H24" s="417">
        <v>0</v>
      </c>
      <c r="I24" s="417">
        <v>4.2370000000000001</v>
      </c>
      <c r="J24" s="417">
        <v>4.2370000000000001</v>
      </c>
      <c r="K24" s="419">
        <v>0</v>
      </c>
      <c r="L24" s="146"/>
      <c r="M24" s="415" t="str">
        <f t="shared" si="0"/>
        <v/>
      </c>
    </row>
    <row r="25" spans="1:13" ht="14.45" customHeight="1" x14ac:dyDescent="0.2">
      <c r="A25" s="420" t="s">
        <v>262</v>
      </c>
      <c r="B25" s="416">
        <v>0</v>
      </c>
      <c r="C25" s="417">
        <v>202.10599999999999</v>
      </c>
      <c r="D25" s="417">
        <v>202.10599999999999</v>
      </c>
      <c r="E25" s="418">
        <v>0</v>
      </c>
      <c r="F25" s="416">
        <v>0</v>
      </c>
      <c r="G25" s="417">
        <v>0</v>
      </c>
      <c r="H25" s="417">
        <v>0</v>
      </c>
      <c r="I25" s="417">
        <v>0</v>
      </c>
      <c r="J25" s="417">
        <v>0</v>
      </c>
      <c r="K25" s="419">
        <v>0</v>
      </c>
      <c r="L25" s="146"/>
      <c r="M25" s="415" t="str">
        <f t="shared" si="0"/>
        <v>X</v>
      </c>
    </row>
    <row r="26" spans="1:13" ht="14.45" customHeight="1" x14ac:dyDescent="0.2">
      <c r="A26" s="420" t="s">
        <v>263</v>
      </c>
      <c r="B26" s="416">
        <v>0</v>
      </c>
      <c r="C26" s="417">
        <v>202.10599999999999</v>
      </c>
      <c r="D26" s="417">
        <v>202.10599999999999</v>
      </c>
      <c r="E26" s="418">
        <v>0</v>
      </c>
      <c r="F26" s="416">
        <v>0</v>
      </c>
      <c r="G26" s="417">
        <v>0</v>
      </c>
      <c r="H26" s="417">
        <v>0</v>
      </c>
      <c r="I26" s="417">
        <v>0</v>
      </c>
      <c r="J26" s="417">
        <v>0</v>
      </c>
      <c r="K26" s="419">
        <v>0</v>
      </c>
      <c r="L26" s="146"/>
      <c r="M26" s="415" t="str">
        <f t="shared" si="0"/>
        <v/>
      </c>
    </row>
    <row r="27" spans="1:13" ht="14.45" customHeight="1" x14ac:dyDescent="0.2">
      <c r="A27" s="420" t="s">
        <v>264</v>
      </c>
      <c r="B27" s="416">
        <v>677.53168600000004</v>
      </c>
      <c r="C27" s="417">
        <v>710.93941000000007</v>
      </c>
      <c r="D27" s="417">
        <v>33.40772400000003</v>
      </c>
      <c r="E27" s="418">
        <v>1.0493079876414813</v>
      </c>
      <c r="F27" s="416">
        <v>669.80595940000001</v>
      </c>
      <c r="G27" s="417">
        <v>167.45148985</v>
      </c>
      <c r="H27" s="417">
        <v>37.623530000000002</v>
      </c>
      <c r="I27" s="417">
        <v>121.00461999999999</v>
      </c>
      <c r="J27" s="417">
        <v>-46.446869850000013</v>
      </c>
      <c r="K27" s="419">
        <v>0.1806562308110751</v>
      </c>
      <c r="L27" s="146"/>
      <c r="M27" s="415" t="str">
        <f t="shared" si="0"/>
        <v/>
      </c>
    </row>
    <row r="28" spans="1:13" ht="14.45" customHeight="1" x14ac:dyDescent="0.2">
      <c r="A28" s="420" t="s">
        <v>265</v>
      </c>
      <c r="B28" s="416">
        <v>180.40784489999999</v>
      </c>
      <c r="C28" s="417">
        <v>171.10932</v>
      </c>
      <c r="D28" s="417">
        <v>-9.2985248999999897</v>
      </c>
      <c r="E28" s="418">
        <v>0.94845831174828255</v>
      </c>
      <c r="F28" s="416">
        <v>178.68042929999999</v>
      </c>
      <c r="G28" s="417">
        <v>44.670107324999996</v>
      </c>
      <c r="H28" s="417">
        <v>10.017910000000001</v>
      </c>
      <c r="I28" s="417">
        <v>32.221089999999997</v>
      </c>
      <c r="J28" s="417">
        <v>-12.449017325</v>
      </c>
      <c r="K28" s="419">
        <v>0.1803280310341184</v>
      </c>
      <c r="L28" s="146"/>
      <c r="M28" s="415" t="str">
        <f t="shared" si="0"/>
        <v>X</v>
      </c>
    </row>
    <row r="29" spans="1:13" ht="14.45" customHeight="1" x14ac:dyDescent="0.2">
      <c r="A29" s="420" t="s">
        <v>266</v>
      </c>
      <c r="B29" s="416">
        <v>180.40784489999999</v>
      </c>
      <c r="C29" s="417">
        <v>171.10932</v>
      </c>
      <c r="D29" s="417">
        <v>-9.2985248999999897</v>
      </c>
      <c r="E29" s="418">
        <v>0.94845831174828255</v>
      </c>
      <c r="F29" s="416">
        <v>178.68042929999999</v>
      </c>
      <c r="G29" s="417">
        <v>44.670107324999996</v>
      </c>
      <c r="H29" s="417">
        <v>10.017910000000001</v>
      </c>
      <c r="I29" s="417">
        <v>32.221089999999997</v>
      </c>
      <c r="J29" s="417">
        <v>-12.449017325</v>
      </c>
      <c r="K29" s="419">
        <v>0.1803280310341184</v>
      </c>
      <c r="L29" s="146"/>
      <c r="M29" s="415" t="str">
        <f t="shared" si="0"/>
        <v/>
      </c>
    </row>
    <row r="30" spans="1:13" ht="14.45" customHeight="1" x14ac:dyDescent="0.2">
      <c r="A30" s="420" t="s">
        <v>267</v>
      </c>
      <c r="B30" s="416">
        <v>497.12384109999999</v>
      </c>
      <c r="C30" s="417">
        <v>471.51817</v>
      </c>
      <c r="D30" s="417">
        <v>-25.605671099999995</v>
      </c>
      <c r="E30" s="418">
        <v>0.94849236954047189</v>
      </c>
      <c r="F30" s="416">
        <v>491.12553009999999</v>
      </c>
      <c r="G30" s="417">
        <v>122.781382525</v>
      </c>
      <c r="H30" s="417">
        <v>27.605619999999998</v>
      </c>
      <c r="I30" s="417">
        <v>88.783529999999999</v>
      </c>
      <c r="J30" s="417">
        <v>-33.997852524999999</v>
      </c>
      <c r="K30" s="419">
        <v>0.18077563587851447</v>
      </c>
      <c r="L30" s="146"/>
      <c r="M30" s="415" t="str">
        <f t="shared" si="0"/>
        <v>X</v>
      </c>
    </row>
    <row r="31" spans="1:13" ht="14.45" customHeight="1" x14ac:dyDescent="0.2">
      <c r="A31" s="420" t="s">
        <v>268</v>
      </c>
      <c r="B31" s="416">
        <v>497.12384109999999</v>
      </c>
      <c r="C31" s="417">
        <v>471.51817</v>
      </c>
      <c r="D31" s="417">
        <v>-25.605671099999995</v>
      </c>
      <c r="E31" s="418">
        <v>0.94849236954047189</v>
      </c>
      <c r="F31" s="416">
        <v>491.12553009999999</v>
      </c>
      <c r="G31" s="417">
        <v>122.781382525</v>
      </c>
      <c r="H31" s="417">
        <v>27.605619999999998</v>
      </c>
      <c r="I31" s="417">
        <v>88.783529999999999</v>
      </c>
      <c r="J31" s="417">
        <v>-33.997852524999999</v>
      </c>
      <c r="K31" s="419">
        <v>0.18077563587851447</v>
      </c>
      <c r="L31" s="146"/>
      <c r="M31" s="415" t="str">
        <f t="shared" si="0"/>
        <v/>
      </c>
    </row>
    <row r="32" spans="1:13" ht="14.45" customHeight="1" x14ac:dyDescent="0.2">
      <c r="A32" s="420" t="s">
        <v>269</v>
      </c>
      <c r="B32" s="416">
        <v>0</v>
      </c>
      <c r="C32" s="417">
        <v>18.189630000000001</v>
      </c>
      <c r="D32" s="417">
        <v>18.189630000000001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46"/>
      <c r="M32" s="415" t="str">
        <f t="shared" si="0"/>
        <v>X</v>
      </c>
    </row>
    <row r="33" spans="1:13" ht="14.45" customHeight="1" x14ac:dyDescent="0.2">
      <c r="A33" s="420" t="s">
        <v>270</v>
      </c>
      <c r="B33" s="416">
        <v>0</v>
      </c>
      <c r="C33" s="417">
        <v>18.189630000000001</v>
      </c>
      <c r="D33" s="417">
        <v>18.189630000000001</v>
      </c>
      <c r="E33" s="418">
        <v>0</v>
      </c>
      <c r="F33" s="416">
        <v>0</v>
      </c>
      <c r="G33" s="417">
        <v>0</v>
      </c>
      <c r="H33" s="417">
        <v>0</v>
      </c>
      <c r="I33" s="417">
        <v>0</v>
      </c>
      <c r="J33" s="417">
        <v>0</v>
      </c>
      <c r="K33" s="419">
        <v>0</v>
      </c>
      <c r="L33" s="146"/>
      <c r="M33" s="415" t="str">
        <f t="shared" si="0"/>
        <v/>
      </c>
    </row>
    <row r="34" spans="1:13" ht="14.45" customHeight="1" x14ac:dyDescent="0.2">
      <c r="A34" s="420" t="s">
        <v>271</v>
      </c>
      <c r="B34" s="416">
        <v>0</v>
      </c>
      <c r="C34" s="417">
        <v>50.12229</v>
      </c>
      <c r="D34" s="417">
        <v>50.12229</v>
      </c>
      <c r="E34" s="418">
        <v>0</v>
      </c>
      <c r="F34" s="416">
        <v>0</v>
      </c>
      <c r="G34" s="417">
        <v>0</v>
      </c>
      <c r="H34" s="417">
        <v>0</v>
      </c>
      <c r="I34" s="417">
        <v>0</v>
      </c>
      <c r="J34" s="417">
        <v>0</v>
      </c>
      <c r="K34" s="419">
        <v>0</v>
      </c>
      <c r="L34" s="146"/>
      <c r="M34" s="415" t="str">
        <f t="shared" si="0"/>
        <v>X</v>
      </c>
    </row>
    <row r="35" spans="1:13" ht="14.45" customHeight="1" x14ac:dyDescent="0.2">
      <c r="A35" s="420" t="s">
        <v>272</v>
      </c>
      <c r="B35" s="416">
        <v>0</v>
      </c>
      <c r="C35" s="417">
        <v>50.12229</v>
      </c>
      <c r="D35" s="417">
        <v>50.12229</v>
      </c>
      <c r="E35" s="418">
        <v>0</v>
      </c>
      <c r="F35" s="416">
        <v>0</v>
      </c>
      <c r="G35" s="417">
        <v>0</v>
      </c>
      <c r="H35" s="417">
        <v>0</v>
      </c>
      <c r="I35" s="417">
        <v>0</v>
      </c>
      <c r="J35" s="417">
        <v>0</v>
      </c>
      <c r="K35" s="419">
        <v>0</v>
      </c>
      <c r="L35" s="146"/>
      <c r="M35" s="415" t="str">
        <f t="shared" si="0"/>
        <v/>
      </c>
    </row>
    <row r="36" spans="1:13" ht="14.45" customHeight="1" x14ac:dyDescent="0.2">
      <c r="A36" s="420" t="s">
        <v>273</v>
      </c>
      <c r="B36" s="416">
        <v>8.3298529000000006</v>
      </c>
      <c r="C36" s="417">
        <v>0</v>
      </c>
      <c r="D36" s="417">
        <v>-8.3298529000000006</v>
      </c>
      <c r="E36" s="418">
        <v>0</v>
      </c>
      <c r="F36" s="416">
        <v>0</v>
      </c>
      <c r="G36" s="417">
        <v>0</v>
      </c>
      <c r="H36" s="417">
        <v>0</v>
      </c>
      <c r="I36" s="417">
        <v>0</v>
      </c>
      <c r="J36" s="417">
        <v>0</v>
      </c>
      <c r="K36" s="419">
        <v>0</v>
      </c>
      <c r="L36" s="146"/>
      <c r="M36" s="415" t="str">
        <f t="shared" si="0"/>
        <v/>
      </c>
    </row>
    <row r="37" spans="1:13" ht="14.45" customHeight="1" x14ac:dyDescent="0.2">
      <c r="A37" s="420" t="s">
        <v>274</v>
      </c>
      <c r="B37" s="416">
        <v>8.3298529000000006</v>
      </c>
      <c r="C37" s="417">
        <v>0</v>
      </c>
      <c r="D37" s="417">
        <v>-8.3298529000000006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46"/>
      <c r="M37" s="415" t="str">
        <f t="shared" si="0"/>
        <v>X</v>
      </c>
    </row>
    <row r="38" spans="1:13" ht="14.45" customHeight="1" x14ac:dyDescent="0.2">
      <c r="A38" s="420" t="s">
        <v>275</v>
      </c>
      <c r="B38" s="416">
        <v>8.3298529000000006</v>
      </c>
      <c r="C38" s="417">
        <v>0</v>
      </c>
      <c r="D38" s="417">
        <v>-8.3298529000000006</v>
      </c>
      <c r="E38" s="418">
        <v>0</v>
      </c>
      <c r="F38" s="416">
        <v>0</v>
      </c>
      <c r="G38" s="417">
        <v>0</v>
      </c>
      <c r="H38" s="417">
        <v>0</v>
      </c>
      <c r="I38" s="417">
        <v>0</v>
      </c>
      <c r="J38" s="417">
        <v>0</v>
      </c>
      <c r="K38" s="419">
        <v>0</v>
      </c>
      <c r="L38" s="146"/>
      <c r="M38" s="415" t="str">
        <f t="shared" si="0"/>
        <v/>
      </c>
    </row>
    <row r="39" spans="1:13" ht="14.45" customHeight="1" x14ac:dyDescent="0.2">
      <c r="A39" s="420" t="s">
        <v>276</v>
      </c>
      <c r="B39" s="416">
        <v>40.518965199999997</v>
      </c>
      <c r="C39" s="417">
        <v>38.026849999999996</v>
      </c>
      <c r="D39" s="417">
        <v>-2.4921152000000006</v>
      </c>
      <c r="E39" s="418">
        <v>0.93849509266342268</v>
      </c>
      <c r="F39" s="416">
        <v>40.072399699999998</v>
      </c>
      <c r="G39" s="417">
        <v>10.018099925</v>
      </c>
      <c r="H39" s="417">
        <v>2.2272500000000002</v>
      </c>
      <c r="I39" s="417">
        <v>7.24946</v>
      </c>
      <c r="J39" s="417">
        <v>-2.7686399249999996</v>
      </c>
      <c r="K39" s="419">
        <v>0.18090905596552034</v>
      </c>
      <c r="L39" s="146"/>
      <c r="M39" s="415" t="str">
        <f t="shared" si="0"/>
        <v/>
      </c>
    </row>
    <row r="40" spans="1:13" ht="14.45" customHeight="1" x14ac:dyDescent="0.2">
      <c r="A40" s="420" t="s">
        <v>277</v>
      </c>
      <c r="B40" s="416">
        <v>40.518965199999997</v>
      </c>
      <c r="C40" s="417">
        <v>38.026849999999996</v>
      </c>
      <c r="D40" s="417">
        <v>-2.4921152000000006</v>
      </c>
      <c r="E40" s="418">
        <v>0.93849509266342268</v>
      </c>
      <c r="F40" s="416">
        <v>40.072399699999998</v>
      </c>
      <c r="G40" s="417">
        <v>10.018099925</v>
      </c>
      <c r="H40" s="417">
        <v>2.2272500000000002</v>
      </c>
      <c r="I40" s="417">
        <v>7.24946</v>
      </c>
      <c r="J40" s="417">
        <v>-2.7686399249999996</v>
      </c>
      <c r="K40" s="419">
        <v>0.18090905596552034</v>
      </c>
      <c r="L40" s="146"/>
      <c r="M40" s="415" t="str">
        <f t="shared" si="0"/>
        <v>X</v>
      </c>
    </row>
    <row r="41" spans="1:13" ht="14.45" customHeight="1" x14ac:dyDescent="0.2">
      <c r="A41" s="420" t="s">
        <v>278</v>
      </c>
      <c r="B41" s="416">
        <v>40.518965199999997</v>
      </c>
      <c r="C41" s="417">
        <v>38.026849999999996</v>
      </c>
      <c r="D41" s="417">
        <v>-2.4921152000000006</v>
      </c>
      <c r="E41" s="418">
        <v>0.93849509266342268</v>
      </c>
      <c r="F41" s="416">
        <v>40.072399699999998</v>
      </c>
      <c r="G41" s="417">
        <v>10.018099925</v>
      </c>
      <c r="H41" s="417">
        <v>2.2272500000000002</v>
      </c>
      <c r="I41" s="417">
        <v>7.24946</v>
      </c>
      <c r="J41" s="417">
        <v>-2.7686399249999996</v>
      </c>
      <c r="K41" s="419">
        <v>0.18090905596552034</v>
      </c>
      <c r="L41" s="146"/>
      <c r="M41" s="415" t="str">
        <f t="shared" si="0"/>
        <v/>
      </c>
    </row>
    <row r="42" spans="1:13" ht="14.45" customHeight="1" x14ac:dyDescent="0.2">
      <c r="A42" s="420" t="s">
        <v>279</v>
      </c>
      <c r="B42" s="416">
        <v>0.42183159999999997</v>
      </c>
      <c r="C42" s="417">
        <v>524.10141999999996</v>
      </c>
      <c r="D42" s="417">
        <v>523.67958839999994</v>
      </c>
      <c r="E42" s="418">
        <v>1242.4422921374312</v>
      </c>
      <c r="F42" s="416">
        <v>137.90735810000001</v>
      </c>
      <c r="G42" s="417">
        <v>34.476839525000003</v>
      </c>
      <c r="H42" s="417">
        <v>4.1229999999999996E-2</v>
      </c>
      <c r="I42" s="417">
        <v>70.780059999999992</v>
      </c>
      <c r="J42" s="417">
        <v>36.303220474999989</v>
      </c>
      <c r="K42" s="419">
        <v>0.51324353519030963</v>
      </c>
      <c r="L42" s="146"/>
      <c r="M42" s="415" t="str">
        <f t="shared" si="0"/>
        <v/>
      </c>
    </row>
    <row r="43" spans="1:13" ht="14.45" customHeight="1" x14ac:dyDescent="0.2">
      <c r="A43" s="420" t="s">
        <v>280</v>
      </c>
      <c r="B43" s="416">
        <v>0.42183159999999997</v>
      </c>
      <c r="C43" s="417">
        <v>251.94797</v>
      </c>
      <c r="D43" s="417">
        <v>251.52613840000001</v>
      </c>
      <c r="E43" s="418">
        <v>597.27144671001417</v>
      </c>
      <c r="F43" s="416">
        <v>137.90735810000001</v>
      </c>
      <c r="G43" s="417">
        <v>34.476839525000003</v>
      </c>
      <c r="H43" s="417">
        <v>4.1229999999999996E-2</v>
      </c>
      <c r="I43" s="417">
        <v>70.780059999999992</v>
      </c>
      <c r="J43" s="417">
        <v>36.303220474999989</v>
      </c>
      <c r="K43" s="419">
        <v>0.51324353519030963</v>
      </c>
      <c r="L43" s="146"/>
      <c r="M43" s="415" t="str">
        <f t="shared" si="0"/>
        <v/>
      </c>
    </row>
    <row r="44" spans="1:13" ht="14.45" customHeight="1" x14ac:dyDescent="0.2">
      <c r="A44" s="420" t="s">
        <v>281</v>
      </c>
      <c r="B44" s="416">
        <v>0.42183159999999997</v>
      </c>
      <c r="C44" s="417">
        <v>251.94797</v>
      </c>
      <c r="D44" s="417">
        <v>251.52613840000001</v>
      </c>
      <c r="E44" s="418">
        <v>597.27144671001417</v>
      </c>
      <c r="F44" s="416">
        <v>137.90735810000001</v>
      </c>
      <c r="G44" s="417">
        <v>34.476839525000003</v>
      </c>
      <c r="H44" s="417">
        <v>4.1229999999999996E-2</v>
      </c>
      <c r="I44" s="417">
        <v>70.780059999999992</v>
      </c>
      <c r="J44" s="417">
        <v>36.303220474999989</v>
      </c>
      <c r="K44" s="419">
        <v>0.51324353519030963</v>
      </c>
      <c r="L44" s="146"/>
      <c r="M44" s="415" t="str">
        <f t="shared" si="0"/>
        <v/>
      </c>
    </row>
    <row r="45" spans="1:13" ht="14.45" customHeight="1" x14ac:dyDescent="0.2">
      <c r="A45" s="420" t="s">
        <v>282</v>
      </c>
      <c r="B45" s="416">
        <v>0.42183159999999997</v>
      </c>
      <c r="C45" s="417">
        <v>0</v>
      </c>
      <c r="D45" s="417">
        <v>-0.42183159999999997</v>
      </c>
      <c r="E45" s="418">
        <v>0</v>
      </c>
      <c r="F45" s="416">
        <v>0.30509230000000004</v>
      </c>
      <c r="G45" s="417">
        <v>7.627307500000001E-2</v>
      </c>
      <c r="H45" s="417">
        <v>0</v>
      </c>
      <c r="I45" s="417">
        <v>0</v>
      </c>
      <c r="J45" s="417">
        <v>-7.627307500000001E-2</v>
      </c>
      <c r="K45" s="419">
        <v>0</v>
      </c>
      <c r="L45" s="146"/>
      <c r="M45" s="415" t="str">
        <f t="shared" si="0"/>
        <v>X</v>
      </c>
    </row>
    <row r="46" spans="1:13" ht="14.45" customHeight="1" x14ac:dyDescent="0.2">
      <c r="A46" s="420" t="s">
        <v>283</v>
      </c>
      <c r="B46" s="416">
        <v>0.42183159999999997</v>
      </c>
      <c r="C46" s="417">
        <v>0</v>
      </c>
      <c r="D46" s="417">
        <v>-0.42183159999999997</v>
      </c>
      <c r="E46" s="418">
        <v>0</v>
      </c>
      <c r="F46" s="416">
        <v>0.30509230000000004</v>
      </c>
      <c r="G46" s="417">
        <v>7.627307500000001E-2</v>
      </c>
      <c r="H46" s="417">
        <v>0</v>
      </c>
      <c r="I46" s="417">
        <v>0</v>
      </c>
      <c r="J46" s="417">
        <v>-7.627307500000001E-2</v>
      </c>
      <c r="K46" s="419">
        <v>0</v>
      </c>
      <c r="L46" s="146"/>
      <c r="M46" s="415" t="str">
        <f t="shared" si="0"/>
        <v/>
      </c>
    </row>
    <row r="47" spans="1:13" ht="14.45" customHeight="1" x14ac:dyDescent="0.2">
      <c r="A47" s="420" t="s">
        <v>284</v>
      </c>
      <c r="B47" s="416">
        <v>0</v>
      </c>
      <c r="C47" s="417">
        <v>1.43634</v>
      </c>
      <c r="D47" s="417">
        <v>1.43634</v>
      </c>
      <c r="E47" s="418">
        <v>0</v>
      </c>
      <c r="F47" s="416">
        <v>0.66030610000000001</v>
      </c>
      <c r="G47" s="417">
        <v>0.165076525</v>
      </c>
      <c r="H47" s="417">
        <v>1.4199999999999998E-3</v>
      </c>
      <c r="I47" s="417">
        <v>0.46793000000000001</v>
      </c>
      <c r="J47" s="417">
        <v>0.30285347500000004</v>
      </c>
      <c r="K47" s="419">
        <v>0.70865618233725236</v>
      </c>
      <c r="L47" s="146"/>
      <c r="M47" s="415" t="str">
        <f t="shared" si="0"/>
        <v>X</v>
      </c>
    </row>
    <row r="48" spans="1:13" ht="14.45" customHeight="1" x14ac:dyDescent="0.2">
      <c r="A48" s="420" t="s">
        <v>285</v>
      </c>
      <c r="B48" s="416">
        <v>0</v>
      </c>
      <c r="C48" s="417">
        <v>0</v>
      </c>
      <c r="D48" s="417">
        <v>0</v>
      </c>
      <c r="E48" s="418">
        <v>0</v>
      </c>
      <c r="F48" s="416">
        <v>0</v>
      </c>
      <c r="G48" s="417">
        <v>0</v>
      </c>
      <c r="H48" s="417">
        <v>1.4199999999999998E-3</v>
      </c>
      <c r="I48" s="417">
        <v>0.40882000000000002</v>
      </c>
      <c r="J48" s="417">
        <v>0.40882000000000002</v>
      </c>
      <c r="K48" s="419">
        <v>0</v>
      </c>
      <c r="L48" s="146"/>
      <c r="M48" s="415" t="str">
        <f t="shared" si="0"/>
        <v/>
      </c>
    </row>
    <row r="49" spans="1:13" ht="14.45" customHeight="1" x14ac:dyDescent="0.2">
      <c r="A49" s="420" t="s">
        <v>286</v>
      </c>
      <c r="B49" s="416">
        <v>0</v>
      </c>
      <c r="C49" s="417">
        <v>1.43634</v>
      </c>
      <c r="D49" s="417">
        <v>1.43634</v>
      </c>
      <c r="E49" s="418">
        <v>0</v>
      </c>
      <c r="F49" s="416">
        <v>0.66030610000000001</v>
      </c>
      <c r="G49" s="417">
        <v>0.165076525</v>
      </c>
      <c r="H49" s="417">
        <v>0</v>
      </c>
      <c r="I49" s="417">
        <v>5.9110000000000003E-2</v>
      </c>
      <c r="J49" s="417">
        <v>-0.10596652500000001</v>
      </c>
      <c r="K49" s="419">
        <v>8.9519088192582197E-2</v>
      </c>
      <c r="L49" s="146"/>
      <c r="M49" s="415" t="str">
        <f t="shared" si="0"/>
        <v/>
      </c>
    </row>
    <row r="50" spans="1:13" ht="14.45" customHeight="1" x14ac:dyDescent="0.2">
      <c r="A50" s="420" t="s">
        <v>287</v>
      </c>
      <c r="B50" s="416">
        <v>0</v>
      </c>
      <c r="C50" s="417">
        <v>244.69932999999997</v>
      </c>
      <c r="D50" s="417">
        <v>244.69932999999997</v>
      </c>
      <c r="E50" s="418">
        <v>0</v>
      </c>
      <c r="F50" s="416">
        <v>136.94195970000001</v>
      </c>
      <c r="G50" s="417">
        <v>34.235489925000003</v>
      </c>
      <c r="H50" s="417">
        <v>3.6729999999999999E-2</v>
      </c>
      <c r="I50" s="417">
        <v>68.272179999999992</v>
      </c>
      <c r="J50" s="417">
        <v>34.036690074999989</v>
      </c>
      <c r="K50" s="419">
        <v>0.49854829118529098</v>
      </c>
      <c r="L50" s="146"/>
      <c r="M50" s="415" t="str">
        <f t="shared" si="0"/>
        <v>X</v>
      </c>
    </row>
    <row r="51" spans="1:13" ht="14.45" customHeight="1" x14ac:dyDescent="0.2">
      <c r="A51" s="420" t="s">
        <v>288</v>
      </c>
      <c r="B51" s="416">
        <v>0</v>
      </c>
      <c r="C51" s="417">
        <v>244.69932999999997</v>
      </c>
      <c r="D51" s="417">
        <v>244.69932999999997</v>
      </c>
      <c r="E51" s="418">
        <v>0</v>
      </c>
      <c r="F51" s="416">
        <v>136.94195970000001</v>
      </c>
      <c r="G51" s="417">
        <v>34.235489925000003</v>
      </c>
      <c r="H51" s="417">
        <v>3.6729999999999999E-2</v>
      </c>
      <c r="I51" s="417">
        <v>68.272179999999992</v>
      </c>
      <c r="J51" s="417">
        <v>34.036690074999989</v>
      </c>
      <c r="K51" s="419">
        <v>0.49854829118529098</v>
      </c>
      <c r="L51" s="146"/>
      <c r="M51" s="415" t="str">
        <f t="shared" si="0"/>
        <v/>
      </c>
    </row>
    <row r="52" spans="1:13" ht="14.45" customHeight="1" x14ac:dyDescent="0.2">
      <c r="A52" s="420" t="s">
        <v>289</v>
      </c>
      <c r="B52" s="416">
        <v>0</v>
      </c>
      <c r="C52" s="417">
        <v>5.8123000000000005</v>
      </c>
      <c r="D52" s="417">
        <v>5.8123000000000005</v>
      </c>
      <c r="E52" s="418">
        <v>0</v>
      </c>
      <c r="F52" s="416">
        <v>0</v>
      </c>
      <c r="G52" s="417">
        <v>0</v>
      </c>
      <c r="H52" s="417">
        <v>3.0800000000000003E-3</v>
      </c>
      <c r="I52" s="417">
        <v>2.0399500000000002</v>
      </c>
      <c r="J52" s="417">
        <v>2.0399500000000002</v>
      </c>
      <c r="K52" s="419">
        <v>0</v>
      </c>
      <c r="L52" s="146"/>
      <c r="M52" s="415" t="str">
        <f t="shared" si="0"/>
        <v>X</v>
      </c>
    </row>
    <row r="53" spans="1:13" ht="14.45" customHeight="1" x14ac:dyDescent="0.2">
      <c r="A53" s="420" t="s">
        <v>290</v>
      </c>
      <c r="B53" s="416">
        <v>0</v>
      </c>
      <c r="C53" s="417">
        <v>5.8123000000000005</v>
      </c>
      <c r="D53" s="417">
        <v>5.8123000000000005</v>
      </c>
      <c r="E53" s="418">
        <v>0</v>
      </c>
      <c r="F53" s="416">
        <v>0</v>
      </c>
      <c r="G53" s="417">
        <v>0</v>
      </c>
      <c r="H53" s="417">
        <v>3.0800000000000003E-3</v>
      </c>
      <c r="I53" s="417">
        <v>2.0399500000000002</v>
      </c>
      <c r="J53" s="417">
        <v>2.0399500000000002</v>
      </c>
      <c r="K53" s="419">
        <v>0</v>
      </c>
      <c r="L53" s="146"/>
      <c r="M53" s="415" t="str">
        <f t="shared" si="0"/>
        <v/>
      </c>
    </row>
    <row r="54" spans="1:13" ht="14.45" customHeight="1" x14ac:dyDescent="0.2">
      <c r="A54" s="420" t="s">
        <v>291</v>
      </c>
      <c r="B54" s="416">
        <v>0</v>
      </c>
      <c r="C54" s="417">
        <v>1.73553</v>
      </c>
      <c r="D54" s="417">
        <v>1.73553</v>
      </c>
      <c r="E54" s="418">
        <v>0</v>
      </c>
      <c r="F54" s="416">
        <v>0</v>
      </c>
      <c r="G54" s="417">
        <v>0</v>
      </c>
      <c r="H54" s="417">
        <v>0</v>
      </c>
      <c r="I54" s="417">
        <v>0</v>
      </c>
      <c r="J54" s="417">
        <v>0</v>
      </c>
      <c r="K54" s="419">
        <v>0</v>
      </c>
      <c r="L54" s="146"/>
      <c r="M54" s="415" t="str">
        <f t="shared" si="0"/>
        <v/>
      </c>
    </row>
    <row r="55" spans="1:13" ht="14.45" customHeight="1" x14ac:dyDescent="0.2">
      <c r="A55" s="420" t="s">
        <v>292</v>
      </c>
      <c r="B55" s="416">
        <v>0</v>
      </c>
      <c r="C55" s="417">
        <v>1.73553</v>
      </c>
      <c r="D55" s="417">
        <v>1.73553</v>
      </c>
      <c r="E55" s="418">
        <v>0</v>
      </c>
      <c r="F55" s="416">
        <v>0</v>
      </c>
      <c r="G55" s="417">
        <v>0</v>
      </c>
      <c r="H55" s="417">
        <v>0</v>
      </c>
      <c r="I55" s="417">
        <v>0</v>
      </c>
      <c r="J55" s="417">
        <v>0</v>
      </c>
      <c r="K55" s="419">
        <v>0</v>
      </c>
      <c r="L55" s="146"/>
      <c r="M55" s="415" t="str">
        <f t="shared" si="0"/>
        <v/>
      </c>
    </row>
    <row r="56" spans="1:13" ht="14.45" customHeight="1" x14ac:dyDescent="0.2">
      <c r="A56" s="420" t="s">
        <v>293</v>
      </c>
      <c r="B56" s="416">
        <v>0</v>
      </c>
      <c r="C56" s="417">
        <v>-2.9999999999999997E-5</v>
      </c>
      <c r="D56" s="417">
        <v>-2.9999999999999997E-5</v>
      </c>
      <c r="E56" s="418">
        <v>0</v>
      </c>
      <c r="F56" s="416">
        <v>0</v>
      </c>
      <c r="G56" s="417">
        <v>0</v>
      </c>
      <c r="H56" s="417">
        <v>0</v>
      </c>
      <c r="I56" s="417">
        <v>0</v>
      </c>
      <c r="J56" s="417">
        <v>0</v>
      </c>
      <c r="K56" s="419">
        <v>0</v>
      </c>
      <c r="L56" s="146"/>
      <c r="M56" s="415" t="str">
        <f t="shared" si="0"/>
        <v>X</v>
      </c>
    </row>
    <row r="57" spans="1:13" ht="14.45" customHeight="1" x14ac:dyDescent="0.2">
      <c r="A57" s="420" t="s">
        <v>294</v>
      </c>
      <c r="B57" s="416">
        <v>0</v>
      </c>
      <c r="C57" s="417">
        <v>-2.9999999999999997E-5</v>
      </c>
      <c r="D57" s="417">
        <v>-2.9999999999999997E-5</v>
      </c>
      <c r="E57" s="418">
        <v>0</v>
      </c>
      <c r="F57" s="416">
        <v>0</v>
      </c>
      <c r="G57" s="417">
        <v>0</v>
      </c>
      <c r="H57" s="417">
        <v>0</v>
      </c>
      <c r="I57" s="417">
        <v>0</v>
      </c>
      <c r="J57" s="417">
        <v>0</v>
      </c>
      <c r="K57" s="419">
        <v>0</v>
      </c>
      <c r="L57" s="146"/>
      <c r="M57" s="415" t="str">
        <f t="shared" si="0"/>
        <v/>
      </c>
    </row>
    <row r="58" spans="1:13" ht="14.45" customHeight="1" x14ac:dyDescent="0.2">
      <c r="A58" s="420" t="s">
        <v>295</v>
      </c>
      <c r="B58" s="416">
        <v>0</v>
      </c>
      <c r="C58" s="417">
        <v>1.73556</v>
      </c>
      <c r="D58" s="417">
        <v>1.73556</v>
      </c>
      <c r="E58" s="418">
        <v>0</v>
      </c>
      <c r="F58" s="416">
        <v>0</v>
      </c>
      <c r="G58" s="417">
        <v>0</v>
      </c>
      <c r="H58" s="417">
        <v>0</v>
      </c>
      <c r="I58" s="417">
        <v>0</v>
      </c>
      <c r="J58" s="417">
        <v>0</v>
      </c>
      <c r="K58" s="419">
        <v>0</v>
      </c>
      <c r="L58" s="146"/>
      <c r="M58" s="415" t="str">
        <f t="shared" si="0"/>
        <v>X</v>
      </c>
    </row>
    <row r="59" spans="1:13" ht="14.45" customHeight="1" x14ac:dyDescent="0.2">
      <c r="A59" s="420" t="s">
        <v>296</v>
      </c>
      <c r="B59" s="416">
        <v>0</v>
      </c>
      <c r="C59" s="417">
        <v>1.73556</v>
      </c>
      <c r="D59" s="417">
        <v>1.73556</v>
      </c>
      <c r="E59" s="418">
        <v>0</v>
      </c>
      <c r="F59" s="416">
        <v>0</v>
      </c>
      <c r="G59" s="417">
        <v>0</v>
      </c>
      <c r="H59" s="417">
        <v>0</v>
      </c>
      <c r="I59" s="417">
        <v>0</v>
      </c>
      <c r="J59" s="417">
        <v>0</v>
      </c>
      <c r="K59" s="419">
        <v>0</v>
      </c>
      <c r="L59" s="146"/>
      <c r="M59" s="415" t="str">
        <f t="shared" si="0"/>
        <v/>
      </c>
    </row>
    <row r="60" spans="1:13" ht="14.45" customHeight="1" x14ac:dyDescent="0.2">
      <c r="A60" s="420" t="s">
        <v>297</v>
      </c>
      <c r="B60" s="416">
        <v>0</v>
      </c>
      <c r="C60" s="417">
        <v>270.41791999999998</v>
      </c>
      <c r="D60" s="417">
        <v>270.41791999999998</v>
      </c>
      <c r="E60" s="418">
        <v>0</v>
      </c>
      <c r="F60" s="416">
        <v>0</v>
      </c>
      <c r="G60" s="417">
        <v>0</v>
      </c>
      <c r="H60" s="417">
        <v>0</v>
      </c>
      <c r="I60" s="417">
        <v>0</v>
      </c>
      <c r="J60" s="417">
        <v>0</v>
      </c>
      <c r="K60" s="419">
        <v>0</v>
      </c>
      <c r="L60" s="146"/>
      <c r="M60" s="415" t="str">
        <f t="shared" si="0"/>
        <v/>
      </c>
    </row>
    <row r="61" spans="1:13" ht="14.45" customHeight="1" x14ac:dyDescent="0.2">
      <c r="A61" s="420" t="s">
        <v>298</v>
      </c>
      <c r="B61" s="416">
        <v>0</v>
      </c>
      <c r="C61" s="417">
        <v>270.41791999999998</v>
      </c>
      <c r="D61" s="417">
        <v>270.41791999999998</v>
      </c>
      <c r="E61" s="418">
        <v>0</v>
      </c>
      <c r="F61" s="416">
        <v>0</v>
      </c>
      <c r="G61" s="417">
        <v>0</v>
      </c>
      <c r="H61" s="417">
        <v>0</v>
      </c>
      <c r="I61" s="417">
        <v>0</v>
      </c>
      <c r="J61" s="417">
        <v>0</v>
      </c>
      <c r="K61" s="419">
        <v>0</v>
      </c>
      <c r="L61" s="146"/>
      <c r="M61" s="415" t="str">
        <f t="shared" si="0"/>
        <v/>
      </c>
    </row>
    <row r="62" spans="1:13" ht="14.45" customHeight="1" x14ac:dyDescent="0.2">
      <c r="A62" s="420" t="s">
        <v>299</v>
      </c>
      <c r="B62" s="416">
        <v>0</v>
      </c>
      <c r="C62" s="417">
        <v>270.41791999999998</v>
      </c>
      <c r="D62" s="417">
        <v>270.41791999999998</v>
      </c>
      <c r="E62" s="418">
        <v>0</v>
      </c>
      <c r="F62" s="416">
        <v>0</v>
      </c>
      <c r="G62" s="417">
        <v>0</v>
      </c>
      <c r="H62" s="417">
        <v>0</v>
      </c>
      <c r="I62" s="417">
        <v>0</v>
      </c>
      <c r="J62" s="417">
        <v>0</v>
      </c>
      <c r="K62" s="419">
        <v>0</v>
      </c>
      <c r="L62" s="146"/>
      <c r="M62" s="415" t="str">
        <f t="shared" si="0"/>
        <v>X</v>
      </c>
    </row>
    <row r="63" spans="1:13" ht="14.45" customHeight="1" x14ac:dyDescent="0.2">
      <c r="A63" s="420" t="s">
        <v>300</v>
      </c>
      <c r="B63" s="416">
        <v>0</v>
      </c>
      <c r="C63" s="417">
        <v>270.41791999999998</v>
      </c>
      <c r="D63" s="417">
        <v>270.41791999999998</v>
      </c>
      <c r="E63" s="418">
        <v>0</v>
      </c>
      <c r="F63" s="416">
        <v>0</v>
      </c>
      <c r="G63" s="417">
        <v>0</v>
      </c>
      <c r="H63" s="417">
        <v>0</v>
      </c>
      <c r="I63" s="417">
        <v>0</v>
      </c>
      <c r="J63" s="417">
        <v>0</v>
      </c>
      <c r="K63" s="419">
        <v>0</v>
      </c>
      <c r="L63" s="146"/>
      <c r="M63" s="415" t="str">
        <f t="shared" si="0"/>
        <v/>
      </c>
    </row>
    <row r="64" spans="1:13" ht="14.45" customHeight="1" x14ac:dyDescent="0.2">
      <c r="A64" s="420" t="s">
        <v>301</v>
      </c>
      <c r="B64" s="416">
        <v>0</v>
      </c>
      <c r="C64" s="417">
        <v>447.1431</v>
      </c>
      <c r="D64" s="417">
        <v>447.1431</v>
      </c>
      <c r="E64" s="418">
        <v>0</v>
      </c>
      <c r="F64" s="416">
        <v>0</v>
      </c>
      <c r="G64" s="417">
        <v>0</v>
      </c>
      <c r="H64" s="417">
        <v>24.518080000000001</v>
      </c>
      <c r="I64" s="417">
        <v>74.695679999999996</v>
      </c>
      <c r="J64" s="417">
        <v>74.695679999999996</v>
      </c>
      <c r="K64" s="419">
        <v>0</v>
      </c>
      <c r="L64" s="146"/>
      <c r="M64" s="415" t="str">
        <f t="shared" si="0"/>
        <v/>
      </c>
    </row>
    <row r="65" spans="1:13" ht="14.45" customHeight="1" x14ac:dyDescent="0.2">
      <c r="A65" s="420" t="s">
        <v>302</v>
      </c>
      <c r="B65" s="416">
        <v>0</v>
      </c>
      <c r="C65" s="417">
        <v>447.1431</v>
      </c>
      <c r="D65" s="417">
        <v>447.1431</v>
      </c>
      <c r="E65" s="418">
        <v>0</v>
      </c>
      <c r="F65" s="416">
        <v>0</v>
      </c>
      <c r="G65" s="417">
        <v>0</v>
      </c>
      <c r="H65" s="417">
        <v>24.518080000000001</v>
      </c>
      <c r="I65" s="417">
        <v>74.695679999999996</v>
      </c>
      <c r="J65" s="417">
        <v>74.695679999999996</v>
      </c>
      <c r="K65" s="419">
        <v>0</v>
      </c>
      <c r="L65" s="146"/>
      <c r="M65" s="415" t="str">
        <f t="shared" si="0"/>
        <v/>
      </c>
    </row>
    <row r="66" spans="1:13" ht="14.45" customHeight="1" x14ac:dyDescent="0.2">
      <c r="A66" s="420" t="s">
        <v>303</v>
      </c>
      <c r="B66" s="416">
        <v>0</v>
      </c>
      <c r="C66" s="417">
        <v>447.1431</v>
      </c>
      <c r="D66" s="417">
        <v>447.1431</v>
      </c>
      <c r="E66" s="418">
        <v>0</v>
      </c>
      <c r="F66" s="416">
        <v>0</v>
      </c>
      <c r="G66" s="417">
        <v>0</v>
      </c>
      <c r="H66" s="417">
        <v>24.518080000000001</v>
      </c>
      <c r="I66" s="417">
        <v>74.695679999999996</v>
      </c>
      <c r="J66" s="417">
        <v>74.695679999999996</v>
      </c>
      <c r="K66" s="419">
        <v>0</v>
      </c>
      <c r="L66" s="146"/>
      <c r="M66" s="415" t="str">
        <f t="shared" si="0"/>
        <v/>
      </c>
    </row>
    <row r="67" spans="1:13" ht="14.45" customHeight="1" x14ac:dyDescent="0.2">
      <c r="A67" s="420" t="s">
        <v>304</v>
      </c>
      <c r="B67" s="416">
        <v>0</v>
      </c>
      <c r="C67" s="417">
        <v>157.91032999999999</v>
      </c>
      <c r="D67" s="417">
        <v>157.91032999999999</v>
      </c>
      <c r="E67" s="418">
        <v>0</v>
      </c>
      <c r="F67" s="416">
        <v>0</v>
      </c>
      <c r="G67" s="417">
        <v>0</v>
      </c>
      <c r="H67" s="417">
        <v>10.028409999999999</v>
      </c>
      <c r="I67" s="417">
        <v>29.28031</v>
      </c>
      <c r="J67" s="417">
        <v>29.28031</v>
      </c>
      <c r="K67" s="419">
        <v>0</v>
      </c>
      <c r="L67" s="146"/>
      <c r="M67" s="415" t="str">
        <f t="shared" si="0"/>
        <v>X</v>
      </c>
    </row>
    <row r="68" spans="1:13" ht="14.45" customHeight="1" x14ac:dyDescent="0.2">
      <c r="A68" s="420" t="s">
        <v>305</v>
      </c>
      <c r="B68" s="416">
        <v>0</v>
      </c>
      <c r="C68" s="417">
        <v>157.91032999999999</v>
      </c>
      <c r="D68" s="417">
        <v>157.91032999999999</v>
      </c>
      <c r="E68" s="418">
        <v>0</v>
      </c>
      <c r="F68" s="416">
        <v>0</v>
      </c>
      <c r="G68" s="417">
        <v>0</v>
      </c>
      <c r="H68" s="417">
        <v>10.028409999999999</v>
      </c>
      <c r="I68" s="417">
        <v>29.28031</v>
      </c>
      <c r="J68" s="417">
        <v>29.28031</v>
      </c>
      <c r="K68" s="419">
        <v>0</v>
      </c>
      <c r="L68" s="146"/>
      <c r="M68" s="415" t="str">
        <f t="shared" si="0"/>
        <v/>
      </c>
    </row>
    <row r="69" spans="1:13" ht="14.45" customHeight="1" x14ac:dyDescent="0.2">
      <c r="A69" s="420" t="s">
        <v>306</v>
      </c>
      <c r="B69" s="416">
        <v>0</v>
      </c>
      <c r="C69" s="417">
        <v>289.23277000000002</v>
      </c>
      <c r="D69" s="417">
        <v>289.23277000000002</v>
      </c>
      <c r="E69" s="418">
        <v>0</v>
      </c>
      <c r="F69" s="416">
        <v>0</v>
      </c>
      <c r="G69" s="417">
        <v>0</v>
      </c>
      <c r="H69" s="417">
        <v>14.48967</v>
      </c>
      <c r="I69" s="417">
        <v>45.415370000000003</v>
      </c>
      <c r="J69" s="417">
        <v>45.415370000000003</v>
      </c>
      <c r="K69" s="419">
        <v>0</v>
      </c>
      <c r="L69" s="146"/>
      <c r="M69" s="415" t="str">
        <f t="shared" si="0"/>
        <v>X</v>
      </c>
    </row>
    <row r="70" spans="1:13" ht="14.45" customHeight="1" x14ac:dyDescent="0.2">
      <c r="A70" s="420" t="s">
        <v>307</v>
      </c>
      <c r="B70" s="416">
        <v>0</v>
      </c>
      <c r="C70" s="417">
        <v>289.23277000000002</v>
      </c>
      <c r="D70" s="417">
        <v>289.23277000000002</v>
      </c>
      <c r="E70" s="418">
        <v>0</v>
      </c>
      <c r="F70" s="416">
        <v>0</v>
      </c>
      <c r="G70" s="417">
        <v>0</v>
      </c>
      <c r="H70" s="417">
        <v>14.48967</v>
      </c>
      <c r="I70" s="417">
        <v>45.415370000000003</v>
      </c>
      <c r="J70" s="417">
        <v>45.415370000000003</v>
      </c>
      <c r="K70" s="419">
        <v>0</v>
      </c>
      <c r="L70" s="146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/>
      <c r="B71" s="416"/>
      <c r="C71" s="417"/>
      <c r="D71" s="417"/>
      <c r="E71" s="418"/>
      <c r="F71" s="416"/>
      <c r="G71" s="417"/>
      <c r="H71" s="417"/>
      <c r="I71" s="417"/>
      <c r="J71" s="417"/>
      <c r="K71" s="419"/>
      <c r="L71" s="146"/>
      <c r="M71" s="415" t="str">
        <f t="shared" si="1"/>
        <v/>
      </c>
    </row>
    <row r="72" spans="1:13" ht="14.45" customHeight="1" x14ac:dyDescent="0.2">
      <c r="A72" s="420"/>
      <c r="B72" s="416"/>
      <c r="C72" s="417"/>
      <c r="D72" s="417"/>
      <c r="E72" s="418"/>
      <c r="F72" s="416"/>
      <c r="G72" s="417"/>
      <c r="H72" s="417"/>
      <c r="I72" s="417"/>
      <c r="J72" s="417"/>
      <c r="K72" s="419"/>
      <c r="L72" s="146"/>
      <c r="M72" s="415" t="str">
        <f t="shared" si="1"/>
        <v/>
      </c>
    </row>
    <row r="73" spans="1:13" ht="14.45" customHeight="1" x14ac:dyDescent="0.2">
      <c r="A73" s="420"/>
      <c r="B73" s="416"/>
      <c r="C73" s="417"/>
      <c r="D73" s="417"/>
      <c r="E73" s="418"/>
      <c r="F73" s="416"/>
      <c r="G73" s="417"/>
      <c r="H73" s="417"/>
      <c r="I73" s="417"/>
      <c r="J73" s="417"/>
      <c r="K73" s="419"/>
      <c r="L73" s="146"/>
      <c r="M73" s="415" t="str">
        <f t="shared" si="1"/>
        <v/>
      </c>
    </row>
    <row r="74" spans="1:13" ht="14.45" customHeight="1" x14ac:dyDescent="0.2">
      <c r="A74" s="420"/>
      <c r="B74" s="416"/>
      <c r="C74" s="417"/>
      <c r="D74" s="417"/>
      <c r="E74" s="418"/>
      <c r="F74" s="416"/>
      <c r="G74" s="417"/>
      <c r="H74" s="417"/>
      <c r="I74" s="417"/>
      <c r="J74" s="417"/>
      <c r="K74" s="419"/>
      <c r="L74" s="146"/>
      <c r="M74" s="415" t="str">
        <f t="shared" si="1"/>
        <v/>
      </c>
    </row>
    <row r="75" spans="1:13" ht="14.45" customHeight="1" x14ac:dyDescent="0.2">
      <c r="A75" s="420"/>
      <c r="B75" s="416"/>
      <c r="C75" s="417"/>
      <c r="D75" s="417"/>
      <c r="E75" s="418"/>
      <c r="F75" s="416"/>
      <c r="G75" s="417"/>
      <c r="H75" s="417"/>
      <c r="I75" s="417"/>
      <c r="J75" s="417"/>
      <c r="K75" s="419"/>
      <c r="L75" s="146"/>
      <c r="M75" s="415" t="str">
        <f t="shared" si="1"/>
        <v/>
      </c>
    </row>
    <row r="76" spans="1:13" ht="14.45" customHeight="1" x14ac:dyDescent="0.2">
      <c r="A76" s="420"/>
      <c r="B76" s="416"/>
      <c r="C76" s="417"/>
      <c r="D76" s="417"/>
      <c r="E76" s="418"/>
      <c r="F76" s="416"/>
      <c r="G76" s="417"/>
      <c r="H76" s="417"/>
      <c r="I76" s="417"/>
      <c r="J76" s="417"/>
      <c r="K76" s="419"/>
      <c r="L76" s="146"/>
      <c r="M76" s="415" t="str">
        <f t="shared" si="1"/>
        <v/>
      </c>
    </row>
    <row r="77" spans="1:13" ht="14.45" customHeight="1" x14ac:dyDescent="0.2">
      <c r="A77" s="420"/>
      <c r="B77" s="416"/>
      <c r="C77" s="417"/>
      <c r="D77" s="417"/>
      <c r="E77" s="418"/>
      <c r="F77" s="416"/>
      <c r="G77" s="417"/>
      <c r="H77" s="417"/>
      <c r="I77" s="417"/>
      <c r="J77" s="417"/>
      <c r="K77" s="419"/>
      <c r="L77" s="146"/>
      <c r="M77" s="415" t="str">
        <f t="shared" si="1"/>
        <v/>
      </c>
    </row>
    <row r="78" spans="1:13" ht="14.45" customHeight="1" x14ac:dyDescent="0.2">
      <c r="A78" s="420"/>
      <c r="B78" s="416"/>
      <c r="C78" s="417"/>
      <c r="D78" s="417"/>
      <c r="E78" s="418"/>
      <c r="F78" s="416"/>
      <c r="G78" s="417"/>
      <c r="H78" s="417"/>
      <c r="I78" s="417"/>
      <c r="J78" s="417"/>
      <c r="K78" s="419"/>
      <c r="L78" s="146"/>
      <c r="M78" s="415" t="str">
        <f t="shared" si="1"/>
        <v/>
      </c>
    </row>
    <row r="79" spans="1:13" ht="14.45" customHeight="1" x14ac:dyDescent="0.2">
      <c r="A79" s="420"/>
      <c r="B79" s="416"/>
      <c r="C79" s="417"/>
      <c r="D79" s="417"/>
      <c r="E79" s="418"/>
      <c r="F79" s="416"/>
      <c r="G79" s="417"/>
      <c r="H79" s="417"/>
      <c r="I79" s="417"/>
      <c r="J79" s="417"/>
      <c r="K79" s="419"/>
      <c r="L79" s="146"/>
      <c r="M79" s="415" t="str">
        <f t="shared" si="1"/>
        <v/>
      </c>
    </row>
    <row r="80" spans="1:13" ht="14.45" customHeight="1" x14ac:dyDescent="0.2">
      <c r="A80" s="420"/>
      <c r="B80" s="416"/>
      <c r="C80" s="417"/>
      <c r="D80" s="417"/>
      <c r="E80" s="418"/>
      <c r="F80" s="416"/>
      <c r="G80" s="417"/>
      <c r="H80" s="417"/>
      <c r="I80" s="417"/>
      <c r="J80" s="417"/>
      <c r="K80" s="419"/>
      <c r="L80" s="146"/>
      <c r="M80" s="415" t="str">
        <f t="shared" si="1"/>
        <v/>
      </c>
    </row>
    <row r="81" spans="1:13" ht="14.45" customHeight="1" x14ac:dyDescent="0.2">
      <c r="A81" s="420"/>
      <c r="B81" s="416"/>
      <c r="C81" s="417"/>
      <c r="D81" s="417"/>
      <c r="E81" s="418"/>
      <c r="F81" s="416"/>
      <c r="G81" s="417"/>
      <c r="H81" s="417"/>
      <c r="I81" s="417"/>
      <c r="J81" s="417"/>
      <c r="K81" s="419"/>
      <c r="L81" s="146"/>
      <c r="M81" s="415" t="str">
        <f t="shared" si="1"/>
        <v/>
      </c>
    </row>
    <row r="82" spans="1:13" ht="14.45" customHeight="1" x14ac:dyDescent="0.2">
      <c r="A82" s="420"/>
      <c r="B82" s="416"/>
      <c r="C82" s="417"/>
      <c r="D82" s="417"/>
      <c r="E82" s="418"/>
      <c r="F82" s="416"/>
      <c r="G82" s="417"/>
      <c r="H82" s="417"/>
      <c r="I82" s="417"/>
      <c r="J82" s="417"/>
      <c r="K82" s="419"/>
      <c r="L82" s="146"/>
      <c r="M82" s="415" t="str">
        <f t="shared" si="1"/>
        <v/>
      </c>
    </row>
    <row r="83" spans="1:13" ht="14.45" customHeight="1" x14ac:dyDescent="0.2">
      <c r="A83" s="420"/>
      <c r="B83" s="416"/>
      <c r="C83" s="417"/>
      <c r="D83" s="417"/>
      <c r="E83" s="418"/>
      <c r="F83" s="416"/>
      <c r="G83" s="417"/>
      <c r="H83" s="417"/>
      <c r="I83" s="417"/>
      <c r="J83" s="417"/>
      <c r="K83" s="419"/>
      <c r="L83" s="146"/>
      <c r="M83" s="415" t="str">
        <f t="shared" si="1"/>
        <v/>
      </c>
    </row>
    <row r="84" spans="1:13" ht="14.45" customHeight="1" x14ac:dyDescent="0.2">
      <c r="A84" s="420"/>
      <c r="B84" s="416"/>
      <c r="C84" s="417"/>
      <c r="D84" s="417"/>
      <c r="E84" s="418"/>
      <c r="F84" s="416"/>
      <c r="G84" s="417"/>
      <c r="H84" s="417"/>
      <c r="I84" s="417"/>
      <c r="J84" s="417"/>
      <c r="K84" s="419"/>
      <c r="L84" s="146"/>
      <c r="M84" s="415" t="str">
        <f t="shared" si="1"/>
        <v/>
      </c>
    </row>
    <row r="85" spans="1:13" ht="14.45" customHeight="1" x14ac:dyDescent="0.2">
      <c r="A85" s="420"/>
      <c r="B85" s="416"/>
      <c r="C85" s="417"/>
      <c r="D85" s="417"/>
      <c r="E85" s="418"/>
      <c r="F85" s="416"/>
      <c r="G85" s="417"/>
      <c r="H85" s="417"/>
      <c r="I85" s="417"/>
      <c r="J85" s="417"/>
      <c r="K85" s="419"/>
      <c r="L85" s="146"/>
      <c r="M85" s="415" t="str">
        <f t="shared" si="1"/>
        <v/>
      </c>
    </row>
    <row r="86" spans="1:13" ht="14.45" customHeight="1" x14ac:dyDescent="0.2">
      <c r="A86" s="420"/>
      <c r="B86" s="416"/>
      <c r="C86" s="417"/>
      <c r="D86" s="417"/>
      <c r="E86" s="418"/>
      <c r="F86" s="416"/>
      <c r="G86" s="417"/>
      <c r="H86" s="417"/>
      <c r="I86" s="417"/>
      <c r="J86" s="417"/>
      <c r="K86" s="419"/>
      <c r="L86" s="146"/>
      <c r="M86" s="415" t="str">
        <f t="shared" si="1"/>
        <v/>
      </c>
    </row>
    <row r="87" spans="1:13" ht="14.45" customHeight="1" x14ac:dyDescent="0.2">
      <c r="A87" s="420"/>
      <c r="B87" s="416"/>
      <c r="C87" s="417"/>
      <c r="D87" s="417"/>
      <c r="E87" s="418"/>
      <c r="F87" s="416"/>
      <c r="G87" s="417"/>
      <c r="H87" s="417"/>
      <c r="I87" s="417"/>
      <c r="J87" s="417"/>
      <c r="K87" s="419"/>
      <c r="L87" s="146"/>
      <c r="M87" s="415" t="str">
        <f t="shared" si="1"/>
        <v/>
      </c>
    </row>
    <row r="88" spans="1:13" ht="14.45" customHeight="1" x14ac:dyDescent="0.2">
      <c r="A88" s="420"/>
      <c r="B88" s="416"/>
      <c r="C88" s="417"/>
      <c r="D88" s="417"/>
      <c r="E88" s="418"/>
      <c r="F88" s="416"/>
      <c r="G88" s="417"/>
      <c r="H88" s="417"/>
      <c r="I88" s="417"/>
      <c r="J88" s="417"/>
      <c r="K88" s="419"/>
      <c r="L88" s="146"/>
      <c r="M88" s="415" t="str">
        <f t="shared" si="1"/>
        <v/>
      </c>
    </row>
    <row r="89" spans="1:13" ht="14.45" customHeight="1" x14ac:dyDescent="0.2">
      <c r="A89" s="420"/>
      <c r="B89" s="416"/>
      <c r="C89" s="417"/>
      <c r="D89" s="417"/>
      <c r="E89" s="418"/>
      <c r="F89" s="416"/>
      <c r="G89" s="417"/>
      <c r="H89" s="417"/>
      <c r="I89" s="417"/>
      <c r="J89" s="417"/>
      <c r="K89" s="419"/>
      <c r="L89" s="146"/>
      <c r="M89" s="415" t="str">
        <f t="shared" si="1"/>
        <v/>
      </c>
    </row>
    <row r="90" spans="1:13" ht="14.45" customHeight="1" x14ac:dyDescent="0.2">
      <c r="A90" s="420"/>
      <c r="B90" s="416"/>
      <c r="C90" s="417"/>
      <c r="D90" s="417"/>
      <c r="E90" s="418"/>
      <c r="F90" s="416"/>
      <c r="G90" s="417"/>
      <c r="H90" s="417"/>
      <c r="I90" s="417"/>
      <c r="J90" s="417"/>
      <c r="K90" s="419"/>
      <c r="L90" s="146"/>
      <c r="M90" s="415" t="str">
        <f t="shared" si="1"/>
        <v/>
      </c>
    </row>
    <row r="91" spans="1:13" ht="14.45" customHeight="1" x14ac:dyDescent="0.2">
      <c r="A91" s="420"/>
      <c r="B91" s="416"/>
      <c r="C91" s="417"/>
      <c r="D91" s="417"/>
      <c r="E91" s="418"/>
      <c r="F91" s="416"/>
      <c r="G91" s="417"/>
      <c r="H91" s="417"/>
      <c r="I91" s="417"/>
      <c r="J91" s="417"/>
      <c r="K91" s="419"/>
      <c r="L91" s="146"/>
      <c r="M91" s="415" t="str">
        <f t="shared" si="1"/>
        <v/>
      </c>
    </row>
    <row r="92" spans="1:13" ht="14.45" customHeight="1" x14ac:dyDescent="0.2">
      <c r="A92" s="420"/>
      <c r="B92" s="416"/>
      <c r="C92" s="417"/>
      <c r="D92" s="417"/>
      <c r="E92" s="418"/>
      <c r="F92" s="416"/>
      <c r="G92" s="417"/>
      <c r="H92" s="417"/>
      <c r="I92" s="417"/>
      <c r="J92" s="417"/>
      <c r="K92" s="419"/>
      <c r="L92" s="146"/>
      <c r="M92" s="415" t="str">
        <f t="shared" si="1"/>
        <v/>
      </c>
    </row>
    <row r="93" spans="1:13" ht="14.45" customHeight="1" x14ac:dyDescent="0.2">
      <c r="A93" s="420"/>
      <c r="B93" s="416"/>
      <c r="C93" s="417"/>
      <c r="D93" s="417"/>
      <c r="E93" s="418"/>
      <c r="F93" s="416"/>
      <c r="G93" s="417"/>
      <c r="H93" s="417"/>
      <c r="I93" s="417"/>
      <c r="J93" s="417"/>
      <c r="K93" s="419"/>
      <c r="L93" s="146"/>
      <c r="M93" s="415" t="str">
        <f t="shared" si="1"/>
        <v/>
      </c>
    </row>
    <row r="94" spans="1:13" ht="14.45" customHeight="1" x14ac:dyDescent="0.2">
      <c r="A94" s="420"/>
      <c r="B94" s="416"/>
      <c r="C94" s="417"/>
      <c r="D94" s="417"/>
      <c r="E94" s="418"/>
      <c r="F94" s="416"/>
      <c r="G94" s="417"/>
      <c r="H94" s="417"/>
      <c r="I94" s="417"/>
      <c r="J94" s="417"/>
      <c r="K94" s="419"/>
      <c r="L94" s="146"/>
      <c r="M94" s="415" t="str">
        <f t="shared" si="1"/>
        <v/>
      </c>
    </row>
    <row r="95" spans="1:13" ht="14.45" customHeight="1" x14ac:dyDescent="0.2">
      <c r="A95" s="420"/>
      <c r="B95" s="416"/>
      <c r="C95" s="417"/>
      <c r="D95" s="417"/>
      <c r="E95" s="418"/>
      <c r="F95" s="416"/>
      <c r="G95" s="417"/>
      <c r="H95" s="417"/>
      <c r="I95" s="417"/>
      <c r="J95" s="417"/>
      <c r="K95" s="419"/>
      <c r="L95" s="146"/>
      <c r="M95" s="415" t="str">
        <f t="shared" si="1"/>
        <v/>
      </c>
    </row>
    <row r="96" spans="1:13" ht="14.45" customHeight="1" x14ac:dyDescent="0.2">
      <c r="A96" s="420"/>
      <c r="B96" s="416"/>
      <c r="C96" s="417"/>
      <c r="D96" s="417"/>
      <c r="E96" s="418"/>
      <c r="F96" s="416"/>
      <c r="G96" s="417"/>
      <c r="H96" s="417"/>
      <c r="I96" s="417"/>
      <c r="J96" s="417"/>
      <c r="K96" s="419"/>
      <c r="L96" s="146"/>
      <c r="M96" s="415" t="str">
        <f t="shared" si="1"/>
        <v/>
      </c>
    </row>
    <row r="97" spans="1:13" ht="14.45" customHeight="1" x14ac:dyDescent="0.2">
      <c r="A97" s="420"/>
      <c r="B97" s="416"/>
      <c r="C97" s="417"/>
      <c r="D97" s="417"/>
      <c r="E97" s="418"/>
      <c r="F97" s="416"/>
      <c r="G97" s="417"/>
      <c r="H97" s="417"/>
      <c r="I97" s="417"/>
      <c r="J97" s="417"/>
      <c r="K97" s="419"/>
      <c r="L97" s="146"/>
      <c r="M97" s="415" t="str">
        <f t="shared" si="1"/>
        <v/>
      </c>
    </row>
    <row r="98" spans="1:13" ht="14.45" customHeight="1" x14ac:dyDescent="0.2">
      <c r="A98" s="420"/>
      <c r="B98" s="416"/>
      <c r="C98" s="417"/>
      <c r="D98" s="417"/>
      <c r="E98" s="418"/>
      <c r="F98" s="416"/>
      <c r="G98" s="417"/>
      <c r="H98" s="417"/>
      <c r="I98" s="417"/>
      <c r="J98" s="417"/>
      <c r="K98" s="419"/>
      <c r="L98" s="146"/>
      <c r="M98" s="415" t="str">
        <f t="shared" si="1"/>
        <v/>
      </c>
    </row>
    <row r="99" spans="1:13" ht="14.45" customHeight="1" x14ac:dyDescent="0.2">
      <c r="A99" s="420"/>
      <c r="B99" s="416"/>
      <c r="C99" s="417"/>
      <c r="D99" s="417"/>
      <c r="E99" s="418"/>
      <c r="F99" s="416"/>
      <c r="G99" s="417"/>
      <c r="H99" s="417"/>
      <c r="I99" s="417"/>
      <c r="J99" s="417"/>
      <c r="K99" s="419"/>
      <c r="L99" s="146"/>
      <c r="M99" s="415" t="str">
        <f t="shared" si="1"/>
        <v/>
      </c>
    </row>
    <row r="100" spans="1:13" ht="14.45" customHeight="1" x14ac:dyDescent="0.2">
      <c r="A100" s="420"/>
      <c r="B100" s="416"/>
      <c r="C100" s="417"/>
      <c r="D100" s="417"/>
      <c r="E100" s="418"/>
      <c r="F100" s="416"/>
      <c r="G100" s="417"/>
      <c r="H100" s="417"/>
      <c r="I100" s="417"/>
      <c r="J100" s="417"/>
      <c r="K100" s="419"/>
      <c r="L100" s="146"/>
      <c r="M100" s="415" t="str">
        <f t="shared" si="1"/>
        <v/>
      </c>
    </row>
    <row r="101" spans="1:13" ht="14.45" customHeight="1" x14ac:dyDescent="0.2">
      <c r="A101" s="420"/>
      <c r="B101" s="416"/>
      <c r="C101" s="417"/>
      <c r="D101" s="417"/>
      <c r="E101" s="418"/>
      <c r="F101" s="416"/>
      <c r="G101" s="417"/>
      <c r="H101" s="417"/>
      <c r="I101" s="417"/>
      <c r="J101" s="417"/>
      <c r="K101" s="419"/>
      <c r="L101" s="146"/>
      <c r="M101" s="415" t="str">
        <f t="shared" si="1"/>
        <v/>
      </c>
    </row>
    <row r="102" spans="1:13" ht="14.45" customHeight="1" x14ac:dyDescent="0.2">
      <c r="A102" s="420"/>
      <c r="B102" s="416"/>
      <c r="C102" s="417"/>
      <c r="D102" s="417"/>
      <c r="E102" s="418"/>
      <c r="F102" s="416"/>
      <c r="G102" s="417"/>
      <c r="H102" s="417"/>
      <c r="I102" s="417"/>
      <c r="J102" s="417"/>
      <c r="K102" s="419"/>
      <c r="L102" s="146"/>
      <c r="M102" s="415" t="str">
        <f t="shared" si="1"/>
        <v/>
      </c>
    </row>
    <row r="103" spans="1:13" ht="14.45" customHeight="1" x14ac:dyDescent="0.2">
      <c r="A103" s="420"/>
      <c r="B103" s="416"/>
      <c r="C103" s="417"/>
      <c r="D103" s="417"/>
      <c r="E103" s="418"/>
      <c r="F103" s="416"/>
      <c r="G103" s="417"/>
      <c r="H103" s="417"/>
      <c r="I103" s="417"/>
      <c r="J103" s="417"/>
      <c r="K103" s="419"/>
      <c r="L103" s="146"/>
      <c r="M103" s="415" t="str">
        <f t="shared" si="1"/>
        <v/>
      </c>
    </row>
    <row r="104" spans="1:13" ht="14.45" customHeight="1" x14ac:dyDescent="0.2">
      <c r="A104" s="420"/>
      <c r="B104" s="416"/>
      <c r="C104" s="417"/>
      <c r="D104" s="417"/>
      <c r="E104" s="418"/>
      <c r="F104" s="416"/>
      <c r="G104" s="417"/>
      <c r="H104" s="417"/>
      <c r="I104" s="417"/>
      <c r="J104" s="417"/>
      <c r="K104" s="419"/>
      <c r="L104" s="146"/>
      <c r="M104" s="415" t="str">
        <f t="shared" si="1"/>
        <v/>
      </c>
    </row>
    <row r="105" spans="1:13" ht="14.45" customHeight="1" x14ac:dyDescent="0.2">
      <c r="A105" s="420"/>
      <c r="B105" s="416"/>
      <c r="C105" s="417"/>
      <c r="D105" s="417"/>
      <c r="E105" s="418"/>
      <c r="F105" s="416"/>
      <c r="G105" s="417"/>
      <c r="H105" s="417"/>
      <c r="I105" s="417"/>
      <c r="J105" s="417"/>
      <c r="K105" s="419"/>
      <c r="L105" s="146"/>
      <c r="M105" s="415" t="str">
        <f t="shared" si="1"/>
        <v/>
      </c>
    </row>
    <row r="106" spans="1:13" ht="14.45" customHeight="1" x14ac:dyDescent="0.2">
      <c r="A106" s="420"/>
      <c r="B106" s="416"/>
      <c r="C106" s="417"/>
      <c r="D106" s="417"/>
      <c r="E106" s="418"/>
      <c r="F106" s="416"/>
      <c r="G106" s="417"/>
      <c r="H106" s="417"/>
      <c r="I106" s="417"/>
      <c r="J106" s="417"/>
      <c r="K106" s="419"/>
      <c r="L106" s="146"/>
      <c r="M106" s="415" t="str">
        <f t="shared" si="1"/>
        <v/>
      </c>
    </row>
    <row r="107" spans="1:13" ht="14.45" customHeight="1" x14ac:dyDescent="0.2">
      <c r="A107" s="420"/>
      <c r="B107" s="416"/>
      <c r="C107" s="417"/>
      <c r="D107" s="417"/>
      <c r="E107" s="418"/>
      <c r="F107" s="416"/>
      <c r="G107" s="417"/>
      <c r="H107" s="417"/>
      <c r="I107" s="417"/>
      <c r="J107" s="417"/>
      <c r="K107" s="419"/>
      <c r="L107" s="146"/>
      <c r="M107" s="415" t="str">
        <f t="shared" si="1"/>
        <v/>
      </c>
    </row>
    <row r="108" spans="1:13" ht="14.45" customHeight="1" x14ac:dyDescent="0.2">
      <c r="A108" s="420"/>
      <c r="B108" s="416"/>
      <c r="C108" s="417"/>
      <c r="D108" s="417"/>
      <c r="E108" s="418"/>
      <c r="F108" s="416"/>
      <c r="G108" s="417"/>
      <c r="H108" s="417"/>
      <c r="I108" s="417"/>
      <c r="J108" s="417"/>
      <c r="K108" s="419"/>
      <c r="L108" s="146"/>
      <c r="M108" s="415" t="str">
        <f t="shared" si="1"/>
        <v/>
      </c>
    </row>
    <row r="109" spans="1:13" ht="14.45" customHeight="1" x14ac:dyDescent="0.2">
      <c r="A109" s="420"/>
      <c r="B109" s="416"/>
      <c r="C109" s="417"/>
      <c r="D109" s="417"/>
      <c r="E109" s="418"/>
      <c r="F109" s="416"/>
      <c r="G109" s="417"/>
      <c r="H109" s="417"/>
      <c r="I109" s="417"/>
      <c r="J109" s="417"/>
      <c r="K109" s="419"/>
      <c r="L109" s="146"/>
      <c r="M109" s="415" t="str">
        <f t="shared" si="1"/>
        <v/>
      </c>
    </row>
    <row r="110" spans="1:13" ht="14.45" customHeight="1" x14ac:dyDescent="0.2">
      <c r="A110" s="420"/>
      <c r="B110" s="416"/>
      <c r="C110" s="417"/>
      <c r="D110" s="417"/>
      <c r="E110" s="418"/>
      <c r="F110" s="416"/>
      <c r="G110" s="417"/>
      <c r="H110" s="417"/>
      <c r="I110" s="417"/>
      <c r="J110" s="417"/>
      <c r="K110" s="419"/>
      <c r="L110" s="146"/>
      <c r="M110" s="415" t="str">
        <f t="shared" si="1"/>
        <v/>
      </c>
    </row>
    <row r="111" spans="1:13" ht="14.45" customHeight="1" x14ac:dyDescent="0.2">
      <c r="A111" s="420"/>
      <c r="B111" s="416"/>
      <c r="C111" s="417"/>
      <c r="D111" s="417"/>
      <c r="E111" s="418"/>
      <c r="F111" s="416"/>
      <c r="G111" s="417"/>
      <c r="H111" s="417"/>
      <c r="I111" s="417"/>
      <c r="J111" s="417"/>
      <c r="K111" s="419"/>
      <c r="L111" s="146"/>
      <c r="M111" s="415" t="str">
        <f t="shared" si="1"/>
        <v/>
      </c>
    </row>
    <row r="112" spans="1:13" ht="14.45" customHeight="1" x14ac:dyDescent="0.2">
      <c r="A112" s="420"/>
      <c r="B112" s="416"/>
      <c r="C112" s="417"/>
      <c r="D112" s="417"/>
      <c r="E112" s="418"/>
      <c r="F112" s="416"/>
      <c r="G112" s="417"/>
      <c r="H112" s="417"/>
      <c r="I112" s="417"/>
      <c r="J112" s="417"/>
      <c r="K112" s="419"/>
      <c r="L112" s="146"/>
      <c r="M112" s="415" t="str">
        <f t="shared" si="1"/>
        <v/>
      </c>
    </row>
    <row r="113" spans="1:13" ht="14.45" customHeight="1" x14ac:dyDescent="0.2">
      <c r="A113" s="420"/>
      <c r="B113" s="416"/>
      <c r="C113" s="417"/>
      <c r="D113" s="417"/>
      <c r="E113" s="418"/>
      <c r="F113" s="416"/>
      <c r="G113" s="417"/>
      <c r="H113" s="417"/>
      <c r="I113" s="417"/>
      <c r="J113" s="417"/>
      <c r="K113" s="419"/>
      <c r="L113" s="146"/>
      <c r="M113" s="415" t="str">
        <f t="shared" si="1"/>
        <v/>
      </c>
    </row>
    <row r="114" spans="1:13" ht="14.45" customHeight="1" x14ac:dyDescent="0.2">
      <c r="A114" s="420"/>
      <c r="B114" s="416"/>
      <c r="C114" s="417"/>
      <c r="D114" s="417"/>
      <c r="E114" s="418"/>
      <c r="F114" s="416"/>
      <c r="G114" s="417"/>
      <c r="H114" s="417"/>
      <c r="I114" s="417"/>
      <c r="J114" s="417"/>
      <c r="K114" s="419"/>
      <c r="L114" s="146"/>
      <c r="M114" s="415" t="str">
        <f t="shared" si="1"/>
        <v/>
      </c>
    </row>
    <row r="115" spans="1:13" ht="14.45" customHeight="1" x14ac:dyDescent="0.2">
      <c r="A115" s="420"/>
      <c r="B115" s="416"/>
      <c r="C115" s="417"/>
      <c r="D115" s="417"/>
      <c r="E115" s="418"/>
      <c r="F115" s="416"/>
      <c r="G115" s="417"/>
      <c r="H115" s="417"/>
      <c r="I115" s="417"/>
      <c r="J115" s="417"/>
      <c r="K115" s="419"/>
      <c r="L115" s="146"/>
      <c r="M115" s="415" t="str">
        <f t="shared" si="1"/>
        <v/>
      </c>
    </row>
    <row r="116" spans="1:13" ht="14.45" customHeight="1" x14ac:dyDescent="0.2">
      <c r="A116" s="420"/>
      <c r="B116" s="416"/>
      <c r="C116" s="417"/>
      <c r="D116" s="417"/>
      <c r="E116" s="418"/>
      <c r="F116" s="416"/>
      <c r="G116" s="417"/>
      <c r="H116" s="417"/>
      <c r="I116" s="417"/>
      <c r="J116" s="417"/>
      <c r="K116" s="419"/>
      <c r="L116" s="146"/>
      <c r="M116" s="415" t="str">
        <f t="shared" si="1"/>
        <v/>
      </c>
    </row>
    <row r="117" spans="1:13" ht="14.45" customHeight="1" x14ac:dyDescent="0.2">
      <c r="A117" s="420"/>
      <c r="B117" s="416"/>
      <c r="C117" s="417"/>
      <c r="D117" s="417"/>
      <c r="E117" s="418"/>
      <c r="F117" s="416"/>
      <c r="G117" s="417"/>
      <c r="H117" s="417"/>
      <c r="I117" s="417"/>
      <c r="J117" s="417"/>
      <c r="K117" s="419"/>
      <c r="L117" s="146"/>
      <c r="M117" s="415" t="str">
        <f t="shared" si="1"/>
        <v/>
      </c>
    </row>
    <row r="118" spans="1:13" ht="14.45" customHeight="1" x14ac:dyDescent="0.2">
      <c r="A118" s="420"/>
      <c r="B118" s="416"/>
      <c r="C118" s="417"/>
      <c r="D118" s="417"/>
      <c r="E118" s="418"/>
      <c r="F118" s="416"/>
      <c r="G118" s="417"/>
      <c r="H118" s="417"/>
      <c r="I118" s="417"/>
      <c r="J118" s="417"/>
      <c r="K118" s="419"/>
      <c r="L118" s="146"/>
      <c r="M118" s="415" t="str">
        <f t="shared" si="1"/>
        <v/>
      </c>
    </row>
    <row r="119" spans="1:13" ht="14.45" customHeight="1" x14ac:dyDescent="0.2">
      <c r="A119" s="420"/>
      <c r="B119" s="416"/>
      <c r="C119" s="417"/>
      <c r="D119" s="417"/>
      <c r="E119" s="418"/>
      <c r="F119" s="416"/>
      <c r="G119" s="417"/>
      <c r="H119" s="417"/>
      <c r="I119" s="417"/>
      <c r="J119" s="417"/>
      <c r="K119" s="419"/>
      <c r="L119" s="146"/>
      <c r="M119" s="415" t="str">
        <f t="shared" si="1"/>
        <v/>
      </c>
    </row>
    <row r="120" spans="1:13" ht="14.45" customHeight="1" x14ac:dyDescent="0.2">
      <c r="A120" s="420"/>
      <c r="B120" s="416"/>
      <c r="C120" s="417"/>
      <c r="D120" s="417"/>
      <c r="E120" s="418"/>
      <c r="F120" s="416"/>
      <c r="G120" s="417"/>
      <c r="H120" s="417"/>
      <c r="I120" s="417"/>
      <c r="J120" s="417"/>
      <c r="K120" s="419"/>
      <c r="L120" s="146"/>
      <c r="M120" s="415" t="str">
        <f t="shared" si="1"/>
        <v/>
      </c>
    </row>
    <row r="121" spans="1:13" ht="14.45" customHeight="1" x14ac:dyDescent="0.2">
      <c r="A121" s="420"/>
      <c r="B121" s="416"/>
      <c r="C121" s="417"/>
      <c r="D121" s="417"/>
      <c r="E121" s="418"/>
      <c r="F121" s="416"/>
      <c r="G121" s="417"/>
      <c r="H121" s="417"/>
      <c r="I121" s="417"/>
      <c r="J121" s="417"/>
      <c r="K121" s="419"/>
      <c r="L121" s="146"/>
      <c r="M121" s="415" t="str">
        <f t="shared" si="1"/>
        <v/>
      </c>
    </row>
    <row r="122" spans="1:13" ht="14.45" customHeight="1" x14ac:dyDescent="0.2">
      <c r="A122" s="420"/>
      <c r="B122" s="416"/>
      <c r="C122" s="417"/>
      <c r="D122" s="417"/>
      <c r="E122" s="418"/>
      <c r="F122" s="416"/>
      <c r="G122" s="417"/>
      <c r="H122" s="417"/>
      <c r="I122" s="417"/>
      <c r="J122" s="417"/>
      <c r="K122" s="419"/>
      <c r="L122" s="146"/>
      <c r="M122" s="415" t="str">
        <f t="shared" si="1"/>
        <v/>
      </c>
    </row>
    <row r="123" spans="1:13" ht="14.45" customHeight="1" x14ac:dyDescent="0.2">
      <c r="A123" s="420"/>
      <c r="B123" s="416"/>
      <c r="C123" s="417"/>
      <c r="D123" s="417"/>
      <c r="E123" s="418"/>
      <c r="F123" s="416"/>
      <c r="G123" s="417"/>
      <c r="H123" s="417"/>
      <c r="I123" s="417"/>
      <c r="J123" s="417"/>
      <c r="K123" s="419"/>
      <c r="L123" s="146"/>
      <c r="M123" s="415" t="str">
        <f t="shared" si="1"/>
        <v/>
      </c>
    </row>
    <row r="124" spans="1:13" ht="14.45" customHeight="1" x14ac:dyDescent="0.2">
      <c r="A124" s="420"/>
      <c r="B124" s="416"/>
      <c r="C124" s="417"/>
      <c r="D124" s="417"/>
      <c r="E124" s="418"/>
      <c r="F124" s="416"/>
      <c r="G124" s="417"/>
      <c r="H124" s="417"/>
      <c r="I124" s="417"/>
      <c r="J124" s="417"/>
      <c r="K124" s="419"/>
      <c r="L124" s="146"/>
      <c r="M124" s="415" t="str">
        <f t="shared" si="1"/>
        <v/>
      </c>
    </row>
    <row r="125" spans="1:13" ht="14.45" customHeight="1" x14ac:dyDescent="0.2">
      <c r="A125" s="420"/>
      <c r="B125" s="416"/>
      <c r="C125" s="417"/>
      <c r="D125" s="417"/>
      <c r="E125" s="418"/>
      <c r="F125" s="416"/>
      <c r="G125" s="417"/>
      <c r="H125" s="417"/>
      <c r="I125" s="417"/>
      <c r="J125" s="417"/>
      <c r="K125" s="419"/>
      <c r="L125" s="146"/>
      <c r="M125" s="415" t="str">
        <f t="shared" si="1"/>
        <v/>
      </c>
    </row>
    <row r="126" spans="1:13" ht="14.45" customHeight="1" x14ac:dyDescent="0.2">
      <c r="A126" s="420"/>
      <c r="B126" s="416"/>
      <c r="C126" s="417"/>
      <c r="D126" s="417"/>
      <c r="E126" s="418"/>
      <c r="F126" s="416"/>
      <c r="G126" s="417"/>
      <c r="H126" s="417"/>
      <c r="I126" s="417"/>
      <c r="J126" s="417"/>
      <c r="K126" s="419"/>
      <c r="L126" s="146"/>
      <c r="M126" s="415" t="str">
        <f t="shared" si="1"/>
        <v/>
      </c>
    </row>
    <row r="127" spans="1:13" ht="14.45" customHeight="1" x14ac:dyDescent="0.2">
      <c r="A127" s="420"/>
      <c r="B127" s="416"/>
      <c r="C127" s="417"/>
      <c r="D127" s="417"/>
      <c r="E127" s="418"/>
      <c r="F127" s="416"/>
      <c r="G127" s="417"/>
      <c r="H127" s="417"/>
      <c r="I127" s="417"/>
      <c r="J127" s="417"/>
      <c r="K127" s="419"/>
      <c r="L127" s="146"/>
      <c r="M127" s="415" t="str">
        <f t="shared" si="1"/>
        <v/>
      </c>
    </row>
    <row r="128" spans="1:13" ht="14.45" customHeight="1" x14ac:dyDescent="0.2">
      <c r="A128" s="420"/>
      <c r="B128" s="416"/>
      <c r="C128" s="417"/>
      <c r="D128" s="417"/>
      <c r="E128" s="418"/>
      <c r="F128" s="416"/>
      <c r="G128" s="417"/>
      <c r="H128" s="417"/>
      <c r="I128" s="417"/>
      <c r="J128" s="417"/>
      <c r="K128" s="419"/>
      <c r="L128" s="146"/>
      <c r="M128" s="415" t="str">
        <f t="shared" si="1"/>
        <v/>
      </c>
    </row>
    <row r="129" spans="1:13" ht="14.45" customHeight="1" x14ac:dyDescent="0.2">
      <c r="A129" s="420"/>
      <c r="B129" s="416"/>
      <c r="C129" s="417"/>
      <c r="D129" s="417"/>
      <c r="E129" s="418"/>
      <c r="F129" s="416"/>
      <c r="G129" s="417"/>
      <c r="H129" s="417"/>
      <c r="I129" s="417"/>
      <c r="J129" s="417"/>
      <c r="K129" s="419"/>
      <c r="L129" s="146"/>
      <c r="M129" s="415" t="str">
        <f t="shared" si="1"/>
        <v/>
      </c>
    </row>
    <row r="130" spans="1:13" ht="14.45" customHeight="1" x14ac:dyDescent="0.2">
      <c r="A130" s="420"/>
      <c r="B130" s="416"/>
      <c r="C130" s="417"/>
      <c r="D130" s="417"/>
      <c r="E130" s="418"/>
      <c r="F130" s="416"/>
      <c r="G130" s="417"/>
      <c r="H130" s="417"/>
      <c r="I130" s="417"/>
      <c r="J130" s="417"/>
      <c r="K130" s="419"/>
      <c r="L130" s="146"/>
      <c r="M130" s="415" t="str">
        <f t="shared" si="1"/>
        <v/>
      </c>
    </row>
    <row r="131" spans="1:13" ht="14.45" customHeight="1" x14ac:dyDescent="0.2">
      <c r="A131" s="420"/>
      <c r="B131" s="416"/>
      <c r="C131" s="417"/>
      <c r="D131" s="417"/>
      <c r="E131" s="418"/>
      <c r="F131" s="416"/>
      <c r="G131" s="417"/>
      <c r="H131" s="417"/>
      <c r="I131" s="417"/>
      <c r="J131" s="417"/>
      <c r="K131" s="419"/>
      <c r="L131" s="146"/>
      <c r="M131" s="415" t="str">
        <f t="shared" si="1"/>
        <v/>
      </c>
    </row>
    <row r="132" spans="1:13" ht="14.45" customHeight="1" x14ac:dyDescent="0.2">
      <c r="A132" s="420"/>
      <c r="B132" s="416"/>
      <c r="C132" s="417"/>
      <c r="D132" s="417"/>
      <c r="E132" s="418"/>
      <c r="F132" s="416"/>
      <c r="G132" s="417"/>
      <c r="H132" s="417"/>
      <c r="I132" s="417"/>
      <c r="J132" s="417"/>
      <c r="K132" s="419"/>
      <c r="L132" s="146"/>
      <c r="M132" s="415" t="str">
        <f t="shared" si="1"/>
        <v/>
      </c>
    </row>
    <row r="133" spans="1:13" ht="14.45" customHeight="1" x14ac:dyDescent="0.2">
      <c r="A133" s="420"/>
      <c r="B133" s="416"/>
      <c r="C133" s="417"/>
      <c r="D133" s="417"/>
      <c r="E133" s="418"/>
      <c r="F133" s="416"/>
      <c r="G133" s="417"/>
      <c r="H133" s="417"/>
      <c r="I133" s="417"/>
      <c r="J133" s="417"/>
      <c r="K133" s="419"/>
      <c r="L133" s="146"/>
      <c r="M133" s="415" t="str">
        <f t="shared" si="1"/>
        <v/>
      </c>
    </row>
    <row r="134" spans="1:13" ht="14.45" customHeight="1" x14ac:dyDescent="0.2">
      <c r="A134" s="420"/>
      <c r="B134" s="416"/>
      <c r="C134" s="417"/>
      <c r="D134" s="417"/>
      <c r="E134" s="418"/>
      <c r="F134" s="416"/>
      <c r="G134" s="417"/>
      <c r="H134" s="417"/>
      <c r="I134" s="417"/>
      <c r="J134" s="417"/>
      <c r="K134" s="419"/>
      <c r="L134" s="146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/>
      <c r="B135" s="416"/>
      <c r="C135" s="417"/>
      <c r="D135" s="417"/>
      <c r="E135" s="418"/>
      <c r="F135" s="416"/>
      <c r="G135" s="417"/>
      <c r="H135" s="417"/>
      <c r="I135" s="417"/>
      <c r="J135" s="417"/>
      <c r="K135" s="419"/>
      <c r="L135" s="146"/>
      <c r="M135" s="415" t="str">
        <f t="shared" si="2"/>
        <v/>
      </c>
    </row>
    <row r="136" spans="1:13" ht="14.45" customHeight="1" x14ac:dyDescent="0.2">
      <c r="A136" s="420"/>
      <c r="B136" s="416"/>
      <c r="C136" s="417"/>
      <c r="D136" s="417"/>
      <c r="E136" s="418"/>
      <c r="F136" s="416"/>
      <c r="G136" s="417"/>
      <c r="H136" s="417"/>
      <c r="I136" s="417"/>
      <c r="J136" s="417"/>
      <c r="K136" s="419"/>
      <c r="L136" s="146"/>
      <c r="M136" s="415" t="str">
        <f t="shared" si="2"/>
        <v/>
      </c>
    </row>
    <row r="137" spans="1:13" ht="14.45" customHeight="1" x14ac:dyDescent="0.2">
      <c r="A137" s="420"/>
      <c r="B137" s="416"/>
      <c r="C137" s="417"/>
      <c r="D137" s="417"/>
      <c r="E137" s="418"/>
      <c r="F137" s="416"/>
      <c r="G137" s="417"/>
      <c r="H137" s="417"/>
      <c r="I137" s="417"/>
      <c r="J137" s="417"/>
      <c r="K137" s="419"/>
      <c r="L137" s="146"/>
      <c r="M137" s="415" t="str">
        <f t="shared" si="2"/>
        <v/>
      </c>
    </row>
    <row r="138" spans="1:13" ht="14.45" customHeight="1" x14ac:dyDescent="0.2">
      <c r="A138" s="420"/>
      <c r="B138" s="416"/>
      <c r="C138" s="417"/>
      <c r="D138" s="417"/>
      <c r="E138" s="418"/>
      <c r="F138" s="416"/>
      <c r="G138" s="417"/>
      <c r="H138" s="417"/>
      <c r="I138" s="417"/>
      <c r="J138" s="417"/>
      <c r="K138" s="419"/>
      <c r="L138" s="146"/>
      <c r="M138" s="415" t="str">
        <f t="shared" si="2"/>
        <v/>
      </c>
    </row>
    <row r="139" spans="1:13" ht="14.45" customHeight="1" x14ac:dyDescent="0.2">
      <c r="A139" s="420"/>
      <c r="B139" s="416"/>
      <c r="C139" s="417"/>
      <c r="D139" s="417"/>
      <c r="E139" s="418"/>
      <c r="F139" s="416"/>
      <c r="G139" s="417"/>
      <c r="H139" s="417"/>
      <c r="I139" s="417"/>
      <c r="J139" s="417"/>
      <c r="K139" s="419"/>
      <c r="L139" s="146"/>
      <c r="M139" s="415" t="str">
        <f t="shared" si="2"/>
        <v/>
      </c>
    </row>
    <row r="140" spans="1:13" ht="14.45" customHeight="1" x14ac:dyDescent="0.2">
      <c r="A140" s="420"/>
      <c r="B140" s="416"/>
      <c r="C140" s="417"/>
      <c r="D140" s="417"/>
      <c r="E140" s="418"/>
      <c r="F140" s="416"/>
      <c r="G140" s="417"/>
      <c r="H140" s="417"/>
      <c r="I140" s="417"/>
      <c r="J140" s="417"/>
      <c r="K140" s="419"/>
      <c r="L140" s="146"/>
      <c r="M140" s="415" t="str">
        <f t="shared" si="2"/>
        <v/>
      </c>
    </row>
    <row r="141" spans="1:13" ht="14.45" customHeight="1" x14ac:dyDescent="0.2">
      <c r="A141" s="420"/>
      <c r="B141" s="416"/>
      <c r="C141" s="417"/>
      <c r="D141" s="417"/>
      <c r="E141" s="418"/>
      <c r="F141" s="416"/>
      <c r="G141" s="417"/>
      <c r="H141" s="417"/>
      <c r="I141" s="417"/>
      <c r="J141" s="417"/>
      <c r="K141" s="419"/>
      <c r="L141" s="146"/>
      <c r="M141" s="415" t="str">
        <f t="shared" si="2"/>
        <v/>
      </c>
    </row>
    <row r="142" spans="1:13" ht="14.45" customHeight="1" x14ac:dyDescent="0.2">
      <c r="A142" s="420"/>
      <c r="B142" s="416"/>
      <c r="C142" s="417"/>
      <c r="D142" s="417"/>
      <c r="E142" s="418"/>
      <c r="F142" s="416"/>
      <c r="G142" s="417"/>
      <c r="H142" s="417"/>
      <c r="I142" s="417"/>
      <c r="J142" s="417"/>
      <c r="K142" s="419"/>
      <c r="L142" s="146"/>
      <c r="M142" s="415" t="str">
        <f t="shared" si="2"/>
        <v/>
      </c>
    </row>
    <row r="143" spans="1:13" ht="14.45" customHeight="1" x14ac:dyDescent="0.2">
      <c r="A143" s="420"/>
      <c r="B143" s="416"/>
      <c r="C143" s="417"/>
      <c r="D143" s="417"/>
      <c r="E143" s="418"/>
      <c r="F143" s="416"/>
      <c r="G143" s="417"/>
      <c r="H143" s="417"/>
      <c r="I143" s="417"/>
      <c r="J143" s="417"/>
      <c r="K143" s="419"/>
      <c r="L143" s="146"/>
      <c r="M143" s="415" t="str">
        <f t="shared" si="2"/>
        <v/>
      </c>
    </row>
    <row r="144" spans="1:13" ht="14.45" customHeight="1" x14ac:dyDescent="0.2">
      <c r="A144" s="420"/>
      <c r="B144" s="416"/>
      <c r="C144" s="417"/>
      <c r="D144" s="417"/>
      <c r="E144" s="418"/>
      <c r="F144" s="416"/>
      <c r="G144" s="417"/>
      <c r="H144" s="417"/>
      <c r="I144" s="417"/>
      <c r="J144" s="417"/>
      <c r="K144" s="419"/>
      <c r="L144" s="146"/>
      <c r="M144" s="415" t="str">
        <f t="shared" si="2"/>
        <v/>
      </c>
    </row>
    <row r="145" spans="1:13" ht="14.45" customHeight="1" x14ac:dyDescent="0.2">
      <c r="A145" s="420"/>
      <c r="B145" s="416"/>
      <c r="C145" s="417"/>
      <c r="D145" s="417"/>
      <c r="E145" s="418"/>
      <c r="F145" s="416"/>
      <c r="G145" s="417"/>
      <c r="H145" s="417"/>
      <c r="I145" s="417"/>
      <c r="J145" s="417"/>
      <c r="K145" s="419"/>
      <c r="L145" s="146"/>
      <c r="M145" s="415" t="str">
        <f t="shared" si="2"/>
        <v/>
      </c>
    </row>
    <row r="146" spans="1:13" ht="14.45" customHeight="1" x14ac:dyDescent="0.2">
      <c r="A146" s="420"/>
      <c r="B146" s="416"/>
      <c r="C146" s="417"/>
      <c r="D146" s="417"/>
      <c r="E146" s="418"/>
      <c r="F146" s="416"/>
      <c r="G146" s="417"/>
      <c r="H146" s="417"/>
      <c r="I146" s="417"/>
      <c r="J146" s="417"/>
      <c r="K146" s="419"/>
      <c r="L146" s="146"/>
      <c r="M146" s="415" t="str">
        <f t="shared" si="2"/>
        <v/>
      </c>
    </row>
    <row r="147" spans="1:13" ht="14.45" customHeight="1" x14ac:dyDescent="0.2">
      <c r="A147" s="420"/>
      <c r="B147" s="416"/>
      <c r="C147" s="417"/>
      <c r="D147" s="417"/>
      <c r="E147" s="418"/>
      <c r="F147" s="416"/>
      <c r="G147" s="417"/>
      <c r="H147" s="417"/>
      <c r="I147" s="417"/>
      <c r="J147" s="417"/>
      <c r="K147" s="419"/>
      <c r="L147" s="146"/>
      <c r="M147" s="415" t="str">
        <f t="shared" si="2"/>
        <v/>
      </c>
    </row>
    <row r="148" spans="1:13" ht="14.45" customHeight="1" x14ac:dyDescent="0.2">
      <c r="A148" s="420"/>
      <c r="B148" s="416"/>
      <c r="C148" s="417"/>
      <c r="D148" s="417"/>
      <c r="E148" s="418"/>
      <c r="F148" s="416"/>
      <c r="G148" s="417"/>
      <c r="H148" s="417"/>
      <c r="I148" s="417"/>
      <c r="J148" s="417"/>
      <c r="K148" s="419"/>
      <c r="L148" s="146"/>
      <c r="M148" s="415" t="str">
        <f t="shared" si="2"/>
        <v/>
      </c>
    </row>
    <row r="149" spans="1:13" ht="14.45" customHeight="1" x14ac:dyDescent="0.2">
      <c r="A149" s="420"/>
      <c r="B149" s="416"/>
      <c r="C149" s="417"/>
      <c r="D149" s="417"/>
      <c r="E149" s="418"/>
      <c r="F149" s="416"/>
      <c r="G149" s="417"/>
      <c r="H149" s="417"/>
      <c r="I149" s="417"/>
      <c r="J149" s="417"/>
      <c r="K149" s="419"/>
      <c r="L149" s="146"/>
      <c r="M149" s="415" t="str">
        <f t="shared" si="2"/>
        <v/>
      </c>
    </row>
    <row r="150" spans="1:13" ht="14.45" customHeight="1" x14ac:dyDescent="0.2">
      <c r="A150" s="420"/>
      <c r="B150" s="416"/>
      <c r="C150" s="417"/>
      <c r="D150" s="417"/>
      <c r="E150" s="418"/>
      <c r="F150" s="416"/>
      <c r="G150" s="417"/>
      <c r="H150" s="417"/>
      <c r="I150" s="417"/>
      <c r="J150" s="417"/>
      <c r="K150" s="419"/>
      <c r="L150" s="146"/>
      <c r="M150" s="415" t="str">
        <f t="shared" si="2"/>
        <v/>
      </c>
    </row>
    <row r="151" spans="1:13" ht="14.45" customHeight="1" x14ac:dyDescent="0.2">
      <c r="A151" s="420"/>
      <c r="B151" s="416"/>
      <c r="C151" s="417"/>
      <c r="D151" s="417"/>
      <c r="E151" s="418"/>
      <c r="F151" s="416"/>
      <c r="G151" s="417"/>
      <c r="H151" s="417"/>
      <c r="I151" s="417"/>
      <c r="J151" s="417"/>
      <c r="K151" s="419"/>
      <c r="L151" s="146"/>
      <c r="M151" s="415" t="str">
        <f t="shared" si="2"/>
        <v/>
      </c>
    </row>
    <row r="152" spans="1:13" ht="14.45" customHeight="1" x14ac:dyDescent="0.2">
      <c r="A152" s="420"/>
      <c r="B152" s="416"/>
      <c r="C152" s="417"/>
      <c r="D152" s="417"/>
      <c r="E152" s="418"/>
      <c r="F152" s="416"/>
      <c r="G152" s="417"/>
      <c r="H152" s="417"/>
      <c r="I152" s="417"/>
      <c r="J152" s="417"/>
      <c r="K152" s="419"/>
      <c r="L152" s="146"/>
      <c r="M152" s="415" t="str">
        <f t="shared" si="2"/>
        <v/>
      </c>
    </row>
    <row r="153" spans="1:13" ht="14.45" customHeight="1" x14ac:dyDescent="0.2">
      <c r="A153" s="420"/>
      <c r="B153" s="416"/>
      <c r="C153" s="417"/>
      <c r="D153" s="417"/>
      <c r="E153" s="418"/>
      <c r="F153" s="416"/>
      <c r="G153" s="417"/>
      <c r="H153" s="417"/>
      <c r="I153" s="417"/>
      <c r="J153" s="417"/>
      <c r="K153" s="419"/>
      <c r="L153" s="146"/>
      <c r="M153" s="415" t="str">
        <f t="shared" si="2"/>
        <v/>
      </c>
    </row>
    <row r="154" spans="1:13" ht="14.45" customHeight="1" x14ac:dyDescent="0.2">
      <c r="A154" s="420"/>
      <c r="B154" s="416"/>
      <c r="C154" s="417"/>
      <c r="D154" s="417"/>
      <c r="E154" s="418"/>
      <c r="F154" s="416"/>
      <c r="G154" s="417"/>
      <c r="H154" s="417"/>
      <c r="I154" s="417"/>
      <c r="J154" s="417"/>
      <c r="K154" s="419"/>
      <c r="L154" s="146"/>
      <c r="M154" s="415" t="str">
        <f t="shared" si="2"/>
        <v/>
      </c>
    </row>
    <row r="155" spans="1:13" ht="14.45" customHeight="1" x14ac:dyDescent="0.2">
      <c r="A155" s="420"/>
      <c r="B155" s="416"/>
      <c r="C155" s="417"/>
      <c r="D155" s="417"/>
      <c r="E155" s="418"/>
      <c r="F155" s="416"/>
      <c r="G155" s="417"/>
      <c r="H155" s="417"/>
      <c r="I155" s="417"/>
      <c r="J155" s="417"/>
      <c r="K155" s="419"/>
      <c r="L155" s="146"/>
      <c r="M155" s="415" t="str">
        <f t="shared" si="2"/>
        <v/>
      </c>
    </row>
    <row r="156" spans="1:13" ht="14.45" customHeight="1" x14ac:dyDescent="0.2">
      <c r="A156" s="420"/>
      <c r="B156" s="416"/>
      <c r="C156" s="417"/>
      <c r="D156" s="417"/>
      <c r="E156" s="418"/>
      <c r="F156" s="416"/>
      <c r="G156" s="417"/>
      <c r="H156" s="417"/>
      <c r="I156" s="417"/>
      <c r="J156" s="417"/>
      <c r="K156" s="419"/>
      <c r="L156" s="146"/>
      <c r="M156" s="415" t="str">
        <f t="shared" si="2"/>
        <v/>
      </c>
    </row>
    <row r="157" spans="1:13" ht="14.45" customHeight="1" x14ac:dyDescent="0.2">
      <c r="A157" s="420"/>
      <c r="B157" s="416"/>
      <c r="C157" s="417"/>
      <c r="D157" s="417"/>
      <c r="E157" s="418"/>
      <c r="F157" s="416"/>
      <c r="G157" s="417"/>
      <c r="H157" s="417"/>
      <c r="I157" s="417"/>
      <c r="J157" s="417"/>
      <c r="K157" s="419"/>
      <c r="L157" s="146"/>
      <c r="M157" s="415" t="str">
        <f t="shared" si="2"/>
        <v/>
      </c>
    </row>
    <row r="158" spans="1:13" ht="14.45" customHeight="1" x14ac:dyDescent="0.2">
      <c r="A158" s="420"/>
      <c r="B158" s="416"/>
      <c r="C158" s="417"/>
      <c r="D158" s="417"/>
      <c r="E158" s="418"/>
      <c r="F158" s="416"/>
      <c r="G158" s="417"/>
      <c r="H158" s="417"/>
      <c r="I158" s="417"/>
      <c r="J158" s="417"/>
      <c r="K158" s="419"/>
      <c r="L158" s="146"/>
      <c r="M158" s="415" t="str">
        <f t="shared" si="2"/>
        <v/>
      </c>
    </row>
    <row r="159" spans="1:13" ht="14.45" customHeight="1" x14ac:dyDescent="0.2">
      <c r="A159" s="420"/>
      <c r="B159" s="416"/>
      <c r="C159" s="417"/>
      <c r="D159" s="417"/>
      <c r="E159" s="418"/>
      <c r="F159" s="416"/>
      <c r="G159" s="417"/>
      <c r="H159" s="417"/>
      <c r="I159" s="417"/>
      <c r="J159" s="417"/>
      <c r="K159" s="419"/>
      <c r="L159" s="146"/>
      <c r="M159" s="415" t="str">
        <f t="shared" si="2"/>
        <v/>
      </c>
    </row>
    <row r="160" spans="1:13" ht="14.45" customHeight="1" x14ac:dyDescent="0.2">
      <c r="A160" s="420"/>
      <c r="B160" s="416"/>
      <c r="C160" s="417"/>
      <c r="D160" s="417"/>
      <c r="E160" s="418"/>
      <c r="F160" s="416"/>
      <c r="G160" s="417"/>
      <c r="H160" s="417"/>
      <c r="I160" s="417"/>
      <c r="J160" s="417"/>
      <c r="K160" s="419"/>
      <c r="L160" s="146"/>
      <c r="M160" s="415" t="str">
        <f t="shared" si="2"/>
        <v/>
      </c>
    </row>
    <row r="161" spans="1:13" ht="14.45" customHeight="1" x14ac:dyDescent="0.2">
      <c r="A161" s="420"/>
      <c r="B161" s="416"/>
      <c r="C161" s="417"/>
      <c r="D161" s="417"/>
      <c r="E161" s="418"/>
      <c r="F161" s="416"/>
      <c r="G161" s="417"/>
      <c r="H161" s="417"/>
      <c r="I161" s="417"/>
      <c r="J161" s="417"/>
      <c r="K161" s="419"/>
      <c r="L161" s="146"/>
      <c r="M161" s="415" t="str">
        <f t="shared" si="2"/>
        <v/>
      </c>
    </row>
    <row r="162" spans="1:13" ht="14.45" customHeight="1" x14ac:dyDescent="0.2">
      <c r="A162" s="420"/>
      <c r="B162" s="416"/>
      <c r="C162" s="417"/>
      <c r="D162" s="417"/>
      <c r="E162" s="418"/>
      <c r="F162" s="416"/>
      <c r="G162" s="417"/>
      <c r="H162" s="417"/>
      <c r="I162" s="417"/>
      <c r="J162" s="417"/>
      <c r="K162" s="419"/>
      <c r="L162" s="146"/>
      <c r="M162" s="415" t="str">
        <f t="shared" si="2"/>
        <v/>
      </c>
    </row>
    <row r="163" spans="1:13" ht="14.45" customHeight="1" x14ac:dyDescent="0.2">
      <c r="A163" s="420"/>
      <c r="B163" s="416"/>
      <c r="C163" s="417"/>
      <c r="D163" s="417"/>
      <c r="E163" s="418"/>
      <c r="F163" s="416"/>
      <c r="G163" s="417"/>
      <c r="H163" s="417"/>
      <c r="I163" s="417"/>
      <c r="J163" s="417"/>
      <c r="K163" s="419"/>
      <c r="L163" s="146"/>
      <c r="M163" s="415" t="str">
        <f t="shared" si="2"/>
        <v/>
      </c>
    </row>
    <row r="164" spans="1:13" ht="14.45" customHeight="1" x14ac:dyDescent="0.2">
      <c r="A164" s="420"/>
      <c r="B164" s="416"/>
      <c r="C164" s="417"/>
      <c r="D164" s="417"/>
      <c r="E164" s="418"/>
      <c r="F164" s="416"/>
      <c r="G164" s="417"/>
      <c r="H164" s="417"/>
      <c r="I164" s="417"/>
      <c r="J164" s="417"/>
      <c r="K164" s="419"/>
      <c r="L164" s="146"/>
      <c r="M164" s="415" t="str">
        <f t="shared" si="2"/>
        <v/>
      </c>
    </row>
    <row r="165" spans="1:13" ht="14.45" customHeight="1" x14ac:dyDescent="0.2">
      <c r="A165" s="420"/>
      <c r="B165" s="416"/>
      <c r="C165" s="417"/>
      <c r="D165" s="417"/>
      <c r="E165" s="418"/>
      <c r="F165" s="416"/>
      <c r="G165" s="417"/>
      <c r="H165" s="417"/>
      <c r="I165" s="417"/>
      <c r="J165" s="417"/>
      <c r="K165" s="419"/>
      <c r="L165" s="146"/>
      <c r="M165" s="415" t="str">
        <f t="shared" si="2"/>
        <v/>
      </c>
    </row>
    <row r="166" spans="1:13" ht="14.45" customHeight="1" x14ac:dyDescent="0.2">
      <c r="A166" s="420"/>
      <c r="B166" s="416"/>
      <c r="C166" s="417"/>
      <c r="D166" s="417"/>
      <c r="E166" s="418"/>
      <c r="F166" s="416"/>
      <c r="G166" s="417"/>
      <c r="H166" s="417"/>
      <c r="I166" s="417"/>
      <c r="J166" s="417"/>
      <c r="K166" s="419"/>
      <c r="L166" s="146"/>
      <c r="M166" s="415" t="str">
        <f t="shared" si="2"/>
        <v/>
      </c>
    </row>
    <row r="167" spans="1:13" ht="14.45" customHeight="1" x14ac:dyDescent="0.2">
      <c r="A167" s="420"/>
      <c r="B167" s="416"/>
      <c r="C167" s="417"/>
      <c r="D167" s="417"/>
      <c r="E167" s="418"/>
      <c r="F167" s="416"/>
      <c r="G167" s="417"/>
      <c r="H167" s="417"/>
      <c r="I167" s="417"/>
      <c r="J167" s="417"/>
      <c r="K167" s="419"/>
      <c r="L167" s="146"/>
      <c r="M167" s="415" t="str">
        <f t="shared" si="2"/>
        <v/>
      </c>
    </row>
    <row r="168" spans="1:13" ht="14.45" customHeight="1" x14ac:dyDescent="0.2">
      <c r="A168" s="420"/>
      <c r="B168" s="416"/>
      <c r="C168" s="417"/>
      <c r="D168" s="417"/>
      <c r="E168" s="418"/>
      <c r="F168" s="416"/>
      <c r="G168" s="417"/>
      <c r="H168" s="417"/>
      <c r="I168" s="417"/>
      <c r="J168" s="417"/>
      <c r="K168" s="419"/>
      <c r="L168" s="146"/>
      <c r="M168" s="415" t="str">
        <f t="shared" si="2"/>
        <v/>
      </c>
    </row>
    <row r="169" spans="1:13" ht="14.45" customHeight="1" x14ac:dyDescent="0.2">
      <c r="A169" s="420"/>
      <c r="B169" s="416"/>
      <c r="C169" s="417"/>
      <c r="D169" s="417"/>
      <c r="E169" s="418"/>
      <c r="F169" s="416"/>
      <c r="G169" s="417"/>
      <c r="H169" s="417"/>
      <c r="I169" s="417"/>
      <c r="J169" s="417"/>
      <c r="K169" s="419"/>
      <c r="L169" s="146"/>
      <c r="M169" s="415" t="str">
        <f t="shared" si="2"/>
        <v/>
      </c>
    </row>
    <row r="170" spans="1:13" ht="14.45" customHeight="1" x14ac:dyDescent="0.2">
      <c r="A170" s="420"/>
      <c r="B170" s="416"/>
      <c r="C170" s="417"/>
      <c r="D170" s="417"/>
      <c r="E170" s="418"/>
      <c r="F170" s="416"/>
      <c r="G170" s="417"/>
      <c r="H170" s="417"/>
      <c r="I170" s="417"/>
      <c r="J170" s="417"/>
      <c r="K170" s="419"/>
      <c r="L170" s="146"/>
      <c r="M170" s="415" t="str">
        <f t="shared" si="2"/>
        <v/>
      </c>
    </row>
    <row r="171" spans="1:13" ht="14.45" customHeight="1" x14ac:dyDescent="0.2">
      <c r="A171" s="420"/>
      <c r="B171" s="416"/>
      <c r="C171" s="417"/>
      <c r="D171" s="417"/>
      <c r="E171" s="418"/>
      <c r="F171" s="416"/>
      <c r="G171" s="417"/>
      <c r="H171" s="417"/>
      <c r="I171" s="417"/>
      <c r="J171" s="417"/>
      <c r="K171" s="419"/>
      <c r="L171" s="146"/>
      <c r="M171" s="415" t="str">
        <f t="shared" si="2"/>
        <v/>
      </c>
    </row>
    <row r="172" spans="1:13" ht="14.45" customHeight="1" x14ac:dyDescent="0.2">
      <c r="A172" s="420"/>
      <c r="B172" s="416"/>
      <c r="C172" s="417"/>
      <c r="D172" s="417"/>
      <c r="E172" s="418"/>
      <c r="F172" s="416"/>
      <c r="G172" s="417"/>
      <c r="H172" s="417"/>
      <c r="I172" s="417"/>
      <c r="J172" s="417"/>
      <c r="K172" s="419"/>
      <c r="L172" s="146"/>
      <c r="M172" s="415" t="str">
        <f t="shared" si="2"/>
        <v/>
      </c>
    </row>
    <row r="173" spans="1:13" ht="14.45" customHeight="1" x14ac:dyDescent="0.2">
      <c r="A173" s="420"/>
      <c r="B173" s="416"/>
      <c r="C173" s="417"/>
      <c r="D173" s="417"/>
      <c r="E173" s="418"/>
      <c r="F173" s="416"/>
      <c r="G173" s="417"/>
      <c r="H173" s="417"/>
      <c r="I173" s="417"/>
      <c r="J173" s="417"/>
      <c r="K173" s="419"/>
      <c r="L173" s="146"/>
      <c r="M173" s="415" t="str">
        <f t="shared" si="2"/>
        <v/>
      </c>
    </row>
    <row r="174" spans="1:13" ht="14.45" customHeight="1" x14ac:dyDescent="0.2">
      <c r="A174" s="420"/>
      <c r="B174" s="416"/>
      <c r="C174" s="417"/>
      <c r="D174" s="417"/>
      <c r="E174" s="418"/>
      <c r="F174" s="416"/>
      <c r="G174" s="417"/>
      <c r="H174" s="417"/>
      <c r="I174" s="417"/>
      <c r="J174" s="417"/>
      <c r="K174" s="419"/>
      <c r="L174" s="146"/>
      <c r="M174" s="415" t="str">
        <f t="shared" si="2"/>
        <v/>
      </c>
    </row>
    <row r="175" spans="1:13" ht="14.45" customHeight="1" x14ac:dyDescent="0.2">
      <c r="A175" s="420"/>
      <c r="B175" s="416"/>
      <c r="C175" s="417"/>
      <c r="D175" s="417"/>
      <c r="E175" s="418"/>
      <c r="F175" s="416"/>
      <c r="G175" s="417"/>
      <c r="H175" s="417"/>
      <c r="I175" s="417"/>
      <c r="J175" s="417"/>
      <c r="K175" s="419"/>
      <c r="L175" s="146"/>
      <c r="M175" s="415" t="str">
        <f t="shared" si="2"/>
        <v/>
      </c>
    </row>
    <row r="176" spans="1:13" ht="14.45" customHeight="1" x14ac:dyDescent="0.2">
      <c r="A176" s="420"/>
      <c r="B176" s="416"/>
      <c r="C176" s="417"/>
      <c r="D176" s="417"/>
      <c r="E176" s="418"/>
      <c r="F176" s="416"/>
      <c r="G176" s="417"/>
      <c r="H176" s="417"/>
      <c r="I176" s="417"/>
      <c r="J176" s="417"/>
      <c r="K176" s="419"/>
      <c r="L176" s="146"/>
      <c r="M176" s="415" t="str">
        <f t="shared" si="2"/>
        <v/>
      </c>
    </row>
    <row r="177" spans="1:13" ht="14.45" customHeight="1" x14ac:dyDescent="0.2">
      <c r="A177" s="420"/>
      <c r="B177" s="416"/>
      <c r="C177" s="417"/>
      <c r="D177" s="417"/>
      <c r="E177" s="418"/>
      <c r="F177" s="416"/>
      <c r="G177" s="417"/>
      <c r="H177" s="417"/>
      <c r="I177" s="417"/>
      <c r="J177" s="417"/>
      <c r="K177" s="419"/>
      <c r="L177" s="146"/>
      <c r="M177" s="415" t="str">
        <f t="shared" si="2"/>
        <v/>
      </c>
    </row>
    <row r="178" spans="1:13" ht="14.45" customHeight="1" x14ac:dyDescent="0.2">
      <c r="A178" s="420"/>
      <c r="B178" s="416"/>
      <c r="C178" s="417"/>
      <c r="D178" s="417"/>
      <c r="E178" s="418"/>
      <c r="F178" s="416"/>
      <c r="G178" s="417"/>
      <c r="H178" s="417"/>
      <c r="I178" s="417"/>
      <c r="J178" s="417"/>
      <c r="K178" s="419"/>
      <c r="L178" s="146"/>
      <c r="M178" s="415" t="str">
        <f t="shared" si="2"/>
        <v/>
      </c>
    </row>
    <row r="179" spans="1:13" ht="14.45" customHeight="1" x14ac:dyDescent="0.2">
      <c r="A179" s="420"/>
      <c r="B179" s="416"/>
      <c r="C179" s="417"/>
      <c r="D179" s="417"/>
      <c r="E179" s="418"/>
      <c r="F179" s="416"/>
      <c r="G179" s="417"/>
      <c r="H179" s="417"/>
      <c r="I179" s="417"/>
      <c r="J179" s="417"/>
      <c r="K179" s="419"/>
      <c r="L179" s="146"/>
      <c r="M179" s="415" t="str">
        <f t="shared" si="2"/>
        <v/>
      </c>
    </row>
    <row r="180" spans="1:13" ht="14.45" customHeight="1" x14ac:dyDescent="0.2">
      <c r="A180" s="420"/>
      <c r="B180" s="416"/>
      <c r="C180" s="417"/>
      <c r="D180" s="417"/>
      <c r="E180" s="418"/>
      <c r="F180" s="416"/>
      <c r="G180" s="417"/>
      <c r="H180" s="417"/>
      <c r="I180" s="417"/>
      <c r="J180" s="417"/>
      <c r="K180" s="419"/>
      <c r="L180" s="146"/>
      <c r="M180" s="415" t="str">
        <f t="shared" si="2"/>
        <v/>
      </c>
    </row>
    <row r="181" spans="1:13" ht="14.45" customHeight="1" x14ac:dyDescent="0.2">
      <c r="A181" s="420"/>
      <c r="B181" s="416"/>
      <c r="C181" s="417"/>
      <c r="D181" s="417"/>
      <c r="E181" s="418"/>
      <c r="F181" s="416"/>
      <c r="G181" s="417"/>
      <c r="H181" s="417"/>
      <c r="I181" s="417"/>
      <c r="J181" s="417"/>
      <c r="K181" s="419"/>
      <c r="L181" s="146"/>
      <c r="M181" s="415" t="str">
        <f t="shared" si="2"/>
        <v/>
      </c>
    </row>
    <row r="182" spans="1:13" ht="14.45" customHeight="1" x14ac:dyDescent="0.2">
      <c r="A182" s="420"/>
      <c r="B182" s="416"/>
      <c r="C182" s="417"/>
      <c r="D182" s="417"/>
      <c r="E182" s="418"/>
      <c r="F182" s="416"/>
      <c r="G182" s="417"/>
      <c r="H182" s="417"/>
      <c r="I182" s="417"/>
      <c r="J182" s="417"/>
      <c r="K182" s="419"/>
      <c r="L182" s="146"/>
      <c r="M182" s="415" t="str">
        <f t="shared" si="2"/>
        <v/>
      </c>
    </row>
    <row r="183" spans="1:13" ht="14.45" customHeight="1" x14ac:dyDescent="0.2">
      <c r="A183" s="420"/>
      <c r="B183" s="416"/>
      <c r="C183" s="417"/>
      <c r="D183" s="417"/>
      <c r="E183" s="418"/>
      <c r="F183" s="416"/>
      <c r="G183" s="417"/>
      <c r="H183" s="417"/>
      <c r="I183" s="417"/>
      <c r="J183" s="417"/>
      <c r="K183" s="419"/>
      <c r="L183" s="146"/>
      <c r="M183" s="415" t="str">
        <f t="shared" si="2"/>
        <v/>
      </c>
    </row>
    <row r="184" spans="1:13" ht="14.45" customHeight="1" x14ac:dyDescent="0.2">
      <c r="A184" s="420"/>
      <c r="B184" s="416"/>
      <c r="C184" s="417"/>
      <c r="D184" s="417"/>
      <c r="E184" s="418"/>
      <c r="F184" s="416"/>
      <c r="G184" s="417"/>
      <c r="H184" s="417"/>
      <c r="I184" s="417"/>
      <c r="J184" s="417"/>
      <c r="K184" s="419"/>
      <c r="L184" s="146"/>
      <c r="M184" s="415" t="str">
        <f t="shared" si="2"/>
        <v/>
      </c>
    </row>
    <row r="185" spans="1:13" ht="14.45" customHeight="1" x14ac:dyDescent="0.2">
      <c r="A185" s="420"/>
      <c r="B185" s="416"/>
      <c r="C185" s="417"/>
      <c r="D185" s="417"/>
      <c r="E185" s="418"/>
      <c r="F185" s="416"/>
      <c r="G185" s="417"/>
      <c r="H185" s="417"/>
      <c r="I185" s="417"/>
      <c r="J185" s="417"/>
      <c r="K185" s="419"/>
      <c r="L185" s="146"/>
      <c r="M185" s="415" t="str">
        <f t="shared" si="2"/>
        <v/>
      </c>
    </row>
    <row r="186" spans="1:13" ht="14.45" customHeight="1" x14ac:dyDescent="0.2">
      <c r="A186" s="420"/>
      <c r="B186" s="416"/>
      <c r="C186" s="417"/>
      <c r="D186" s="417"/>
      <c r="E186" s="418"/>
      <c r="F186" s="416"/>
      <c r="G186" s="417"/>
      <c r="H186" s="417"/>
      <c r="I186" s="417"/>
      <c r="J186" s="417"/>
      <c r="K186" s="419"/>
      <c r="L186" s="146"/>
      <c r="M186" s="415" t="str">
        <f t="shared" si="2"/>
        <v/>
      </c>
    </row>
    <row r="187" spans="1:13" ht="14.45" customHeight="1" x14ac:dyDescent="0.2">
      <c r="A187" s="420"/>
      <c r="B187" s="416"/>
      <c r="C187" s="417"/>
      <c r="D187" s="417"/>
      <c r="E187" s="418"/>
      <c r="F187" s="416"/>
      <c r="G187" s="417"/>
      <c r="H187" s="417"/>
      <c r="I187" s="417"/>
      <c r="J187" s="417"/>
      <c r="K187" s="419"/>
      <c r="L187" s="146"/>
      <c r="M187" s="415" t="str">
        <f t="shared" si="2"/>
        <v/>
      </c>
    </row>
    <row r="188" spans="1:13" ht="14.45" customHeight="1" x14ac:dyDescent="0.2">
      <c r="A188" s="420"/>
      <c r="B188" s="416"/>
      <c r="C188" s="417"/>
      <c r="D188" s="417"/>
      <c r="E188" s="418"/>
      <c r="F188" s="416"/>
      <c r="G188" s="417"/>
      <c r="H188" s="417"/>
      <c r="I188" s="417"/>
      <c r="J188" s="417"/>
      <c r="K188" s="419"/>
      <c r="L188" s="146"/>
      <c r="M188" s="415" t="str">
        <f t="shared" si="2"/>
        <v/>
      </c>
    </row>
    <row r="189" spans="1:13" ht="14.45" customHeight="1" x14ac:dyDescent="0.2">
      <c r="A189" s="420"/>
      <c r="B189" s="416"/>
      <c r="C189" s="417"/>
      <c r="D189" s="417"/>
      <c r="E189" s="418"/>
      <c r="F189" s="416"/>
      <c r="G189" s="417"/>
      <c r="H189" s="417"/>
      <c r="I189" s="417"/>
      <c r="J189" s="417"/>
      <c r="K189" s="419"/>
      <c r="L189" s="146"/>
      <c r="M189" s="415" t="str">
        <f t="shared" si="2"/>
        <v/>
      </c>
    </row>
    <row r="190" spans="1:13" ht="14.45" customHeight="1" x14ac:dyDescent="0.2">
      <c r="A190" s="420"/>
      <c r="B190" s="416"/>
      <c r="C190" s="417"/>
      <c r="D190" s="417"/>
      <c r="E190" s="418"/>
      <c r="F190" s="416"/>
      <c r="G190" s="417"/>
      <c r="H190" s="417"/>
      <c r="I190" s="417"/>
      <c r="J190" s="417"/>
      <c r="K190" s="419"/>
      <c r="L190" s="146"/>
      <c r="M190" s="415" t="str">
        <f t="shared" si="2"/>
        <v/>
      </c>
    </row>
    <row r="191" spans="1:13" ht="14.45" customHeight="1" x14ac:dyDescent="0.2">
      <c r="A191" s="420"/>
      <c r="B191" s="416"/>
      <c r="C191" s="417"/>
      <c r="D191" s="417"/>
      <c r="E191" s="418"/>
      <c r="F191" s="416"/>
      <c r="G191" s="417"/>
      <c r="H191" s="417"/>
      <c r="I191" s="417"/>
      <c r="J191" s="417"/>
      <c r="K191" s="419"/>
      <c r="L191" s="146"/>
      <c r="M191" s="415" t="str">
        <f t="shared" si="2"/>
        <v/>
      </c>
    </row>
    <row r="192" spans="1:13" ht="14.45" customHeight="1" x14ac:dyDescent="0.2">
      <c r="A192" s="420"/>
      <c r="B192" s="416"/>
      <c r="C192" s="417"/>
      <c r="D192" s="417"/>
      <c r="E192" s="418"/>
      <c r="F192" s="416"/>
      <c r="G192" s="417"/>
      <c r="H192" s="417"/>
      <c r="I192" s="417"/>
      <c r="J192" s="417"/>
      <c r="K192" s="419"/>
      <c r="L192" s="146"/>
      <c r="M192" s="415" t="str">
        <f t="shared" si="2"/>
        <v/>
      </c>
    </row>
    <row r="193" spans="1:13" ht="14.45" customHeight="1" x14ac:dyDescent="0.2">
      <c r="A193" s="420"/>
      <c r="B193" s="416"/>
      <c r="C193" s="417"/>
      <c r="D193" s="417"/>
      <c r="E193" s="418"/>
      <c r="F193" s="416"/>
      <c r="G193" s="417"/>
      <c r="H193" s="417"/>
      <c r="I193" s="417"/>
      <c r="J193" s="417"/>
      <c r="K193" s="419"/>
      <c r="L193" s="146"/>
      <c r="M193" s="415" t="str">
        <f t="shared" si="2"/>
        <v/>
      </c>
    </row>
    <row r="194" spans="1:13" ht="14.45" customHeight="1" x14ac:dyDescent="0.2">
      <c r="A194" s="420"/>
      <c r="B194" s="416"/>
      <c r="C194" s="417"/>
      <c r="D194" s="417"/>
      <c r="E194" s="418"/>
      <c r="F194" s="416"/>
      <c r="G194" s="417"/>
      <c r="H194" s="417"/>
      <c r="I194" s="417"/>
      <c r="J194" s="417"/>
      <c r="K194" s="419"/>
      <c r="L194" s="146"/>
      <c r="M194" s="415" t="str">
        <f t="shared" si="2"/>
        <v/>
      </c>
    </row>
    <row r="195" spans="1:13" ht="14.45" customHeight="1" x14ac:dyDescent="0.2">
      <c r="A195" s="420"/>
      <c r="B195" s="416"/>
      <c r="C195" s="417"/>
      <c r="D195" s="417"/>
      <c r="E195" s="418"/>
      <c r="F195" s="416"/>
      <c r="G195" s="417"/>
      <c r="H195" s="417"/>
      <c r="I195" s="417"/>
      <c r="J195" s="417"/>
      <c r="K195" s="419"/>
      <c r="L195" s="146"/>
      <c r="M195" s="415" t="str">
        <f t="shared" si="2"/>
        <v/>
      </c>
    </row>
    <row r="196" spans="1:13" ht="14.45" customHeight="1" x14ac:dyDescent="0.2">
      <c r="A196" s="420"/>
      <c r="B196" s="416"/>
      <c r="C196" s="417"/>
      <c r="D196" s="417"/>
      <c r="E196" s="418"/>
      <c r="F196" s="416"/>
      <c r="G196" s="417"/>
      <c r="H196" s="417"/>
      <c r="I196" s="417"/>
      <c r="J196" s="417"/>
      <c r="K196" s="419"/>
      <c r="L196" s="146"/>
      <c r="M196" s="415" t="str">
        <f t="shared" si="2"/>
        <v/>
      </c>
    </row>
    <row r="197" spans="1:13" ht="14.45" customHeight="1" x14ac:dyDescent="0.2">
      <c r="A197" s="420"/>
      <c r="B197" s="416"/>
      <c r="C197" s="417"/>
      <c r="D197" s="417"/>
      <c r="E197" s="418"/>
      <c r="F197" s="416"/>
      <c r="G197" s="417"/>
      <c r="H197" s="417"/>
      <c r="I197" s="417"/>
      <c r="J197" s="417"/>
      <c r="K197" s="419"/>
      <c r="L197" s="146"/>
      <c r="M197" s="415" t="str">
        <f t="shared" si="2"/>
        <v/>
      </c>
    </row>
    <row r="198" spans="1:13" ht="14.45" customHeight="1" x14ac:dyDescent="0.2">
      <c r="A198" s="420"/>
      <c r="B198" s="416"/>
      <c r="C198" s="417"/>
      <c r="D198" s="417"/>
      <c r="E198" s="418"/>
      <c r="F198" s="416"/>
      <c r="G198" s="417"/>
      <c r="H198" s="417"/>
      <c r="I198" s="417"/>
      <c r="J198" s="417"/>
      <c r="K198" s="419"/>
      <c r="L198" s="146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/>
      <c r="B199" s="416"/>
      <c r="C199" s="417"/>
      <c r="D199" s="417"/>
      <c r="E199" s="418"/>
      <c r="F199" s="416"/>
      <c r="G199" s="417"/>
      <c r="H199" s="417"/>
      <c r="I199" s="417"/>
      <c r="J199" s="417"/>
      <c r="K199" s="419"/>
      <c r="L199" s="146"/>
      <c r="M199" s="415" t="str">
        <f t="shared" si="3"/>
        <v/>
      </c>
    </row>
    <row r="200" spans="1:13" ht="14.45" customHeight="1" x14ac:dyDescent="0.2">
      <c r="A200" s="420"/>
      <c r="B200" s="416"/>
      <c r="C200" s="417"/>
      <c r="D200" s="417"/>
      <c r="E200" s="418"/>
      <c r="F200" s="416"/>
      <c r="G200" s="417"/>
      <c r="H200" s="417"/>
      <c r="I200" s="417"/>
      <c r="J200" s="417"/>
      <c r="K200" s="419"/>
      <c r="L200" s="146"/>
      <c r="M200" s="415" t="str">
        <f t="shared" si="3"/>
        <v/>
      </c>
    </row>
    <row r="201" spans="1:13" ht="14.45" customHeight="1" x14ac:dyDescent="0.2">
      <c r="A201" s="420"/>
      <c r="B201" s="416"/>
      <c r="C201" s="417"/>
      <c r="D201" s="417"/>
      <c r="E201" s="418"/>
      <c r="F201" s="416"/>
      <c r="G201" s="417"/>
      <c r="H201" s="417"/>
      <c r="I201" s="417"/>
      <c r="J201" s="417"/>
      <c r="K201" s="419"/>
      <c r="L201" s="146"/>
      <c r="M201" s="415" t="str">
        <f t="shared" si="3"/>
        <v/>
      </c>
    </row>
    <row r="202" spans="1:13" ht="14.45" customHeight="1" x14ac:dyDescent="0.2">
      <c r="A202" s="420"/>
      <c r="B202" s="416"/>
      <c r="C202" s="417"/>
      <c r="D202" s="417"/>
      <c r="E202" s="418"/>
      <c r="F202" s="416"/>
      <c r="G202" s="417"/>
      <c r="H202" s="417"/>
      <c r="I202" s="417"/>
      <c r="J202" s="417"/>
      <c r="K202" s="419"/>
      <c r="L202" s="146"/>
      <c r="M202" s="415" t="str">
        <f t="shared" si="3"/>
        <v/>
      </c>
    </row>
    <row r="203" spans="1:13" ht="14.45" customHeight="1" x14ac:dyDescent="0.2">
      <c r="A203" s="420"/>
      <c r="B203" s="416"/>
      <c r="C203" s="417"/>
      <c r="D203" s="417"/>
      <c r="E203" s="418"/>
      <c r="F203" s="416"/>
      <c r="G203" s="417"/>
      <c r="H203" s="417"/>
      <c r="I203" s="417"/>
      <c r="J203" s="417"/>
      <c r="K203" s="419"/>
      <c r="L203" s="146"/>
      <c r="M203" s="415" t="str">
        <f t="shared" si="3"/>
        <v/>
      </c>
    </row>
    <row r="204" spans="1:13" ht="14.45" customHeight="1" x14ac:dyDescent="0.2">
      <c r="A204" s="420"/>
      <c r="B204" s="416"/>
      <c r="C204" s="417"/>
      <c r="D204" s="417"/>
      <c r="E204" s="418"/>
      <c r="F204" s="416"/>
      <c r="G204" s="417"/>
      <c r="H204" s="417"/>
      <c r="I204" s="417"/>
      <c r="J204" s="417"/>
      <c r="K204" s="419"/>
      <c r="L204" s="146"/>
      <c r="M204" s="415" t="str">
        <f t="shared" si="3"/>
        <v/>
      </c>
    </row>
    <row r="205" spans="1:13" ht="14.45" customHeight="1" x14ac:dyDescent="0.2">
      <c r="A205" s="420"/>
      <c r="B205" s="416"/>
      <c r="C205" s="417"/>
      <c r="D205" s="417"/>
      <c r="E205" s="418"/>
      <c r="F205" s="416"/>
      <c r="G205" s="417"/>
      <c r="H205" s="417"/>
      <c r="I205" s="417"/>
      <c r="J205" s="417"/>
      <c r="K205" s="419"/>
      <c r="L205" s="146"/>
      <c r="M205" s="415" t="str">
        <f t="shared" si="3"/>
        <v/>
      </c>
    </row>
    <row r="206" spans="1:13" ht="14.45" customHeight="1" x14ac:dyDescent="0.2">
      <c r="A206" s="420"/>
      <c r="B206" s="416"/>
      <c r="C206" s="417"/>
      <c r="D206" s="417"/>
      <c r="E206" s="418"/>
      <c r="F206" s="416"/>
      <c r="G206" s="417"/>
      <c r="H206" s="417"/>
      <c r="I206" s="417"/>
      <c r="J206" s="417"/>
      <c r="K206" s="419"/>
      <c r="L206" s="146"/>
      <c r="M206" s="415" t="str">
        <f t="shared" si="3"/>
        <v/>
      </c>
    </row>
    <row r="207" spans="1:13" ht="14.45" customHeight="1" x14ac:dyDescent="0.2">
      <c r="A207" s="420"/>
      <c r="B207" s="416"/>
      <c r="C207" s="417"/>
      <c r="D207" s="417"/>
      <c r="E207" s="418"/>
      <c r="F207" s="416"/>
      <c r="G207" s="417"/>
      <c r="H207" s="417"/>
      <c r="I207" s="417"/>
      <c r="J207" s="417"/>
      <c r="K207" s="419"/>
      <c r="L207" s="146"/>
      <c r="M207" s="415" t="str">
        <f t="shared" si="3"/>
        <v/>
      </c>
    </row>
    <row r="208" spans="1:13" ht="14.45" customHeight="1" x14ac:dyDescent="0.2">
      <c r="A208" s="420"/>
      <c r="B208" s="416"/>
      <c r="C208" s="417"/>
      <c r="D208" s="417"/>
      <c r="E208" s="418"/>
      <c r="F208" s="416"/>
      <c r="G208" s="417"/>
      <c r="H208" s="417"/>
      <c r="I208" s="417"/>
      <c r="J208" s="417"/>
      <c r="K208" s="419"/>
      <c r="L208" s="146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46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46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46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46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46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46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46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46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46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46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46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46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46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46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46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46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46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46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46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46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46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46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46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46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46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46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46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46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46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46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46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46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46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46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46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46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46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46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46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46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46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46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46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46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46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46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46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46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46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46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46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46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46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46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46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46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46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46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46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46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46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46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46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46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46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46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46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46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46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46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46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46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46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46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46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46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46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46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46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46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46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46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46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46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46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46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46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46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46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46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46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46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46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46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46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46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46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46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46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46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46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46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46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46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46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46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46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46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46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46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46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46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46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46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46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46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46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46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46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46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46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46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46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46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46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46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46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46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46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46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46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46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46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46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46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46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46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46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46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46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46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46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46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46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46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46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46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46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46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46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46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46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46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46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46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46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46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46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46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46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46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46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46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46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46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46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46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46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46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46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46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46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46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46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46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46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46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46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46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46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46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46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46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46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46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46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46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46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46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46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46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46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46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46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46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46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46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46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46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46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46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46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46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46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46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46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46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46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46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46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46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46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46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46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46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46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46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46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46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46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46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46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46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46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46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46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46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46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46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46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46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46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46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46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46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46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46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46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46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46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46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46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46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46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46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46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46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46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46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46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46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46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46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46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46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46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46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46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46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46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46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46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46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46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46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46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46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46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46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46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46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46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46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46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46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46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46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46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46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46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46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46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46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46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46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46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46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46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46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46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46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46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46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46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46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46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46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46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46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46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46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46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46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46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46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46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46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46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46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46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46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46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46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46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46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46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46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46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46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46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46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46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46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46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46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46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46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46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46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46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46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46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46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46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46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46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46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46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46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46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46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46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46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46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46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46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46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46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46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46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46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46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46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46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46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46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46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46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46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46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46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46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46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46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46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46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46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46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46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46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46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46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46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46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46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46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46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46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46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46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46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46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46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46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46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46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46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46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46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46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46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46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46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46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46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46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46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46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46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46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46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46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46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46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46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46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46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46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46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46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46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46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46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46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46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46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46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46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46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46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46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46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46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46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46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46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46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46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46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46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46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46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46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46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46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46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46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46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46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46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46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46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46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46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46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46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46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46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46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46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46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46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46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46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46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46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46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46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46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46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46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46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46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46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46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46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46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46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46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46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46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46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46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46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46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46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46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46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46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46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46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46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46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46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46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46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46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46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46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46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46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46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46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46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46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46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46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46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46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46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46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46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46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46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46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46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46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46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46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46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46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46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46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46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46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46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46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46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46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46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46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46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46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46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46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46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46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46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46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46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46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46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46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46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46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46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46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46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46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46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46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46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46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46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46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46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46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46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46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46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46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46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46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46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46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46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46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46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46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46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46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46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46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46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46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46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46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46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46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46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46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46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46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46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46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46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46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46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46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46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46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46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46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46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46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46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46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46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46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46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46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46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46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46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46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46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46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46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46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46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46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46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46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46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46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46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46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46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46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46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B1869A43-29F7-4A13-901A-49E66510C59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30" t="s">
        <v>129</v>
      </c>
      <c r="B1" s="330"/>
      <c r="C1" s="330"/>
      <c r="D1" s="330"/>
      <c r="E1" s="330"/>
      <c r="F1" s="330"/>
      <c r="G1" s="330"/>
      <c r="H1" s="330"/>
      <c r="I1" s="301"/>
      <c r="J1" s="301"/>
      <c r="K1" s="301"/>
      <c r="L1" s="301"/>
    </row>
    <row r="2" spans="1:14" ht="14.45" customHeight="1" thickBot="1" x14ac:dyDescent="0.25">
      <c r="A2" s="224" t="s">
        <v>241</v>
      </c>
      <c r="B2" s="201"/>
      <c r="C2" s="201"/>
      <c r="D2" s="201"/>
      <c r="E2" s="201"/>
      <c r="F2" s="201"/>
      <c r="G2" s="201"/>
      <c r="H2" s="201"/>
    </row>
    <row r="3" spans="1:14" ht="14.45" customHeight="1" thickBot="1" x14ac:dyDescent="0.25">
      <c r="A3" s="139"/>
      <c r="B3" s="139"/>
      <c r="C3" s="341" t="s">
        <v>12</v>
      </c>
      <c r="D3" s="340"/>
      <c r="E3" s="340" t="s">
        <v>13</v>
      </c>
      <c r="F3" s="340"/>
      <c r="G3" s="340"/>
      <c r="H3" s="340"/>
      <c r="I3" s="340" t="s">
        <v>134</v>
      </c>
      <c r="J3" s="340"/>
      <c r="K3" s="340"/>
      <c r="L3" s="342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21">
        <v>43</v>
      </c>
      <c r="B5" s="422" t="s">
        <v>308</v>
      </c>
      <c r="C5" s="423">
        <v>447.43</v>
      </c>
      <c r="D5" s="423">
        <v>3</v>
      </c>
      <c r="E5" s="423">
        <v>447.43</v>
      </c>
      <c r="F5" s="424">
        <v>1</v>
      </c>
      <c r="G5" s="423">
        <v>3</v>
      </c>
      <c r="H5" s="424">
        <v>1</v>
      </c>
      <c r="I5" s="423" t="s">
        <v>242</v>
      </c>
      <c r="J5" s="424">
        <v>0</v>
      </c>
      <c r="K5" s="423" t="s">
        <v>242</v>
      </c>
      <c r="L5" s="424">
        <v>0</v>
      </c>
      <c r="M5" s="423" t="s">
        <v>65</v>
      </c>
      <c r="N5" s="146"/>
    </row>
    <row r="6" spans="1:14" ht="14.45" customHeight="1" x14ac:dyDescent="0.2">
      <c r="A6" s="421">
        <v>43</v>
      </c>
      <c r="B6" s="422" t="s">
        <v>309</v>
      </c>
      <c r="C6" s="423">
        <v>447.43</v>
      </c>
      <c r="D6" s="423">
        <v>2</v>
      </c>
      <c r="E6" s="423">
        <v>447.43</v>
      </c>
      <c r="F6" s="424">
        <v>1</v>
      </c>
      <c r="G6" s="423">
        <v>2</v>
      </c>
      <c r="H6" s="424">
        <v>1</v>
      </c>
      <c r="I6" s="423" t="s">
        <v>242</v>
      </c>
      <c r="J6" s="424">
        <v>0</v>
      </c>
      <c r="K6" s="423" t="s">
        <v>242</v>
      </c>
      <c r="L6" s="424">
        <v>0</v>
      </c>
      <c r="M6" s="423" t="s">
        <v>1</v>
      </c>
      <c r="N6" s="146"/>
    </row>
    <row r="7" spans="1:14" ht="14.45" customHeight="1" x14ac:dyDescent="0.2">
      <c r="A7" s="421">
        <v>43</v>
      </c>
      <c r="B7" s="422" t="s">
        <v>310</v>
      </c>
      <c r="C7" s="423">
        <v>0</v>
      </c>
      <c r="D7" s="423">
        <v>1</v>
      </c>
      <c r="E7" s="423">
        <v>0</v>
      </c>
      <c r="F7" s="424" t="s">
        <v>242</v>
      </c>
      <c r="G7" s="423">
        <v>1</v>
      </c>
      <c r="H7" s="424">
        <v>1</v>
      </c>
      <c r="I7" s="423" t="s">
        <v>242</v>
      </c>
      <c r="J7" s="424" t="s">
        <v>242</v>
      </c>
      <c r="K7" s="423" t="s">
        <v>242</v>
      </c>
      <c r="L7" s="424">
        <v>0</v>
      </c>
      <c r="M7" s="423" t="s">
        <v>1</v>
      </c>
      <c r="N7" s="146"/>
    </row>
    <row r="8" spans="1:14" ht="14.45" customHeight="1" x14ac:dyDescent="0.2">
      <c r="A8" s="421" t="s">
        <v>311</v>
      </c>
      <c r="B8" s="422" t="s">
        <v>3</v>
      </c>
      <c r="C8" s="423">
        <v>447.43</v>
      </c>
      <c r="D8" s="423">
        <v>3</v>
      </c>
      <c r="E8" s="423">
        <v>447.43</v>
      </c>
      <c r="F8" s="424">
        <v>1</v>
      </c>
      <c r="G8" s="423">
        <v>3</v>
      </c>
      <c r="H8" s="424">
        <v>1</v>
      </c>
      <c r="I8" s="423" t="s">
        <v>242</v>
      </c>
      <c r="J8" s="424">
        <v>0</v>
      </c>
      <c r="K8" s="423" t="s">
        <v>242</v>
      </c>
      <c r="L8" s="424">
        <v>0</v>
      </c>
      <c r="M8" s="423" t="s">
        <v>312</v>
      </c>
      <c r="N8" s="146"/>
    </row>
    <row r="10" spans="1:14" ht="14.45" customHeight="1" x14ac:dyDescent="0.2">
      <c r="A10" s="421">
        <v>43</v>
      </c>
      <c r="B10" s="422" t="s">
        <v>308</v>
      </c>
      <c r="C10" s="423" t="s">
        <v>242</v>
      </c>
      <c r="D10" s="423" t="s">
        <v>242</v>
      </c>
      <c r="E10" s="423" t="s">
        <v>242</v>
      </c>
      <c r="F10" s="424" t="s">
        <v>242</v>
      </c>
      <c r="G10" s="423" t="s">
        <v>242</v>
      </c>
      <c r="H10" s="424" t="s">
        <v>242</v>
      </c>
      <c r="I10" s="423" t="s">
        <v>242</v>
      </c>
      <c r="J10" s="424" t="s">
        <v>242</v>
      </c>
      <c r="K10" s="423" t="s">
        <v>242</v>
      </c>
      <c r="L10" s="424" t="s">
        <v>242</v>
      </c>
      <c r="M10" s="423" t="s">
        <v>65</v>
      </c>
      <c r="N10" s="146"/>
    </row>
    <row r="11" spans="1:14" ht="14.45" customHeight="1" x14ac:dyDescent="0.2">
      <c r="A11" s="421" t="s">
        <v>313</v>
      </c>
      <c r="B11" s="422" t="s">
        <v>309</v>
      </c>
      <c r="C11" s="423">
        <v>447.43</v>
      </c>
      <c r="D11" s="423">
        <v>2</v>
      </c>
      <c r="E11" s="423">
        <v>447.43</v>
      </c>
      <c r="F11" s="424">
        <v>1</v>
      </c>
      <c r="G11" s="423">
        <v>2</v>
      </c>
      <c r="H11" s="424">
        <v>1</v>
      </c>
      <c r="I11" s="423" t="s">
        <v>242</v>
      </c>
      <c r="J11" s="424">
        <v>0</v>
      </c>
      <c r="K11" s="423" t="s">
        <v>242</v>
      </c>
      <c r="L11" s="424">
        <v>0</v>
      </c>
      <c r="M11" s="423" t="s">
        <v>1</v>
      </c>
      <c r="N11" s="146"/>
    </row>
    <row r="12" spans="1:14" ht="14.45" customHeight="1" x14ac:dyDescent="0.2">
      <c r="A12" s="421" t="s">
        <v>313</v>
      </c>
      <c r="B12" s="422" t="s">
        <v>310</v>
      </c>
      <c r="C12" s="423">
        <v>0</v>
      </c>
      <c r="D12" s="423">
        <v>1</v>
      </c>
      <c r="E12" s="423">
        <v>0</v>
      </c>
      <c r="F12" s="424" t="s">
        <v>242</v>
      </c>
      <c r="G12" s="423">
        <v>1</v>
      </c>
      <c r="H12" s="424">
        <v>1</v>
      </c>
      <c r="I12" s="423" t="s">
        <v>242</v>
      </c>
      <c r="J12" s="424" t="s">
        <v>242</v>
      </c>
      <c r="K12" s="423" t="s">
        <v>242</v>
      </c>
      <c r="L12" s="424">
        <v>0</v>
      </c>
      <c r="M12" s="423" t="s">
        <v>1</v>
      </c>
      <c r="N12" s="146"/>
    </row>
    <row r="13" spans="1:14" ht="14.45" customHeight="1" x14ac:dyDescent="0.2">
      <c r="A13" s="421" t="s">
        <v>313</v>
      </c>
      <c r="B13" s="422" t="s">
        <v>314</v>
      </c>
      <c r="C13" s="423">
        <v>447.43</v>
      </c>
      <c r="D13" s="423">
        <v>3</v>
      </c>
      <c r="E13" s="423">
        <v>447.43</v>
      </c>
      <c r="F13" s="424">
        <v>1</v>
      </c>
      <c r="G13" s="423">
        <v>3</v>
      </c>
      <c r="H13" s="424">
        <v>1</v>
      </c>
      <c r="I13" s="423" t="s">
        <v>242</v>
      </c>
      <c r="J13" s="424">
        <v>0</v>
      </c>
      <c r="K13" s="423" t="s">
        <v>242</v>
      </c>
      <c r="L13" s="424">
        <v>0</v>
      </c>
      <c r="M13" s="423" t="s">
        <v>315</v>
      </c>
      <c r="N13" s="146"/>
    </row>
    <row r="14" spans="1:14" ht="14.45" customHeight="1" x14ac:dyDescent="0.2">
      <c r="A14" s="421" t="s">
        <v>242</v>
      </c>
      <c r="B14" s="422" t="s">
        <v>242</v>
      </c>
      <c r="C14" s="423" t="s">
        <v>242</v>
      </c>
      <c r="D14" s="423" t="s">
        <v>242</v>
      </c>
      <c r="E14" s="423" t="s">
        <v>242</v>
      </c>
      <c r="F14" s="424" t="s">
        <v>242</v>
      </c>
      <c r="G14" s="423" t="s">
        <v>242</v>
      </c>
      <c r="H14" s="424" t="s">
        <v>242</v>
      </c>
      <c r="I14" s="423" t="s">
        <v>242</v>
      </c>
      <c r="J14" s="424" t="s">
        <v>242</v>
      </c>
      <c r="K14" s="423" t="s">
        <v>242</v>
      </c>
      <c r="L14" s="424" t="s">
        <v>242</v>
      </c>
      <c r="M14" s="423" t="s">
        <v>316</v>
      </c>
      <c r="N14" s="146"/>
    </row>
    <row r="15" spans="1:14" ht="14.45" customHeight="1" x14ac:dyDescent="0.2">
      <c r="A15" s="421" t="s">
        <v>311</v>
      </c>
      <c r="B15" s="422" t="s">
        <v>317</v>
      </c>
      <c r="C15" s="423">
        <v>447.43</v>
      </c>
      <c r="D15" s="423">
        <v>3</v>
      </c>
      <c r="E15" s="423">
        <v>447.43</v>
      </c>
      <c r="F15" s="424">
        <v>1</v>
      </c>
      <c r="G15" s="423">
        <v>3</v>
      </c>
      <c r="H15" s="424">
        <v>1</v>
      </c>
      <c r="I15" s="423" t="s">
        <v>242</v>
      </c>
      <c r="J15" s="424">
        <v>0</v>
      </c>
      <c r="K15" s="423" t="s">
        <v>242</v>
      </c>
      <c r="L15" s="424">
        <v>0</v>
      </c>
      <c r="M15" s="423" t="s">
        <v>312</v>
      </c>
      <c r="N15" s="146"/>
    </row>
    <row r="16" spans="1:14" ht="14.45" customHeight="1" x14ac:dyDescent="0.2">
      <c r="A16" s="425" t="s">
        <v>215</v>
      </c>
    </row>
    <row r="17" spans="1:1" ht="14.45" customHeight="1" x14ac:dyDescent="0.2">
      <c r="A17" s="426" t="s">
        <v>318</v>
      </c>
    </row>
    <row r="18" spans="1:1" ht="14.45" customHeight="1" x14ac:dyDescent="0.2">
      <c r="A18" s="425" t="s">
        <v>319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0FFC8062-5CB8-46E7-8FAE-446784F4B8A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2" bestFit="1" customWidth="1"/>
    <col min="3" max="3" width="11.140625" style="126" hidden="1" customWidth="1"/>
    <col min="4" max="4" width="7.28515625" style="202" bestFit="1" customWidth="1"/>
    <col min="5" max="5" width="7.28515625" style="126" hidden="1" customWidth="1"/>
    <col min="6" max="6" width="11.140625" style="202" bestFit="1" customWidth="1"/>
    <col min="7" max="7" width="5.28515625" style="205" customWidth="1"/>
    <col min="8" max="8" width="7.28515625" style="202" bestFit="1" customWidth="1"/>
    <col min="9" max="9" width="5.28515625" style="205" customWidth="1"/>
    <col min="10" max="10" width="11.140625" style="202" customWidth="1"/>
    <col min="11" max="11" width="5.28515625" style="205" customWidth="1"/>
    <col min="12" max="12" width="7.28515625" style="202" customWidth="1"/>
    <col min="13" max="13" width="5.28515625" style="205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30" t="s">
        <v>135</v>
      </c>
      <c r="B1" s="330"/>
      <c r="C1" s="330"/>
      <c r="D1" s="330"/>
      <c r="E1" s="330"/>
      <c r="F1" s="330"/>
      <c r="G1" s="330"/>
      <c r="H1" s="330"/>
      <c r="I1" s="330"/>
      <c r="J1" s="301"/>
      <c r="K1" s="301"/>
      <c r="L1" s="301"/>
      <c r="M1" s="301"/>
    </row>
    <row r="2" spans="1:13" ht="14.45" customHeight="1" thickBot="1" x14ac:dyDescent="0.25">
      <c r="A2" s="224" t="s">
        <v>241</v>
      </c>
      <c r="B2" s="206"/>
      <c r="C2" s="201"/>
      <c r="D2" s="206"/>
      <c r="E2" s="201"/>
      <c r="F2" s="206"/>
      <c r="G2" s="207"/>
      <c r="H2" s="206"/>
      <c r="I2" s="207"/>
    </row>
    <row r="3" spans="1:13" ht="14.45" customHeight="1" thickBot="1" x14ac:dyDescent="0.25">
      <c r="A3" s="139"/>
      <c r="B3" s="341" t="s">
        <v>12</v>
      </c>
      <c r="C3" s="343"/>
      <c r="D3" s="340"/>
      <c r="E3" s="138"/>
      <c r="F3" s="340" t="s">
        <v>13</v>
      </c>
      <c r="G3" s="340"/>
      <c r="H3" s="340"/>
      <c r="I3" s="340"/>
      <c r="J3" s="340" t="s">
        <v>134</v>
      </c>
      <c r="K3" s="340"/>
      <c r="L3" s="340"/>
      <c r="M3" s="342"/>
    </row>
    <row r="4" spans="1:13" ht="14.45" customHeight="1" thickBot="1" x14ac:dyDescent="0.25">
      <c r="A4" s="427" t="s">
        <v>127</v>
      </c>
      <c r="B4" s="430" t="s">
        <v>16</v>
      </c>
      <c r="C4" s="431"/>
      <c r="D4" s="430" t="s">
        <v>17</v>
      </c>
      <c r="E4" s="431"/>
      <c r="F4" s="430" t="s">
        <v>16</v>
      </c>
      <c r="G4" s="436" t="s">
        <v>2</v>
      </c>
      <c r="H4" s="430" t="s">
        <v>17</v>
      </c>
      <c r="I4" s="436" t="s">
        <v>2</v>
      </c>
      <c r="J4" s="430" t="s">
        <v>16</v>
      </c>
      <c r="K4" s="436" t="s">
        <v>2</v>
      </c>
      <c r="L4" s="430" t="s">
        <v>17</v>
      </c>
      <c r="M4" s="437" t="s">
        <v>2</v>
      </c>
    </row>
    <row r="5" spans="1:13" ht="14.45" customHeight="1" thickBot="1" x14ac:dyDescent="0.25">
      <c r="A5" s="429" t="s">
        <v>320</v>
      </c>
      <c r="B5" s="432">
        <v>447.43</v>
      </c>
      <c r="C5" s="433">
        <v>1</v>
      </c>
      <c r="D5" s="435">
        <v>3</v>
      </c>
      <c r="E5" s="428" t="s">
        <v>320</v>
      </c>
      <c r="F5" s="432">
        <v>447.43</v>
      </c>
      <c r="G5" s="438">
        <v>1</v>
      </c>
      <c r="H5" s="434">
        <v>3</v>
      </c>
      <c r="I5" s="439">
        <v>1</v>
      </c>
      <c r="J5" s="440"/>
      <c r="K5" s="438">
        <v>0</v>
      </c>
      <c r="L5" s="434"/>
      <c r="M5" s="439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B0A0026-E6BD-4404-B89D-D7A4D6ED704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0" customWidth="1"/>
    <col min="5" max="5" width="13.5703125" style="203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4" customWidth="1"/>
    <col min="13" max="13" width="11.140625" style="204" customWidth="1"/>
    <col min="14" max="14" width="7.7109375" style="126" customWidth="1"/>
    <col min="15" max="15" width="7.7109375" style="211" customWidth="1"/>
    <col min="16" max="16" width="11.140625" style="204" customWidth="1"/>
    <col min="17" max="17" width="5.42578125" style="205" bestFit="1" customWidth="1"/>
    <col min="18" max="18" width="7.7109375" style="126" customWidth="1"/>
    <col min="19" max="19" width="5.42578125" style="205" bestFit="1" customWidth="1"/>
    <col min="20" max="20" width="7.7109375" style="211" customWidth="1"/>
    <col min="21" max="21" width="5.42578125" style="205" bestFit="1" customWidth="1"/>
    <col min="22" max="16384" width="8.85546875" style="126"/>
  </cols>
  <sheetData>
    <row r="1" spans="1:21" ht="18.600000000000001" customHeight="1" thickBot="1" x14ac:dyDescent="0.35">
      <c r="A1" s="327" t="s">
        <v>334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</row>
    <row r="2" spans="1:21" ht="14.45" customHeight="1" thickBot="1" x14ac:dyDescent="0.25">
      <c r="A2" s="224" t="s">
        <v>241</v>
      </c>
      <c r="B2" s="208"/>
      <c r="C2" s="201"/>
      <c r="D2" s="201"/>
      <c r="E2" s="2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4.45" customHeight="1" thickBot="1" x14ac:dyDescent="0.25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9" t="s">
        <v>120</v>
      </c>
      <c r="L3" s="350"/>
      <c r="M3" s="65">
        <f>SUBTOTAL(9,M7:M1048576)</f>
        <v>447.43</v>
      </c>
      <c r="N3" s="65">
        <f>SUBTOTAL(9,N7:N1048576)</f>
        <v>3</v>
      </c>
      <c r="O3" s="65">
        <f>SUBTOTAL(9,O7:O1048576)</f>
        <v>3</v>
      </c>
      <c r="P3" s="65">
        <f>SUBTOTAL(9,P7:P1048576)</f>
        <v>447.43</v>
      </c>
      <c r="Q3" s="66">
        <f>IF(M3=0,0,P3/M3)</f>
        <v>1</v>
      </c>
      <c r="R3" s="65">
        <f>SUBTOTAL(9,R7:R1048576)</f>
        <v>3</v>
      </c>
      <c r="S3" s="66">
        <f>IF(N3=0,0,R3/N3)</f>
        <v>1</v>
      </c>
      <c r="T3" s="65">
        <f>SUBTOTAL(9,T7:T1048576)</f>
        <v>3</v>
      </c>
      <c r="U3" s="67">
        <f>IF(O3=0,0,T3/O3)</f>
        <v>1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1" t="s">
        <v>12</v>
      </c>
      <c r="N4" s="352"/>
      <c r="O4" s="352"/>
      <c r="P4" s="353" t="s">
        <v>18</v>
      </c>
      <c r="Q4" s="352"/>
      <c r="R4" s="352"/>
      <c r="S4" s="352"/>
      <c r="T4" s="352"/>
      <c r="U4" s="354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4" t="s">
        <v>19</v>
      </c>
      <c r="Q5" s="345"/>
      <c r="R5" s="344" t="s">
        <v>10</v>
      </c>
      <c r="S5" s="345"/>
      <c r="T5" s="344" t="s">
        <v>17</v>
      </c>
      <c r="U5" s="346"/>
    </row>
    <row r="6" spans="1:21" s="203" customFormat="1" ht="14.45" customHeight="1" thickBot="1" x14ac:dyDescent="0.25">
      <c r="A6" s="441" t="s">
        <v>20</v>
      </c>
      <c r="B6" s="442" t="s">
        <v>4</v>
      </c>
      <c r="C6" s="441" t="s">
        <v>21</v>
      </c>
      <c r="D6" s="442" t="s">
        <v>5</v>
      </c>
      <c r="E6" s="442" t="s">
        <v>137</v>
      </c>
      <c r="F6" s="442" t="s">
        <v>22</v>
      </c>
      <c r="G6" s="442" t="s">
        <v>23</v>
      </c>
      <c r="H6" s="442" t="s">
        <v>6</v>
      </c>
      <c r="I6" s="442" t="s">
        <v>7</v>
      </c>
      <c r="J6" s="442" t="s">
        <v>8</v>
      </c>
      <c r="K6" s="442" t="s">
        <v>9</v>
      </c>
      <c r="L6" s="442" t="s">
        <v>24</v>
      </c>
      <c r="M6" s="443" t="s">
        <v>11</v>
      </c>
      <c r="N6" s="444" t="s">
        <v>25</v>
      </c>
      <c r="O6" s="444" t="s">
        <v>25</v>
      </c>
      <c r="P6" s="444" t="s">
        <v>11</v>
      </c>
      <c r="Q6" s="444" t="s">
        <v>2</v>
      </c>
      <c r="R6" s="444" t="s">
        <v>25</v>
      </c>
      <c r="S6" s="444" t="s">
        <v>2</v>
      </c>
      <c r="T6" s="444" t="s">
        <v>25</v>
      </c>
      <c r="U6" s="445" t="s">
        <v>2</v>
      </c>
    </row>
    <row r="7" spans="1:21" ht="14.45" customHeight="1" x14ac:dyDescent="0.2">
      <c r="A7" s="446">
        <v>43</v>
      </c>
      <c r="B7" s="447" t="s">
        <v>308</v>
      </c>
      <c r="C7" s="447" t="s">
        <v>313</v>
      </c>
      <c r="D7" s="448" t="s">
        <v>332</v>
      </c>
      <c r="E7" s="449" t="s">
        <v>320</v>
      </c>
      <c r="F7" s="447" t="s">
        <v>309</v>
      </c>
      <c r="G7" s="447" t="s">
        <v>321</v>
      </c>
      <c r="H7" s="447" t="s">
        <v>333</v>
      </c>
      <c r="I7" s="447" t="s">
        <v>322</v>
      </c>
      <c r="J7" s="447" t="s">
        <v>323</v>
      </c>
      <c r="K7" s="447" t="s">
        <v>324</v>
      </c>
      <c r="L7" s="450">
        <v>359.45</v>
      </c>
      <c r="M7" s="450">
        <v>359.45</v>
      </c>
      <c r="N7" s="447">
        <v>1</v>
      </c>
      <c r="O7" s="451">
        <v>1</v>
      </c>
      <c r="P7" s="450">
        <v>359.45</v>
      </c>
      <c r="Q7" s="452">
        <v>1</v>
      </c>
      <c r="R7" s="447">
        <v>1</v>
      </c>
      <c r="S7" s="452">
        <v>1</v>
      </c>
      <c r="T7" s="451">
        <v>1</v>
      </c>
      <c r="U7" s="119">
        <v>1</v>
      </c>
    </row>
    <row r="8" spans="1:21" ht="14.45" customHeight="1" x14ac:dyDescent="0.2">
      <c r="A8" s="453">
        <v>43</v>
      </c>
      <c r="B8" s="454" t="s">
        <v>308</v>
      </c>
      <c r="C8" s="454" t="s">
        <v>313</v>
      </c>
      <c r="D8" s="455" t="s">
        <v>332</v>
      </c>
      <c r="E8" s="456" t="s">
        <v>320</v>
      </c>
      <c r="F8" s="454" t="s">
        <v>309</v>
      </c>
      <c r="G8" s="454" t="s">
        <v>325</v>
      </c>
      <c r="H8" s="454" t="s">
        <v>242</v>
      </c>
      <c r="I8" s="454" t="s">
        <v>326</v>
      </c>
      <c r="J8" s="454" t="s">
        <v>327</v>
      </c>
      <c r="K8" s="454" t="s">
        <v>328</v>
      </c>
      <c r="L8" s="457">
        <v>87.98</v>
      </c>
      <c r="M8" s="457">
        <v>87.98</v>
      </c>
      <c r="N8" s="454">
        <v>1</v>
      </c>
      <c r="O8" s="458">
        <v>1</v>
      </c>
      <c r="P8" s="457">
        <v>87.98</v>
      </c>
      <c r="Q8" s="459">
        <v>1</v>
      </c>
      <c r="R8" s="454">
        <v>1</v>
      </c>
      <c r="S8" s="459">
        <v>1</v>
      </c>
      <c r="T8" s="458">
        <v>1</v>
      </c>
      <c r="U8" s="460">
        <v>1</v>
      </c>
    </row>
    <row r="9" spans="1:21" ht="14.45" customHeight="1" thickBot="1" x14ac:dyDescent="0.25">
      <c r="A9" s="461">
        <v>43</v>
      </c>
      <c r="B9" s="462" t="s">
        <v>308</v>
      </c>
      <c r="C9" s="462" t="s">
        <v>313</v>
      </c>
      <c r="D9" s="463" t="s">
        <v>332</v>
      </c>
      <c r="E9" s="464" t="s">
        <v>320</v>
      </c>
      <c r="F9" s="462" t="s">
        <v>310</v>
      </c>
      <c r="G9" s="462" t="s">
        <v>329</v>
      </c>
      <c r="H9" s="462" t="s">
        <v>242</v>
      </c>
      <c r="I9" s="462" t="s">
        <v>330</v>
      </c>
      <c r="J9" s="462" t="s">
        <v>331</v>
      </c>
      <c r="K9" s="462"/>
      <c r="L9" s="465">
        <v>0</v>
      </c>
      <c r="M9" s="465">
        <v>0</v>
      </c>
      <c r="N9" s="462">
        <v>1</v>
      </c>
      <c r="O9" s="466">
        <v>1</v>
      </c>
      <c r="P9" s="465">
        <v>0</v>
      </c>
      <c r="Q9" s="467"/>
      <c r="R9" s="462">
        <v>1</v>
      </c>
      <c r="S9" s="467">
        <v>1</v>
      </c>
      <c r="T9" s="466">
        <v>1</v>
      </c>
      <c r="U9" s="468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99FBA18-87B4-4294-8216-0EF28307A1F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2021-05-03T14:41:13Z</dcterms:modified>
</cp:coreProperties>
</file>