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F22" i="419" l="1"/>
  <c r="R22" i="419"/>
  <c r="AD22" i="419"/>
  <c r="D22" i="419"/>
  <c r="E22" i="419"/>
  <c r="H22" i="419"/>
  <c r="L22" i="419"/>
  <c r="P22" i="419"/>
  <c r="T22" i="419"/>
  <c r="X22" i="419"/>
  <c r="AB22" i="419"/>
  <c r="AF22" i="419"/>
  <c r="C22" i="419"/>
  <c r="N22" i="419"/>
  <c r="Z22" i="419"/>
  <c r="B22" i="419"/>
  <c r="I22" i="419"/>
  <c r="M22" i="419"/>
  <c r="Q22" i="419"/>
  <c r="U22" i="419"/>
  <c r="Y22" i="419"/>
  <c r="AC22" i="419"/>
  <c r="J22" i="419"/>
  <c r="V22" i="419"/>
  <c r="AG22" i="419"/>
  <c r="G22" i="419"/>
  <c r="K22" i="419"/>
  <c r="O22" i="419"/>
  <c r="S22" i="419"/>
  <c r="W22" i="419"/>
  <c r="AA22" i="419"/>
  <c r="AE22" i="419"/>
  <c r="AG26" i="419" l="1"/>
  <c r="AG25" i="419"/>
  <c r="A10" i="383" l="1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4" i="414"/>
  <c r="C15" i="414"/>
  <c r="D15" i="414"/>
  <c r="D12" i="414"/>
  <c r="C12" i="414"/>
  <c r="C11" i="414" l="1"/>
  <c r="C7" i="414"/>
  <c r="E11" i="414" l="1"/>
  <c r="E7" i="414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H15" i="339" l="1"/>
  <c r="G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<sst xmlns="http://schemas.openxmlformats.org/spreadsheetml/2006/main" count="463" uniqueCount="281">
  <si>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</si>
  <si>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</si>
  <si>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</si>
  <si>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</si>
  <si>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</si>
  <si>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</si>
  <si>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</si>
  <si>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</si>
  <si>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</si>
  <si>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</si>
  <si>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</si>
  <si>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</si>
  <si>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</si>
  <si>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</si>
  <si>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</si>
  <si>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</si>
  <si>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</si>
  <si>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</si>
  <si>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</si>
  <si>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</si>
  <si>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</si>
  <si>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</si>
  <si>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</si>
  <si>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</si>
  <si>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</si>
  <si>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</si>
  <si>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</si>
  <si>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</si>
  <si>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</si>
  <si>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</si>
  <si>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</si>
  <si>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</si>
  <si>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</si>
  <si>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</si>
  <si>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</si>
  <si>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</si>
  <si>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</si>
  <si>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</si>
  <si>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</si>
  <si>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</si>
  <si>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</si>
  <si>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</si>
  <si>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</si>
  <si>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</si>
  <si>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</si>
  <si>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</si>
  <si>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</si>
  <si>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</si>
  <si>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</si>
  <si>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</si>
  <si>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</si>
  <si>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</si>
  <si>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</si>
  <si>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</si>
  <si>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</si>
  <si>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</si>
  <si>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</si>
  <si>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</si>
  <si>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</si>
  <si>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</si>
  <si>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</si>
  <si>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</si>
  <si>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</si>
  <si>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</si>
  <si>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</si>
  <si>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</si>
  <si>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</si>
  <si>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</si>
  <si>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</si>
  <si>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</si>
  <si>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</si>
  <si>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</si>
  <si>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</si>
  <si>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</si>
  <si>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</si>
  <si>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</si>
  <si>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</si>
  <si>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</si>
  <si>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</si>
  <si>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</si>
  <si>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</si>
  <si>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</si>
  <si>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</si>
  <si>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</si>
  <si>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</si>
  <si>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</si>
  <si>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</si>
  <si>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</si>
  <si>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</si>
  <si>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</si>
  <si>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</si>
  <si>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</si>
  <si>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</si>
  <si>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</si>
  <si>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</si>
  <si>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</si>
  <si>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</si>
  <si>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</si>
  <si>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</si>
  <si>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</si>
  <si>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</si>
  <si>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</si>
  <si>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</si>
  <si>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</si>
  <si>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</si>
  <si>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</si>
  <si>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</si>
  <si>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</si>
  <si>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</si>
  <si>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</si>
  <si>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</si>
  <si>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</si>
  <si>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</si>
  <si>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</si>
  <si>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</si>
  <si>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</si>
  <si>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</si>
  <si>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</si>
  <si>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</si>
  <si>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</si>
  <si>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</si>
  <si>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</si>
  <si>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</si>
  <si>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</si>
  <si>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</si>
  <si>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</si>
  <si>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</si>
  <si>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</si>
  <si>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</si>
  <si>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</si>
  <si>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</si>
  <si>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</si>
  <si>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</si>
  <si>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</si>
  <si>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</si>
  <si>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</si>
  <si>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</si>
  <si>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</si>
  <si>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</si>
  <si>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</si>
  <si>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</si>
  <si>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</si>
  <si>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</si>
  <si>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</si>
  <si>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</si>
  <si>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</si>
  <si>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</si>
  <si>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</si>
  <si>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</si>
  <si>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</si>
  <si>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</si>
  <si>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</si>
  <si>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</si>
  <si>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</si>
  <si>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</si>
  <si>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</si>
  <si>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</si>
  <si>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</si>
  <si>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</si>
  <si>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</si>
  <si>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</si>
  <si>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</si>
  <si>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</si>
  <si>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</si>
  <si>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</si>
  <si>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</si>
  <si>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</si>
  <si>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</si>
  <si>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</si>
  <si>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</si>
  <si>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</si>
  <si>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</si>
  <si>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</si>
  <si>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</si>
  <si>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</si>
  <si>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</si>
  <si>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</si>
  <si>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</si>
  <si>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</si>
  <si>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</si>
  <si>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</si>
  <si>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</si>
  <si>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</si>
  <si>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</si>
  <si>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</si>
  <si>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</si>
  <si>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50117010     lékárničky a ZM na provozech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</si>
  <si>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</si>
  <si>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</si>
  <si>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</si>
  <si>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</si>
  <si>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</si>
  <si>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</si>
  <si>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</si>
  <si>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</si>
  <si>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</si>
  <si>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</si>
  <si>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</si>
  <si>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</si>
  <si>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</si>
  <si>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</si>
  <si>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</si>
  <si>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</si>
  <si>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</si>
  <si>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</si>
  <si>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</si>
  <si>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</si>
  <si>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</si>
  <si>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</si>
  <si>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</si>
  <si>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</si>
  <si>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</si>
  <si>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</si>
  <si>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</si>
  <si>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</si>
  <si>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</si>
  <si>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</si>
  <si>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</si>
  <si>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</si>
  <si>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</si>
  <si>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</si>
  <si>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</si>
  <si>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</si>
  <si>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</si>
  <si>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</si>
  <si>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</si>
  <si>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</si>
  <si>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</si>
  <si>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</si>
  <si>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</si>
  <si>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</si>
  <si>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</si>
  <si>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</si>
  <si>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</si>
  <si>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</si>
  <si>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</si>
  <si>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</si>
  <si>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</si>
  <si>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</si>
  <si>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</si>
  <si>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6     Účtová třída 6 - Výnosy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</si>
  <si>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</si>
  <si>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</si>
  <si>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</si>
  <si>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</si>
  <si>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</si>
  <si>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</si>
  <si>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</si>
  <si>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</si>
  <si>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</si>
  <si>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</si>
  <si>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</si>
  <si>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</si>
  <si>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</si>
  <si>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</si>
  <si>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</si>
  <si>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</si>
  <si>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</si>
  <si>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</si>
  <si>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</si>
  <si>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</si>
  <si>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</si>
  <si>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</si>
  <si>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</si>
  <si>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</si>
  <si>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</si>
  <si>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</si>
  <si>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</si>
  <si>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</si>
  <si>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45</t>
  </si>
  <si>
    <t>Sociální oddělení</t>
  </si>
  <si>
    <t/>
  </si>
  <si>
    <t>50115050     obvazový materiál (sk.Z_502)</t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</si>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</sst>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8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0" borderId="62" xfId="0" applyNumberFormat="1" applyFont="1" applyBorder="1"/>
    <xf numFmtId="173" fontId="32" fillId="0" borderId="65" xfId="0" applyNumberFormat="1" applyFont="1" applyBorder="1"/>
    <xf numFmtId="173" fontId="32" fillId="0" borderId="64" xfId="0" applyNumberFormat="1" applyFont="1" applyBorder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57" xfId="0" applyNumberFormat="1" applyFont="1" applyBorder="1"/>
    <xf numFmtId="173" fontId="39" fillId="2" borderId="73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0" xfId="0" applyNumberFormat="1" applyFont="1" applyBorder="1"/>
    <xf numFmtId="173" fontId="32" fillId="0" borderId="74" xfId="0" applyNumberFormat="1" applyFont="1" applyBorder="1"/>
    <xf numFmtId="173" fontId="32" fillId="0" borderId="54" xfId="0" applyNumberFormat="1" applyFont="1" applyBorder="1"/>
    <xf numFmtId="174" fontId="39" fillId="2" borderId="60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96" xfId="0" applyNumberFormat="1" applyFont="1" applyFill="1" applyBorder="1" applyAlignment="1">
      <alignment horizontal="center"/>
    </xf>
    <xf numFmtId="173" fontId="39" fillId="4" borderId="97" xfId="0" applyNumberFormat="1" applyFont="1" applyFill="1" applyBorder="1" applyAlignment="1">
      <alignment horizontal="center"/>
    </xf>
    <xf numFmtId="173" fontId="32" fillId="0" borderId="98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175" fontId="32" fillId="0" borderId="99" xfId="0" applyNumberFormat="1" applyFont="1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4" fontId="32" fillId="2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102" xfId="0" applyNumberFormat="1" applyFont="1" applyBorder="1"/>
    <xf numFmtId="173" fontId="39" fillId="4" borderId="78" xfId="0" applyNumberFormat="1" applyFont="1" applyFill="1" applyBorder="1" applyAlignment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2" borderId="78" xfId="0" applyNumberFormat="1" applyFont="1" applyFill="1" applyBorder="1" applyAlignment="1"/>
    <xf numFmtId="173" fontId="32" fillId="0" borderId="102" xfId="0" applyNumberFormat="1" applyFont="1" applyBorder="1"/>
    <xf numFmtId="173" fontId="32" fillId="0" borderId="78" xfId="0" applyNumberFormat="1" applyFont="1" applyBorder="1"/>
    <xf numFmtId="9" fontId="32" fillId="0" borderId="76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5" fontId="32" fillId="0" borderId="61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7" t="s">
        <v>176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178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7" t="s">
        <v>176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2690.3459235365926</v>
      </c>
      <c r="D4" s="120">
        <f ca="1">IF(ISERROR(VLOOKUP("Náklady celkem",INDIRECT("HI!$A:$G"),5,0)),0,VLOOKUP("Náklady celkem",INDIRECT("HI!$A:$G"),5,0))</f>
        <v>2765.5338000000011</v>
      </c>
      <c r="E4" s="121">
        <f ca="1">IF(C4=0,0,D4/C4)</f>
        <v>1.0279472895309203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0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2548.5126069170251</v>
      </c>
      <c r="D12" s="124">
        <f ca="1">IF(ISERROR(VLOOKUP("Osobní náklady (Kč) *",INDIRECT("HI!$A:$G"),5,0)),0,VLOOKUP("Osobní náklady (Kč) *",INDIRECT("HI!$A:$G"),5,0))</f>
        <v>2629.6552700000011</v>
      </c>
      <c r="E12" s="125">
        <f ca="1">IF(C12=0,0,D12/C12)</f>
        <v>1.0318392237349516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7" t="s">
        <v>176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2012</v>
      </c>
      <c r="C3" s="40">
        <v>2013</v>
      </c>
      <c r="D3" s="7"/>
      <c r="E3" s="246">
        <v>2014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0.45485999999999999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2285.8360000000002</v>
      </c>
      <c r="C7" s="31">
        <v>2382.4301500000001</v>
      </c>
      <c r="D7" s="8"/>
      <c r="E7" s="81">
        <v>2629.6552700000011</v>
      </c>
      <c r="F7" s="30">
        <v>2548.5126069170251</v>
      </c>
      <c r="G7" s="82">
        <f>E7-F7</f>
        <v>81.142663082976014</v>
      </c>
      <c r="H7" s="86">
        <f>IF(F7&lt;0.00000001,"",E7/F7)</f>
        <v>1.0318392237349516</v>
      </c>
    </row>
    <row r="8" spans="1:8" ht="14.4" customHeight="1" thickBot="1" x14ac:dyDescent="0.35">
      <c r="A8" s="1" t="s">
        <v>48</v>
      </c>
      <c r="B8" s="11">
        <v>157.6044799999998</v>
      </c>
      <c r="C8" s="33">
        <v>137.31821999999966</v>
      </c>
      <c r="D8" s="8"/>
      <c r="E8" s="83">
        <v>135.87852999999996</v>
      </c>
      <c r="F8" s="32">
        <v>141.83331661956754</v>
      </c>
      <c r="G8" s="84">
        <f>E8-F8</f>
        <v>-5.9547866195675851</v>
      </c>
      <c r="H8" s="87">
        <f>IF(F8&lt;0.00000001,"",E8/F8)</f>
        <v>0.95801560055498236</v>
      </c>
    </row>
    <row r="9" spans="1:8" ht="14.4" customHeight="1" thickBot="1" x14ac:dyDescent="0.35">
      <c r="A9" s="2" t="s">
        <v>49</v>
      </c>
      <c r="B9" s="3">
        <v>2443.89534</v>
      </c>
      <c r="C9" s="35">
        <v>2519.7483699999998</v>
      </c>
      <c r="D9" s="8"/>
      <c r="E9" s="3">
        <v>2765.5338000000011</v>
      </c>
      <c r="F9" s="34">
        <v>2690.3459235365926</v>
      </c>
      <c r="G9" s="34">
        <f>E9-F9</f>
        <v>75.187876463408429</v>
      </c>
      <c r="H9" s="88">
        <f>IF(F9&lt;0.00000001,"",E9/F9)</f>
        <v>1.0279472895309203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132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131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175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9" t="s">
        <v>178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6" customFormat="1" ht="14.4" customHeight="1" thickBot="1" x14ac:dyDescent="0.3">
      <c r="A2" s="167" t="s">
        <v>176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2014</v>
      </c>
      <c r="C4" s="102" t="s">
        <v>5</v>
      </c>
      <c r="D4" s="92" t="s">
        <v>77</v>
      </c>
      <c r="E4" s="92" t="s">
        <v>78</v>
      </c>
      <c r="F4" s="92" t="s">
        <v>79</v>
      </c>
      <c r="G4" s="92" t="s">
        <v>80</v>
      </c>
      <c r="H4" s="92" t="s">
        <v>81</v>
      </c>
      <c r="I4" s="92" t="s">
        <v>82</v>
      </c>
      <c r="J4" s="92" t="s">
        <v>83</v>
      </c>
      <c r="K4" s="92" t="s">
        <v>84</v>
      </c>
      <c r="L4" s="92" t="s">
        <v>85</v>
      </c>
      <c r="M4" s="92" t="s">
        <v>86</v>
      </c>
      <c r="N4" s="92" t="s">
        <v>87</v>
      </c>
      <c r="O4" s="92" t="s">
        <v>88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177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177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177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 t="s">
        <v>177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177</v>
      </c>
    </row>
    <row r="11" spans="1:17" ht="14.4" customHeight="1" x14ac:dyDescent="0.3">
      <c r="A11" s="15" t="s">
        <v>14</v>
      </c>
      <c r="B11" s="46">
        <v>21.175603374108999</v>
      </c>
      <c r="C11" s="47">
        <v>1.764633614509</v>
      </c>
      <c r="D11" s="47">
        <v>0.60499999999999998</v>
      </c>
      <c r="E11" s="47">
        <v>7.5322500000000003</v>
      </c>
      <c r="F11" s="47">
        <v>0.80703999999999998</v>
      </c>
      <c r="G11" s="47">
        <v>0.38483000000000001</v>
      </c>
      <c r="H11" s="47">
        <v>0</v>
      </c>
      <c r="I11" s="47">
        <v>1.6912799999999999</v>
      </c>
      <c r="J11" s="47">
        <v>0</v>
      </c>
      <c r="K11" s="47">
        <v>0.64544000000000001</v>
      </c>
      <c r="L11" s="47">
        <v>2.9390900000000002</v>
      </c>
      <c r="M11" s="47">
        <v>0</v>
      </c>
      <c r="N11" s="47">
        <v>0</v>
      </c>
      <c r="O11" s="47">
        <v>0</v>
      </c>
      <c r="P11" s="48">
        <v>14.60493</v>
      </c>
      <c r="Q11" s="67">
        <v>0.91960732622100005</v>
      </c>
    </row>
    <row r="12" spans="1:17" ht="14.4" customHeight="1" x14ac:dyDescent="0.3">
      <c r="A12" s="15" t="s">
        <v>15</v>
      </c>
      <c r="B12" s="46">
        <v>1.0001864980149999</v>
      </c>
      <c r="C12" s="47">
        <v>8.3348874833999997E-2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16</v>
      </c>
      <c r="B13" s="46">
        <v>1.8795514824599999</v>
      </c>
      <c r="C13" s="47">
        <v>0.15662929020499999</v>
      </c>
      <c r="D13" s="47">
        <v>0.38112000000000001</v>
      </c>
      <c r="E13" s="47">
        <v>0</v>
      </c>
      <c r="F13" s="47">
        <v>0</v>
      </c>
      <c r="G13" s="47">
        <v>0.26621</v>
      </c>
      <c r="H13" s="47">
        <v>0.24124000000000001</v>
      </c>
      <c r="I13" s="47">
        <v>0.11495</v>
      </c>
      <c r="J13" s="47">
        <v>0</v>
      </c>
      <c r="K13" s="47">
        <v>0</v>
      </c>
      <c r="L13" s="47">
        <v>0.97558999999999996</v>
      </c>
      <c r="M13" s="47">
        <v>0</v>
      </c>
      <c r="N13" s="47">
        <v>0</v>
      </c>
      <c r="O13" s="47">
        <v>0</v>
      </c>
      <c r="P13" s="48">
        <v>1.9791099999999999</v>
      </c>
      <c r="Q13" s="67">
        <v>1.4039590604229999</v>
      </c>
    </row>
    <row r="14" spans="1:17" ht="14.4" customHeight="1" x14ac:dyDescent="0.3">
      <c r="A14" s="15" t="s">
        <v>17</v>
      </c>
      <c r="B14" s="46">
        <v>100.915077803017</v>
      </c>
      <c r="C14" s="47">
        <v>8.4095898169180003</v>
      </c>
      <c r="D14" s="47">
        <v>9.9320000000000004</v>
      </c>
      <c r="E14" s="47">
        <v>8.8930000000000007</v>
      </c>
      <c r="F14" s="47">
        <v>7.02128</v>
      </c>
      <c r="G14" s="47">
        <v>7.5270000000000001</v>
      </c>
      <c r="H14" s="47">
        <v>6.5369999999999999</v>
      </c>
      <c r="I14" s="47">
        <v>6.532</v>
      </c>
      <c r="J14" s="47">
        <v>6.391</v>
      </c>
      <c r="K14" s="47">
        <v>5.726</v>
      </c>
      <c r="L14" s="47">
        <v>6.3280000000000003</v>
      </c>
      <c r="M14" s="47">
        <v>0</v>
      </c>
      <c r="N14" s="47">
        <v>0</v>
      </c>
      <c r="O14" s="47">
        <v>0</v>
      </c>
      <c r="P14" s="48">
        <v>64.887280000000004</v>
      </c>
      <c r="Q14" s="67">
        <v>0.85731860111299996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177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177</v>
      </c>
    </row>
    <row r="17" spans="1:17" ht="14.4" customHeight="1" x14ac:dyDescent="0.3">
      <c r="A17" s="15" t="s">
        <v>20</v>
      </c>
      <c r="B17" s="46">
        <v>8.9434891255009994</v>
      </c>
      <c r="C17" s="47">
        <v>0.74529076045800002</v>
      </c>
      <c r="D17" s="47">
        <v>0.85304999999999997</v>
      </c>
      <c r="E17" s="47">
        <v>0.70894000000000001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6.28</v>
      </c>
      <c r="L17" s="47">
        <v>1.0111000000000001</v>
      </c>
      <c r="M17" s="47">
        <v>0</v>
      </c>
      <c r="N17" s="47">
        <v>0</v>
      </c>
      <c r="O17" s="47">
        <v>0</v>
      </c>
      <c r="P17" s="48">
        <v>8.8530899999999999</v>
      </c>
      <c r="Q17" s="67">
        <v>1.3198562478639999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0.61899999999999999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0.61899999999999999</v>
      </c>
      <c r="Q18" s="67" t="s">
        <v>177</v>
      </c>
    </row>
    <row r="19" spans="1:17" ht="14.4" customHeight="1" x14ac:dyDescent="0.3">
      <c r="A19" s="15" t="s">
        <v>22</v>
      </c>
      <c r="B19" s="46">
        <v>38.197855949224</v>
      </c>
      <c r="C19" s="47">
        <v>3.1831546624349998</v>
      </c>
      <c r="D19" s="47">
        <v>3.3917000000000002</v>
      </c>
      <c r="E19" s="47">
        <v>1.7342900000000001</v>
      </c>
      <c r="F19" s="47">
        <v>3.04779</v>
      </c>
      <c r="G19" s="47">
        <v>1.67195</v>
      </c>
      <c r="H19" s="47">
        <v>5.2071800000000001</v>
      </c>
      <c r="I19" s="47">
        <v>5.5823700000000001</v>
      </c>
      <c r="J19" s="47">
        <v>4.7823000000000002</v>
      </c>
      <c r="K19" s="47">
        <v>3.52467</v>
      </c>
      <c r="L19" s="47">
        <v>3.69015</v>
      </c>
      <c r="M19" s="47">
        <v>0</v>
      </c>
      <c r="N19" s="47">
        <v>0</v>
      </c>
      <c r="O19" s="47">
        <v>0</v>
      </c>
      <c r="P19" s="48">
        <v>32.632399999999997</v>
      </c>
      <c r="Q19" s="67">
        <v>1.139065677521</v>
      </c>
    </row>
    <row r="20" spans="1:17" ht="14.4" customHeight="1" x14ac:dyDescent="0.3">
      <c r="A20" s="15" t="s">
        <v>23</v>
      </c>
      <c r="B20" s="46">
        <v>3398.0168092227</v>
      </c>
      <c r="C20" s="47">
        <v>283.168067435225</v>
      </c>
      <c r="D20" s="47">
        <v>276.79385000000099</v>
      </c>
      <c r="E20" s="47">
        <v>274.11705999999998</v>
      </c>
      <c r="F20" s="47">
        <v>276.40604000000002</v>
      </c>
      <c r="G20" s="47">
        <v>277.59354000000002</v>
      </c>
      <c r="H20" s="47">
        <v>278.54721999999998</v>
      </c>
      <c r="I20" s="47">
        <v>280.00421999999998</v>
      </c>
      <c r="J20" s="47">
        <v>420.24079</v>
      </c>
      <c r="K20" s="47">
        <v>271.14294000000001</v>
      </c>
      <c r="L20" s="47">
        <v>274.80961000000002</v>
      </c>
      <c r="M20" s="47">
        <v>0</v>
      </c>
      <c r="N20" s="47">
        <v>0</v>
      </c>
      <c r="O20" s="47">
        <v>0</v>
      </c>
      <c r="P20" s="48">
        <v>2629.6552700000002</v>
      </c>
      <c r="Q20" s="67">
        <v>1.0318392237339999</v>
      </c>
    </row>
    <row r="21" spans="1:17" ht="14.4" customHeight="1" x14ac:dyDescent="0.3">
      <c r="A21" s="16" t="s">
        <v>24</v>
      </c>
      <c r="B21" s="46">
        <v>16.999324593766001</v>
      </c>
      <c r="C21" s="47">
        <v>1.4166103828129999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1.405</v>
      </c>
      <c r="K21" s="47">
        <v>1.405</v>
      </c>
      <c r="L21" s="47">
        <v>1.405</v>
      </c>
      <c r="M21" s="47">
        <v>0</v>
      </c>
      <c r="N21" s="47">
        <v>0</v>
      </c>
      <c r="O21" s="47">
        <v>0</v>
      </c>
      <c r="P21" s="48">
        <v>12.645</v>
      </c>
      <c r="Q21" s="67">
        <v>0.99180411003900004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177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177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0.1</v>
      </c>
      <c r="G24" s="47">
        <v>0</v>
      </c>
      <c r="H24" s="47">
        <v>0</v>
      </c>
      <c r="I24" s="47">
        <v>-0.44227999999899997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-0.342279999999</v>
      </c>
      <c r="Q24" s="67"/>
    </row>
    <row r="25" spans="1:17" ht="14.4" customHeight="1" x14ac:dyDescent="0.3">
      <c r="A25" s="17" t="s">
        <v>28</v>
      </c>
      <c r="B25" s="49">
        <v>3587.12789804879</v>
      </c>
      <c r="C25" s="50">
        <v>298.927324837399</v>
      </c>
      <c r="D25" s="50">
        <v>293.36172000000101</v>
      </c>
      <c r="E25" s="50">
        <v>295.00954000000002</v>
      </c>
      <c r="F25" s="50">
        <v>288.78715</v>
      </c>
      <c r="G25" s="50">
        <v>288.84852999999998</v>
      </c>
      <c r="H25" s="50">
        <v>291.93763999999999</v>
      </c>
      <c r="I25" s="50">
        <v>294.88754</v>
      </c>
      <c r="J25" s="50">
        <v>432.81909000000002</v>
      </c>
      <c r="K25" s="50">
        <v>288.72404999999998</v>
      </c>
      <c r="L25" s="50">
        <v>291.15854000000002</v>
      </c>
      <c r="M25" s="50">
        <v>0</v>
      </c>
      <c r="N25" s="50">
        <v>0</v>
      </c>
      <c r="O25" s="50">
        <v>0</v>
      </c>
      <c r="P25" s="51">
        <v>2765.5338000000002</v>
      </c>
      <c r="Q25" s="68">
        <v>1.0279472895299999</v>
      </c>
    </row>
    <row r="26" spans="1:17" ht="14.4" customHeight="1" x14ac:dyDescent="0.3">
      <c r="A26" s="15" t="s">
        <v>29</v>
      </c>
      <c r="B26" s="46">
        <v>538</v>
      </c>
      <c r="C26" s="47">
        <v>44.833333333333002</v>
      </c>
      <c r="D26" s="47">
        <v>42.32985</v>
      </c>
      <c r="E26" s="47">
        <v>39.246940000000002</v>
      </c>
      <c r="F26" s="47">
        <v>41.964219999999997</v>
      </c>
      <c r="G26" s="47">
        <v>40.288519999999998</v>
      </c>
      <c r="H26" s="47">
        <v>41.700240000000001</v>
      </c>
      <c r="I26" s="47">
        <v>36.457180000000001</v>
      </c>
      <c r="J26" s="47">
        <v>69.977729999999994</v>
      </c>
      <c r="K26" s="47">
        <v>35.83905</v>
      </c>
      <c r="L26" s="47">
        <v>38.827440000000003</v>
      </c>
      <c r="M26" s="47">
        <v>0</v>
      </c>
      <c r="N26" s="47">
        <v>0</v>
      </c>
      <c r="O26" s="47">
        <v>0</v>
      </c>
      <c r="P26" s="48">
        <v>386.63117</v>
      </c>
      <c r="Q26" s="67">
        <v>0.958193729863</v>
      </c>
    </row>
    <row r="27" spans="1:17" ht="14.4" customHeight="1" x14ac:dyDescent="0.3">
      <c r="A27" s="18" t="s">
        <v>30</v>
      </c>
      <c r="B27" s="49">
        <v>4125.1278980487896</v>
      </c>
      <c r="C27" s="50">
        <v>343.760658170733</v>
      </c>
      <c r="D27" s="50">
        <v>335.69157000000098</v>
      </c>
      <c r="E27" s="50">
        <v>334.25648000000001</v>
      </c>
      <c r="F27" s="50">
        <v>330.75137000000001</v>
      </c>
      <c r="G27" s="50">
        <v>329.13704999999999</v>
      </c>
      <c r="H27" s="50">
        <v>333.63788</v>
      </c>
      <c r="I27" s="50">
        <v>331.34472</v>
      </c>
      <c r="J27" s="50">
        <v>502.79682000000003</v>
      </c>
      <c r="K27" s="50">
        <v>324.56310000000002</v>
      </c>
      <c r="L27" s="50">
        <v>329.98597999999998</v>
      </c>
      <c r="M27" s="50">
        <v>0</v>
      </c>
      <c r="N27" s="50">
        <v>0</v>
      </c>
      <c r="O27" s="50">
        <v>0</v>
      </c>
      <c r="P27" s="51">
        <v>3152.1649699999998</v>
      </c>
      <c r="Q27" s="68">
        <v>1.0188500164209999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177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177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97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7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93</v>
      </c>
      <c r="G4" s="261" t="s">
        <v>39</v>
      </c>
      <c r="H4" s="104" t="s">
        <v>65</v>
      </c>
      <c r="I4" s="259" t="s">
        <v>40</v>
      </c>
      <c r="J4" s="261" t="s">
        <v>95</v>
      </c>
      <c r="K4" s="262" t="s">
        <v>96</v>
      </c>
    </row>
    <row r="5" spans="1:11" ht="42" thickBot="1" x14ac:dyDescent="0.35">
      <c r="A5" s="59"/>
      <c r="B5" s="24" t="s">
        <v>89</v>
      </c>
      <c r="C5" s="25" t="s">
        <v>90</v>
      </c>
      <c r="D5" s="26" t="s">
        <v>91</v>
      </c>
      <c r="E5" s="26" t="s">
        <v>92</v>
      </c>
      <c r="F5" s="260"/>
      <c r="G5" s="260"/>
      <c r="H5" s="25" t="s">
        <v>94</v>
      </c>
      <c r="I5" s="260"/>
      <c r="J5" s="260"/>
      <c r="K5" s="263"/>
    </row>
    <row r="6" spans="1:11" ht="14.4" customHeight="1" thickBot="1" x14ac:dyDescent="0.35">
      <c r="A6" s="293" t="s">
        <v>179</v>
      </c>
      <c r="B6" s="275">
        <v>3120.1066209790301</v>
      </c>
      <c r="C6" s="275">
        <v>3513.80672</v>
      </c>
      <c r="D6" s="276">
        <v>393.70009902096803</v>
      </c>
      <c r="E6" s="277">
        <v>1.126181617119</v>
      </c>
      <c r="F6" s="275">
        <v>3587.12789804879</v>
      </c>
      <c r="G6" s="276">
        <v>2690.3459235365899</v>
      </c>
      <c r="H6" s="278">
        <v>291.15854000000002</v>
      </c>
      <c r="I6" s="275">
        <v>2765.5338000000002</v>
      </c>
      <c r="J6" s="276">
        <v>75.187876463405999</v>
      </c>
      <c r="K6" s="279">
        <v>0.77096046714800004</v>
      </c>
    </row>
    <row r="7" spans="1:11" ht="14.4" customHeight="1" thickBot="1" x14ac:dyDescent="0.35">
      <c r="A7" s="294" t="s">
        <v>180</v>
      </c>
      <c r="B7" s="275">
        <v>117.202540070232</v>
      </c>
      <c r="C7" s="275">
        <v>129.50467</v>
      </c>
      <c r="D7" s="276">
        <v>12.302129929768</v>
      </c>
      <c r="E7" s="277">
        <v>1.1049647040270001</v>
      </c>
      <c r="F7" s="275">
        <v>124.970419157602</v>
      </c>
      <c r="G7" s="276">
        <v>93.727814368200995</v>
      </c>
      <c r="H7" s="278">
        <v>10.24268</v>
      </c>
      <c r="I7" s="275">
        <v>81.471320000000006</v>
      </c>
      <c r="J7" s="276">
        <v>-12.256494368201</v>
      </c>
      <c r="K7" s="279">
        <v>0.65192483588600003</v>
      </c>
    </row>
    <row r="8" spans="1:11" ht="14.4" customHeight="1" thickBot="1" x14ac:dyDescent="0.35">
      <c r="A8" s="295" t="s">
        <v>181</v>
      </c>
      <c r="B8" s="275">
        <v>16.892890344041</v>
      </c>
      <c r="C8" s="275">
        <v>29.651009999999999</v>
      </c>
      <c r="D8" s="276">
        <v>12.758119655959</v>
      </c>
      <c r="E8" s="277">
        <v>1.7552360428630001</v>
      </c>
      <c r="F8" s="275">
        <v>24.055341354585</v>
      </c>
      <c r="G8" s="276">
        <v>18.041506015938001</v>
      </c>
      <c r="H8" s="278">
        <v>3.9146800000000002</v>
      </c>
      <c r="I8" s="275">
        <v>16.584040000000002</v>
      </c>
      <c r="J8" s="276">
        <v>-1.457466015938</v>
      </c>
      <c r="K8" s="279">
        <v>0.68941195868000005</v>
      </c>
    </row>
    <row r="9" spans="1:11" ht="14.4" customHeight="1" thickBot="1" x14ac:dyDescent="0.35">
      <c r="A9" s="296" t="s">
        <v>182</v>
      </c>
      <c r="B9" s="280">
        <v>14.674351136027999</v>
      </c>
      <c r="C9" s="280">
        <v>27.408550000000002</v>
      </c>
      <c r="D9" s="281">
        <v>12.734198863971001</v>
      </c>
      <c r="E9" s="282">
        <v>1.8677861628029999</v>
      </c>
      <c r="F9" s="280">
        <v>21.175603374108999</v>
      </c>
      <c r="G9" s="281">
        <v>15.881702530582</v>
      </c>
      <c r="H9" s="283">
        <v>2.9390900000000002</v>
      </c>
      <c r="I9" s="280">
        <v>14.60493</v>
      </c>
      <c r="J9" s="281">
        <v>-1.2767725305819999</v>
      </c>
      <c r="K9" s="284">
        <v>0.68970549466599995</v>
      </c>
    </row>
    <row r="10" spans="1:11" ht="14.4" customHeight="1" thickBot="1" x14ac:dyDescent="0.35">
      <c r="A10" s="297" t="s">
        <v>183</v>
      </c>
      <c r="B10" s="275">
        <v>0.218940116953</v>
      </c>
      <c r="C10" s="275">
        <v>0.26245000000000002</v>
      </c>
      <c r="D10" s="276">
        <v>4.3509883046000002E-2</v>
      </c>
      <c r="E10" s="277">
        <v>1.1987296053909999</v>
      </c>
      <c r="F10" s="275">
        <v>0.26417114553299997</v>
      </c>
      <c r="G10" s="276">
        <v>0.19812835914999999</v>
      </c>
      <c r="H10" s="278">
        <v>0</v>
      </c>
      <c r="I10" s="275">
        <v>0.15112999999999999</v>
      </c>
      <c r="J10" s="276">
        <v>-4.6998359150000002E-2</v>
      </c>
      <c r="K10" s="279">
        <v>0.572091246735</v>
      </c>
    </row>
    <row r="11" spans="1:11" ht="14.4" customHeight="1" thickBot="1" x14ac:dyDescent="0.35">
      <c r="A11" s="297" t="s">
        <v>184</v>
      </c>
      <c r="B11" s="275">
        <v>5.0873233056720002</v>
      </c>
      <c r="C11" s="275">
        <v>3.2800199999999999</v>
      </c>
      <c r="D11" s="276">
        <v>-1.807303305672</v>
      </c>
      <c r="E11" s="277">
        <v>0.64474376856299997</v>
      </c>
      <c r="F11" s="275">
        <v>3.5997891137529998</v>
      </c>
      <c r="G11" s="276">
        <v>2.6998418353139999</v>
      </c>
      <c r="H11" s="278">
        <v>0</v>
      </c>
      <c r="I11" s="275">
        <v>2.5305900000000001</v>
      </c>
      <c r="J11" s="276">
        <v>-0.16925183531400001</v>
      </c>
      <c r="K11" s="279">
        <v>0.70298284705900005</v>
      </c>
    </row>
    <row r="12" spans="1:11" ht="14.4" customHeight="1" thickBot="1" x14ac:dyDescent="0.35">
      <c r="A12" s="297" t="s">
        <v>185</v>
      </c>
      <c r="B12" s="275">
        <v>0.49260980895299999</v>
      </c>
      <c r="C12" s="275">
        <v>8.7711100000000002</v>
      </c>
      <c r="D12" s="276">
        <v>8.2785001910459997</v>
      </c>
      <c r="E12" s="277">
        <v>17.805390474526</v>
      </c>
      <c r="F12" s="275">
        <v>0.99991897388999995</v>
      </c>
      <c r="G12" s="276">
        <v>0.74993923041800004</v>
      </c>
      <c r="H12" s="278">
        <v>0</v>
      </c>
      <c r="I12" s="275">
        <v>0</v>
      </c>
      <c r="J12" s="276">
        <v>-0.74993923041800004</v>
      </c>
      <c r="K12" s="279">
        <v>0</v>
      </c>
    </row>
    <row r="13" spans="1:11" ht="14.4" customHeight="1" thickBot="1" x14ac:dyDescent="0.35">
      <c r="A13" s="297" t="s">
        <v>186</v>
      </c>
      <c r="B13" s="275">
        <v>4.6332193206000002E-2</v>
      </c>
      <c r="C13" s="275">
        <v>0.16707</v>
      </c>
      <c r="D13" s="276">
        <v>0.120737806793</v>
      </c>
      <c r="E13" s="277">
        <v>3.6059160690760002</v>
      </c>
      <c r="F13" s="275">
        <v>0</v>
      </c>
      <c r="G13" s="276">
        <v>0</v>
      </c>
      <c r="H13" s="278">
        <v>0</v>
      </c>
      <c r="I13" s="275">
        <v>0</v>
      </c>
      <c r="J13" s="276">
        <v>0</v>
      </c>
      <c r="K13" s="285" t="s">
        <v>177</v>
      </c>
    </row>
    <row r="14" spans="1:11" ht="14.4" customHeight="1" thickBot="1" x14ac:dyDescent="0.35">
      <c r="A14" s="297" t="s">
        <v>187</v>
      </c>
      <c r="B14" s="275">
        <v>8.1007056056080007</v>
      </c>
      <c r="C14" s="275">
        <v>13.54645</v>
      </c>
      <c r="D14" s="276">
        <v>5.4457443943920003</v>
      </c>
      <c r="E14" s="277">
        <v>1.6722555613700001</v>
      </c>
      <c r="F14" s="275">
        <v>15.146162037372999</v>
      </c>
      <c r="G14" s="276">
        <v>11.359621528029001</v>
      </c>
      <c r="H14" s="278">
        <v>2.9390900000000002</v>
      </c>
      <c r="I14" s="275">
        <v>11.434290000000001</v>
      </c>
      <c r="J14" s="276">
        <v>7.4668471969999997E-2</v>
      </c>
      <c r="K14" s="279">
        <v>0.75492986089699998</v>
      </c>
    </row>
    <row r="15" spans="1:11" ht="14.4" customHeight="1" thickBot="1" x14ac:dyDescent="0.35">
      <c r="A15" s="297" t="s">
        <v>188</v>
      </c>
      <c r="B15" s="275">
        <v>0</v>
      </c>
      <c r="C15" s="275">
        <v>1.3814500000000001</v>
      </c>
      <c r="D15" s="276">
        <v>1.3814500000000001</v>
      </c>
      <c r="E15" s="286" t="s">
        <v>189</v>
      </c>
      <c r="F15" s="275">
        <v>1.1655621035579999</v>
      </c>
      <c r="G15" s="276">
        <v>0.874171577669</v>
      </c>
      <c r="H15" s="278">
        <v>0</v>
      </c>
      <c r="I15" s="275">
        <v>0.48892000000000002</v>
      </c>
      <c r="J15" s="276">
        <v>-0.38525157766899998</v>
      </c>
      <c r="K15" s="279">
        <v>0.41947142799699999</v>
      </c>
    </row>
    <row r="16" spans="1:11" ht="14.4" customHeight="1" thickBot="1" x14ac:dyDescent="0.35">
      <c r="A16" s="296" t="s">
        <v>190</v>
      </c>
      <c r="B16" s="280">
        <v>0.35823565051599998</v>
      </c>
      <c r="C16" s="280">
        <v>0.14130000000000001</v>
      </c>
      <c r="D16" s="281">
        <v>-0.216935650516</v>
      </c>
      <c r="E16" s="282">
        <v>0.39443310512599999</v>
      </c>
      <c r="F16" s="280">
        <v>1.0001864980149999</v>
      </c>
      <c r="G16" s="281">
        <v>0.75013987351099998</v>
      </c>
      <c r="H16" s="283">
        <v>0</v>
      </c>
      <c r="I16" s="280">
        <v>0</v>
      </c>
      <c r="J16" s="281">
        <v>-0.75013987351099998</v>
      </c>
      <c r="K16" s="284">
        <v>0</v>
      </c>
    </row>
    <row r="17" spans="1:11" ht="14.4" customHeight="1" thickBot="1" x14ac:dyDescent="0.35">
      <c r="A17" s="297" t="s">
        <v>191</v>
      </c>
      <c r="B17" s="275">
        <v>0.35823565051599998</v>
      </c>
      <c r="C17" s="275">
        <v>0.14130000000000001</v>
      </c>
      <c r="D17" s="276">
        <v>-0.216935650516</v>
      </c>
      <c r="E17" s="277">
        <v>0.39443310512599999</v>
      </c>
      <c r="F17" s="275">
        <v>1.0001864980149999</v>
      </c>
      <c r="G17" s="276">
        <v>0.75013987351099998</v>
      </c>
      <c r="H17" s="278">
        <v>0</v>
      </c>
      <c r="I17" s="275">
        <v>0</v>
      </c>
      <c r="J17" s="276">
        <v>-0.75013987351099998</v>
      </c>
      <c r="K17" s="279">
        <v>0</v>
      </c>
    </row>
    <row r="18" spans="1:11" ht="14.4" customHeight="1" thickBot="1" x14ac:dyDescent="0.35">
      <c r="A18" s="296" t="s">
        <v>192</v>
      </c>
      <c r="B18" s="280">
        <v>1.8603035574960001</v>
      </c>
      <c r="C18" s="280">
        <v>2.1011600000000001</v>
      </c>
      <c r="D18" s="281">
        <v>0.24085644250300001</v>
      </c>
      <c r="E18" s="282">
        <v>1.129471580878</v>
      </c>
      <c r="F18" s="280">
        <v>1.8795514824599999</v>
      </c>
      <c r="G18" s="281">
        <v>1.4096636118450001</v>
      </c>
      <c r="H18" s="283">
        <v>0.97558999999999996</v>
      </c>
      <c r="I18" s="280">
        <v>1.9791099999999999</v>
      </c>
      <c r="J18" s="281">
        <v>0.56944638815399995</v>
      </c>
      <c r="K18" s="284">
        <v>1.052969295317</v>
      </c>
    </row>
    <row r="19" spans="1:11" ht="14.4" customHeight="1" thickBot="1" x14ac:dyDescent="0.35">
      <c r="A19" s="297" t="s">
        <v>193</v>
      </c>
      <c r="B19" s="275">
        <v>1.8603035574960001</v>
      </c>
      <c r="C19" s="275">
        <v>2.1011600000000001</v>
      </c>
      <c r="D19" s="276">
        <v>0.24085644250300001</v>
      </c>
      <c r="E19" s="277">
        <v>1.129471580878</v>
      </c>
      <c r="F19" s="275">
        <v>1.8795514824599999</v>
      </c>
      <c r="G19" s="276">
        <v>1.4096636118450001</v>
      </c>
      <c r="H19" s="278">
        <v>0.97558999999999996</v>
      </c>
      <c r="I19" s="275">
        <v>1.9791099999999999</v>
      </c>
      <c r="J19" s="276">
        <v>0.56944638815399995</v>
      </c>
      <c r="K19" s="279">
        <v>1.052969295317</v>
      </c>
    </row>
    <row r="20" spans="1:11" ht="14.4" customHeight="1" thickBot="1" x14ac:dyDescent="0.35">
      <c r="A20" s="295" t="s">
        <v>17</v>
      </c>
      <c r="B20" s="275">
        <v>100.309649726191</v>
      </c>
      <c r="C20" s="275">
        <v>99.853660000000005</v>
      </c>
      <c r="D20" s="276">
        <v>-0.45598972619099998</v>
      </c>
      <c r="E20" s="277">
        <v>0.99545417885999998</v>
      </c>
      <c r="F20" s="275">
        <v>100.915077803017</v>
      </c>
      <c r="G20" s="276">
        <v>75.686308352262003</v>
      </c>
      <c r="H20" s="278">
        <v>6.3280000000000003</v>
      </c>
      <c r="I20" s="275">
        <v>64.887280000000004</v>
      </c>
      <c r="J20" s="276">
        <v>-10.799028352262001</v>
      </c>
      <c r="K20" s="279">
        <v>0.64298895083499996</v>
      </c>
    </row>
    <row r="21" spans="1:11" ht="14.4" customHeight="1" thickBot="1" x14ac:dyDescent="0.35">
      <c r="A21" s="296" t="s">
        <v>194</v>
      </c>
      <c r="B21" s="280">
        <v>100.309649726191</v>
      </c>
      <c r="C21" s="280">
        <v>99.853660000000005</v>
      </c>
      <c r="D21" s="281">
        <v>-0.45598972619099998</v>
      </c>
      <c r="E21" s="282">
        <v>0.99545417885999998</v>
      </c>
      <c r="F21" s="280">
        <v>100.915077803017</v>
      </c>
      <c r="G21" s="281">
        <v>75.686308352262003</v>
      </c>
      <c r="H21" s="283">
        <v>6.3280000000000003</v>
      </c>
      <c r="I21" s="280">
        <v>64.887280000000004</v>
      </c>
      <c r="J21" s="281">
        <v>-10.799028352262001</v>
      </c>
      <c r="K21" s="284">
        <v>0.64298895083499996</v>
      </c>
    </row>
    <row r="22" spans="1:11" ht="14.4" customHeight="1" thickBot="1" x14ac:dyDescent="0.35">
      <c r="A22" s="297" t="s">
        <v>195</v>
      </c>
      <c r="B22" s="275">
        <v>37.306003020787998</v>
      </c>
      <c r="C22" s="275">
        <v>37.72</v>
      </c>
      <c r="D22" s="276">
        <v>0.41399697921099998</v>
      </c>
      <c r="E22" s="277">
        <v>1.011097328732</v>
      </c>
      <c r="F22" s="275">
        <v>37.438088696244002</v>
      </c>
      <c r="G22" s="276">
        <v>28.078566522182999</v>
      </c>
      <c r="H22" s="278">
        <v>2.5680000000000001</v>
      </c>
      <c r="I22" s="275">
        <v>23.56</v>
      </c>
      <c r="J22" s="276">
        <v>-4.5185665221829998</v>
      </c>
      <c r="K22" s="279">
        <v>0.62930563018700003</v>
      </c>
    </row>
    <row r="23" spans="1:11" ht="14.4" customHeight="1" thickBot="1" x14ac:dyDescent="0.35">
      <c r="A23" s="297" t="s">
        <v>196</v>
      </c>
      <c r="B23" s="275">
        <v>35.001504298074003</v>
      </c>
      <c r="C23" s="275">
        <v>34.268000000000001</v>
      </c>
      <c r="D23" s="276">
        <v>-0.73350429807399997</v>
      </c>
      <c r="E23" s="277">
        <v>0.97904363504400005</v>
      </c>
      <c r="F23" s="275">
        <v>35.000237086696998</v>
      </c>
      <c r="G23" s="276">
        <v>26.250177815021999</v>
      </c>
      <c r="H23" s="278">
        <v>2.75</v>
      </c>
      <c r="I23" s="275">
        <v>24.541</v>
      </c>
      <c r="J23" s="276">
        <v>-1.7091778150220001</v>
      </c>
      <c r="K23" s="279">
        <v>0.70116667893399998</v>
      </c>
    </row>
    <row r="24" spans="1:11" ht="14.4" customHeight="1" thickBot="1" x14ac:dyDescent="0.35">
      <c r="A24" s="297" t="s">
        <v>197</v>
      </c>
      <c r="B24" s="275">
        <v>28.002142407328002</v>
      </c>
      <c r="C24" s="275">
        <v>26.635000000000002</v>
      </c>
      <c r="D24" s="276">
        <v>-1.3671424073280001</v>
      </c>
      <c r="E24" s="277">
        <v>0.95117722110500003</v>
      </c>
      <c r="F24" s="275">
        <v>27.007397364374999</v>
      </c>
      <c r="G24" s="276">
        <v>20.255548023281001</v>
      </c>
      <c r="H24" s="278">
        <v>1.01</v>
      </c>
      <c r="I24" s="275">
        <v>16.547999999999998</v>
      </c>
      <c r="J24" s="276">
        <v>-3.7075480232809999</v>
      </c>
      <c r="K24" s="279">
        <v>0.61272101775400001</v>
      </c>
    </row>
    <row r="25" spans="1:11" ht="14.4" customHeight="1" thickBot="1" x14ac:dyDescent="0.35">
      <c r="A25" s="297" t="s">
        <v>198</v>
      </c>
      <c r="B25" s="275">
        <v>0</v>
      </c>
      <c r="C25" s="275">
        <v>1.2306600000000001</v>
      </c>
      <c r="D25" s="276">
        <v>1.2306600000000001</v>
      </c>
      <c r="E25" s="286" t="s">
        <v>177</v>
      </c>
      <c r="F25" s="275">
        <v>1.4693546556999999</v>
      </c>
      <c r="G25" s="276">
        <v>1.1020159917750001</v>
      </c>
      <c r="H25" s="278">
        <v>0</v>
      </c>
      <c r="I25" s="275">
        <v>0.23827999999999999</v>
      </c>
      <c r="J25" s="276">
        <v>-0.86373599177500004</v>
      </c>
      <c r="K25" s="279">
        <v>0.16216643073500001</v>
      </c>
    </row>
    <row r="26" spans="1:11" ht="14.4" customHeight="1" thickBot="1" x14ac:dyDescent="0.35">
      <c r="A26" s="298" t="s">
        <v>199</v>
      </c>
      <c r="B26" s="280">
        <v>39.904876430842002</v>
      </c>
      <c r="C26" s="280">
        <v>42.72878</v>
      </c>
      <c r="D26" s="281">
        <v>2.8239035691569998</v>
      </c>
      <c r="E26" s="282">
        <v>1.0707658767979999</v>
      </c>
      <c r="F26" s="280">
        <v>47.141345074725997</v>
      </c>
      <c r="G26" s="281">
        <v>35.356008806044002</v>
      </c>
      <c r="H26" s="283">
        <v>4.7012499999999999</v>
      </c>
      <c r="I26" s="280">
        <v>42.104489999999998</v>
      </c>
      <c r="J26" s="281">
        <v>6.7484811939549996</v>
      </c>
      <c r="K26" s="284">
        <v>0.89315419263600004</v>
      </c>
    </row>
    <row r="27" spans="1:11" ht="14.4" customHeight="1" thickBot="1" x14ac:dyDescent="0.35">
      <c r="A27" s="295" t="s">
        <v>20</v>
      </c>
      <c r="B27" s="275">
        <v>5.4493806411910004</v>
      </c>
      <c r="C27" s="275">
        <v>3.6114099999999998</v>
      </c>
      <c r="D27" s="276">
        <v>-1.837970641191</v>
      </c>
      <c r="E27" s="277">
        <v>0.66271935065400001</v>
      </c>
      <c r="F27" s="275">
        <v>8.9434891255009994</v>
      </c>
      <c r="G27" s="276">
        <v>6.707616844126</v>
      </c>
      <c r="H27" s="278">
        <v>1.0111000000000001</v>
      </c>
      <c r="I27" s="275">
        <v>8.8530899999999999</v>
      </c>
      <c r="J27" s="276">
        <v>2.1454731558729998</v>
      </c>
      <c r="K27" s="279">
        <v>0.98989218589799999</v>
      </c>
    </row>
    <row r="28" spans="1:11" ht="14.4" customHeight="1" thickBot="1" x14ac:dyDescent="0.35">
      <c r="A28" s="299" t="s">
        <v>200</v>
      </c>
      <c r="B28" s="275">
        <v>5.4493806411910004</v>
      </c>
      <c r="C28" s="275">
        <v>3.6114099999999998</v>
      </c>
      <c r="D28" s="276">
        <v>-1.837970641191</v>
      </c>
      <c r="E28" s="277">
        <v>0.66271935065400001</v>
      </c>
      <c r="F28" s="275">
        <v>8.9434891255009994</v>
      </c>
      <c r="G28" s="276">
        <v>6.707616844126</v>
      </c>
      <c r="H28" s="278">
        <v>1.0111000000000001</v>
      </c>
      <c r="I28" s="275">
        <v>8.8530899999999999</v>
      </c>
      <c r="J28" s="276">
        <v>2.1454731558729998</v>
      </c>
      <c r="K28" s="279">
        <v>0.98989218589799999</v>
      </c>
    </row>
    <row r="29" spans="1:11" ht="14.4" customHeight="1" thickBot="1" x14ac:dyDescent="0.35">
      <c r="A29" s="297" t="s">
        <v>201</v>
      </c>
      <c r="B29" s="275">
        <v>0</v>
      </c>
      <c r="C29" s="275">
        <v>0</v>
      </c>
      <c r="D29" s="276">
        <v>0</v>
      </c>
      <c r="E29" s="277">
        <v>1</v>
      </c>
      <c r="F29" s="275">
        <v>0</v>
      </c>
      <c r="G29" s="276">
        <v>0</v>
      </c>
      <c r="H29" s="278">
        <v>0</v>
      </c>
      <c r="I29" s="275">
        <v>6.28</v>
      </c>
      <c r="J29" s="276">
        <v>6.28</v>
      </c>
      <c r="K29" s="285" t="s">
        <v>189</v>
      </c>
    </row>
    <row r="30" spans="1:11" ht="14.4" customHeight="1" thickBot="1" x14ac:dyDescent="0.35">
      <c r="A30" s="297" t="s">
        <v>202</v>
      </c>
      <c r="B30" s="275">
        <v>2.9997580772060002</v>
      </c>
      <c r="C30" s="275">
        <v>0.79557</v>
      </c>
      <c r="D30" s="276">
        <v>-2.2041880772060001</v>
      </c>
      <c r="E30" s="277">
        <v>0.265211386893</v>
      </c>
      <c r="F30" s="275">
        <v>6.9999881818759997</v>
      </c>
      <c r="G30" s="276">
        <v>5.249991136407</v>
      </c>
      <c r="H30" s="278">
        <v>0</v>
      </c>
      <c r="I30" s="275">
        <v>0.85304999999999997</v>
      </c>
      <c r="J30" s="276">
        <v>-4.3969411364070004</v>
      </c>
      <c r="K30" s="279">
        <v>0.121864491458</v>
      </c>
    </row>
    <row r="31" spans="1:11" ht="14.4" customHeight="1" thickBot="1" x14ac:dyDescent="0.35">
      <c r="A31" s="297" t="s">
        <v>203</v>
      </c>
      <c r="B31" s="275">
        <v>1.999852480828</v>
      </c>
      <c r="C31" s="275">
        <v>2.8158400000000001</v>
      </c>
      <c r="D31" s="276">
        <v>0.81598751917099999</v>
      </c>
      <c r="E31" s="277">
        <v>1.408023855256</v>
      </c>
      <c r="F31" s="275">
        <v>1.9435009436249999</v>
      </c>
      <c r="G31" s="276">
        <v>1.457625707719</v>
      </c>
      <c r="H31" s="278">
        <v>1.0111000000000001</v>
      </c>
      <c r="I31" s="275">
        <v>1.72004</v>
      </c>
      <c r="J31" s="276">
        <v>0.26241429228000002</v>
      </c>
      <c r="K31" s="279">
        <v>0.88502143806</v>
      </c>
    </row>
    <row r="32" spans="1:11" ht="14.4" customHeight="1" thickBot="1" x14ac:dyDescent="0.35">
      <c r="A32" s="300" t="s">
        <v>21</v>
      </c>
      <c r="B32" s="280">
        <v>0</v>
      </c>
      <c r="C32" s="280">
        <v>0.27600000000000002</v>
      </c>
      <c r="D32" s="281">
        <v>0.27600000000000002</v>
      </c>
      <c r="E32" s="287" t="s">
        <v>177</v>
      </c>
      <c r="F32" s="280">
        <v>0</v>
      </c>
      <c r="G32" s="281">
        <v>0</v>
      </c>
      <c r="H32" s="283">
        <v>0</v>
      </c>
      <c r="I32" s="280">
        <v>0.61899999999999999</v>
      </c>
      <c r="J32" s="281">
        <v>0.61899999999999999</v>
      </c>
      <c r="K32" s="288" t="s">
        <v>177</v>
      </c>
    </row>
    <row r="33" spans="1:11" ht="14.4" customHeight="1" thickBot="1" x14ac:dyDescent="0.35">
      <c r="A33" s="296" t="s">
        <v>204</v>
      </c>
      <c r="B33" s="280">
        <v>0</v>
      </c>
      <c r="C33" s="280">
        <v>0.27600000000000002</v>
      </c>
      <c r="D33" s="281">
        <v>0.27600000000000002</v>
      </c>
      <c r="E33" s="287" t="s">
        <v>177</v>
      </c>
      <c r="F33" s="280">
        <v>0</v>
      </c>
      <c r="G33" s="281">
        <v>0</v>
      </c>
      <c r="H33" s="283">
        <v>0</v>
      </c>
      <c r="I33" s="280">
        <v>0.61899999999999999</v>
      </c>
      <c r="J33" s="281">
        <v>0.61899999999999999</v>
      </c>
      <c r="K33" s="288" t="s">
        <v>177</v>
      </c>
    </row>
    <row r="34" spans="1:11" ht="14.4" customHeight="1" thickBot="1" x14ac:dyDescent="0.35">
      <c r="A34" s="297" t="s">
        <v>205</v>
      </c>
      <c r="B34" s="275">
        <v>0</v>
      </c>
      <c r="C34" s="275">
        <v>0.27600000000000002</v>
      </c>
      <c r="D34" s="276">
        <v>0.27600000000000002</v>
      </c>
      <c r="E34" s="286" t="s">
        <v>177</v>
      </c>
      <c r="F34" s="275">
        <v>0</v>
      </c>
      <c r="G34" s="276">
        <v>0</v>
      </c>
      <c r="H34" s="278">
        <v>0</v>
      </c>
      <c r="I34" s="275">
        <v>0.61899999999999999</v>
      </c>
      <c r="J34" s="276">
        <v>0.61899999999999999</v>
      </c>
      <c r="K34" s="285" t="s">
        <v>177</v>
      </c>
    </row>
    <row r="35" spans="1:11" ht="14.4" customHeight="1" thickBot="1" x14ac:dyDescent="0.35">
      <c r="A35" s="295" t="s">
        <v>22</v>
      </c>
      <c r="B35" s="275">
        <v>34.455495789651003</v>
      </c>
      <c r="C35" s="275">
        <v>38.841369999999998</v>
      </c>
      <c r="D35" s="276">
        <v>4.3858742103479997</v>
      </c>
      <c r="E35" s="277">
        <v>1.12729099117</v>
      </c>
      <c r="F35" s="275">
        <v>38.197855949224</v>
      </c>
      <c r="G35" s="276">
        <v>28.648391961918001</v>
      </c>
      <c r="H35" s="278">
        <v>3.69015</v>
      </c>
      <c r="I35" s="275">
        <v>32.632399999999997</v>
      </c>
      <c r="J35" s="276">
        <v>3.9840080380809999</v>
      </c>
      <c r="K35" s="279">
        <v>0.85429925814100005</v>
      </c>
    </row>
    <row r="36" spans="1:11" ht="14.4" customHeight="1" thickBot="1" x14ac:dyDescent="0.35">
      <c r="A36" s="296" t="s">
        <v>206</v>
      </c>
      <c r="B36" s="280">
        <v>16.934480736432999</v>
      </c>
      <c r="C36" s="280">
        <v>20.163119999999999</v>
      </c>
      <c r="D36" s="281">
        <v>3.228639263566</v>
      </c>
      <c r="E36" s="282">
        <v>1.190654754274</v>
      </c>
      <c r="F36" s="280">
        <v>19.474133285687</v>
      </c>
      <c r="G36" s="281">
        <v>14.605599964265</v>
      </c>
      <c r="H36" s="283">
        <v>1.8997999999999999</v>
      </c>
      <c r="I36" s="280">
        <v>17.285489999999999</v>
      </c>
      <c r="J36" s="281">
        <v>2.6798900357340001</v>
      </c>
      <c r="K36" s="284">
        <v>0.88761280137099996</v>
      </c>
    </row>
    <row r="37" spans="1:11" ht="14.4" customHeight="1" thickBot="1" x14ac:dyDescent="0.35">
      <c r="A37" s="297" t="s">
        <v>207</v>
      </c>
      <c r="B37" s="275">
        <v>5.7392597891330004</v>
      </c>
      <c r="C37" s="275">
        <v>6.4097</v>
      </c>
      <c r="D37" s="276">
        <v>0.67044021086600003</v>
      </c>
      <c r="E37" s="277">
        <v>1.1168164947220001</v>
      </c>
      <c r="F37" s="275">
        <v>6.5570348239509997</v>
      </c>
      <c r="G37" s="276">
        <v>4.9177761179630002</v>
      </c>
      <c r="H37" s="278">
        <v>0.50160000000000005</v>
      </c>
      <c r="I37" s="275">
        <v>5.2526000000000002</v>
      </c>
      <c r="J37" s="276">
        <v>0.334823882036</v>
      </c>
      <c r="K37" s="279">
        <v>0.80106330697100003</v>
      </c>
    </row>
    <row r="38" spans="1:11" ht="14.4" customHeight="1" thickBot="1" x14ac:dyDescent="0.35">
      <c r="A38" s="297" t="s">
        <v>208</v>
      </c>
      <c r="B38" s="275">
        <v>11.195220947298999</v>
      </c>
      <c r="C38" s="275">
        <v>13.75342</v>
      </c>
      <c r="D38" s="276">
        <v>2.5581990527</v>
      </c>
      <c r="E38" s="277">
        <v>1.228508134385</v>
      </c>
      <c r="F38" s="275">
        <v>12.917098461736</v>
      </c>
      <c r="G38" s="276">
        <v>9.6878238463020008</v>
      </c>
      <c r="H38" s="278">
        <v>1.3982000000000001</v>
      </c>
      <c r="I38" s="275">
        <v>12.03289</v>
      </c>
      <c r="J38" s="276">
        <v>2.3450661536970001</v>
      </c>
      <c r="K38" s="279">
        <v>0.93154743966999998</v>
      </c>
    </row>
    <row r="39" spans="1:11" ht="14.4" customHeight="1" thickBot="1" x14ac:dyDescent="0.35">
      <c r="A39" s="296" t="s">
        <v>209</v>
      </c>
      <c r="B39" s="280">
        <v>0.99974045147699997</v>
      </c>
      <c r="C39" s="280">
        <v>1.08</v>
      </c>
      <c r="D39" s="281">
        <v>8.0259548521999999E-2</v>
      </c>
      <c r="E39" s="282">
        <v>1.0802803851780001</v>
      </c>
      <c r="F39" s="280">
        <v>1.1186753844199999</v>
      </c>
      <c r="G39" s="281">
        <v>0.83900653831500005</v>
      </c>
      <c r="H39" s="283">
        <v>0</v>
      </c>
      <c r="I39" s="280">
        <v>0.81</v>
      </c>
      <c r="J39" s="281">
        <v>-2.9006538315E-2</v>
      </c>
      <c r="K39" s="284">
        <v>0.72407063861400001</v>
      </c>
    </row>
    <row r="40" spans="1:11" ht="14.4" customHeight="1" thickBot="1" x14ac:dyDescent="0.35">
      <c r="A40" s="297" t="s">
        <v>210</v>
      </c>
      <c r="B40" s="275">
        <v>0.99974045147699997</v>
      </c>
      <c r="C40" s="275">
        <v>1.08</v>
      </c>
      <c r="D40" s="276">
        <v>8.0259548521999999E-2</v>
      </c>
      <c r="E40" s="277">
        <v>1.0802803851780001</v>
      </c>
      <c r="F40" s="275">
        <v>1.1186753844199999</v>
      </c>
      <c r="G40" s="276">
        <v>0.83900653831500005</v>
      </c>
      <c r="H40" s="278">
        <v>0</v>
      </c>
      <c r="I40" s="275">
        <v>0.81</v>
      </c>
      <c r="J40" s="276">
        <v>-2.9006538315E-2</v>
      </c>
      <c r="K40" s="279">
        <v>0.72407063861400001</v>
      </c>
    </row>
    <row r="41" spans="1:11" ht="14.4" customHeight="1" thickBot="1" x14ac:dyDescent="0.35">
      <c r="A41" s="296" t="s">
        <v>211</v>
      </c>
      <c r="B41" s="280">
        <v>16.000016246716001</v>
      </c>
      <c r="C41" s="280">
        <v>16.497489999999999</v>
      </c>
      <c r="D41" s="281">
        <v>0.49747375328299998</v>
      </c>
      <c r="E41" s="282">
        <v>1.031092078008</v>
      </c>
      <c r="F41" s="280">
        <v>16.475319081060999</v>
      </c>
      <c r="G41" s="281">
        <v>12.356489310796</v>
      </c>
      <c r="H41" s="283">
        <v>1.7903500000000001</v>
      </c>
      <c r="I41" s="280">
        <v>14.536910000000001</v>
      </c>
      <c r="J41" s="281">
        <v>2.1804206892029998</v>
      </c>
      <c r="K41" s="284">
        <v>0.88234467135200001</v>
      </c>
    </row>
    <row r="42" spans="1:11" ht="14.4" customHeight="1" thickBot="1" x14ac:dyDescent="0.35">
      <c r="A42" s="297" t="s">
        <v>212</v>
      </c>
      <c r="B42" s="275">
        <v>16.000016246716001</v>
      </c>
      <c r="C42" s="275">
        <v>16.497489999999999</v>
      </c>
      <c r="D42" s="276">
        <v>0.49747375328299998</v>
      </c>
      <c r="E42" s="277">
        <v>1.031092078008</v>
      </c>
      <c r="F42" s="275">
        <v>16.475319081060999</v>
      </c>
      <c r="G42" s="276">
        <v>12.356489310796</v>
      </c>
      <c r="H42" s="278">
        <v>1.7903500000000001</v>
      </c>
      <c r="I42" s="275">
        <v>14.536910000000001</v>
      </c>
      <c r="J42" s="276">
        <v>2.1804206892029998</v>
      </c>
      <c r="K42" s="279">
        <v>0.88234467135200001</v>
      </c>
    </row>
    <row r="43" spans="1:11" ht="14.4" customHeight="1" thickBot="1" x14ac:dyDescent="0.35">
      <c r="A43" s="296" t="s">
        <v>213</v>
      </c>
      <c r="B43" s="280">
        <v>0</v>
      </c>
      <c r="C43" s="280">
        <v>1.10076</v>
      </c>
      <c r="D43" s="281">
        <v>1.10076</v>
      </c>
      <c r="E43" s="287" t="s">
        <v>177</v>
      </c>
      <c r="F43" s="280">
        <v>1.1297281980539999</v>
      </c>
      <c r="G43" s="281">
        <v>0.84729614854000002</v>
      </c>
      <c r="H43" s="283">
        <v>0</v>
      </c>
      <c r="I43" s="280">
        <v>0</v>
      </c>
      <c r="J43" s="281">
        <v>-0.84729614854000002</v>
      </c>
      <c r="K43" s="284">
        <v>0</v>
      </c>
    </row>
    <row r="44" spans="1:11" ht="14.4" customHeight="1" thickBot="1" x14ac:dyDescent="0.35">
      <c r="A44" s="297" t="s">
        <v>214</v>
      </c>
      <c r="B44" s="275">
        <v>0</v>
      </c>
      <c r="C44" s="275">
        <v>1.10076</v>
      </c>
      <c r="D44" s="276">
        <v>1.10076</v>
      </c>
      <c r="E44" s="286" t="s">
        <v>177</v>
      </c>
      <c r="F44" s="275">
        <v>1.1297281980539999</v>
      </c>
      <c r="G44" s="276">
        <v>0.84729614854000002</v>
      </c>
      <c r="H44" s="278">
        <v>0</v>
      </c>
      <c r="I44" s="275">
        <v>0</v>
      </c>
      <c r="J44" s="276">
        <v>-0.84729614854000002</v>
      </c>
      <c r="K44" s="279">
        <v>0</v>
      </c>
    </row>
    <row r="45" spans="1:11" ht="14.4" customHeight="1" thickBot="1" x14ac:dyDescent="0.35">
      <c r="A45" s="294" t="s">
        <v>23</v>
      </c>
      <c r="B45" s="275">
        <v>2940.9992044779601</v>
      </c>
      <c r="C45" s="275">
        <v>3322.48027</v>
      </c>
      <c r="D45" s="276">
        <v>381.48106552203802</v>
      </c>
      <c r="E45" s="277">
        <v>1.129711380044</v>
      </c>
      <c r="F45" s="275">
        <v>3398.0168092227</v>
      </c>
      <c r="G45" s="276">
        <v>2548.5126069170201</v>
      </c>
      <c r="H45" s="278">
        <v>274.80961000000002</v>
      </c>
      <c r="I45" s="275">
        <v>2629.6552700000002</v>
      </c>
      <c r="J45" s="276">
        <v>81.142663082978004</v>
      </c>
      <c r="K45" s="279">
        <v>0.773879417801</v>
      </c>
    </row>
    <row r="46" spans="1:11" ht="14.4" customHeight="1" thickBot="1" x14ac:dyDescent="0.35">
      <c r="A46" s="300" t="s">
        <v>215</v>
      </c>
      <c r="B46" s="280">
        <v>2177.9999999998799</v>
      </c>
      <c r="C46" s="280">
        <v>2461.0929999999998</v>
      </c>
      <c r="D46" s="281">
        <v>283.09300000012001</v>
      </c>
      <c r="E46" s="282">
        <v>1.129978420569</v>
      </c>
      <c r="F46" s="280">
        <v>2518.99999999996</v>
      </c>
      <c r="G46" s="281">
        <v>1889.24999999997</v>
      </c>
      <c r="H46" s="283">
        <v>203.56200000000001</v>
      </c>
      <c r="I46" s="280">
        <v>1947.8820000000001</v>
      </c>
      <c r="J46" s="281">
        <v>58.632000000033997</v>
      </c>
      <c r="K46" s="284">
        <v>0.77327590313600003</v>
      </c>
    </row>
    <row r="47" spans="1:11" ht="14.4" customHeight="1" thickBot="1" x14ac:dyDescent="0.35">
      <c r="A47" s="296" t="s">
        <v>216</v>
      </c>
      <c r="B47" s="280">
        <v>2177.9999999998799</v>
      </c>
      <c r="C47" s="280">
        <v>2461.0929999999998</v>
      </c>
      <c r="D47" s="281">
        <v>283.09300000012001</v>
      </c>
      <c r="E47" s="282">
        <v>1.129978420569</v>
      </c>
      <c r="F47" s="280">
        <v>2509.99999999996</v>
      </c>
      <c r="G47" s="281">
        <v>1882.49999999997</v>
      </c>
      <c r="H47" s="283">
        <v>203.56200000000001</v>
      </c>
      <c r="I47" s="280">
        <v>1947.8820000000001</v>
      </c>
      <c r="J47" s="281">
        <v>65.382000000033997</v>
      </c>
      <c r="K47" s="284">
        <v>0.77604860557699995</v>
      </c>
    </row>
    <row r="48" spans="1:11" ht="14.4" customHeight="1" thickBot="1" x14ac:dyDescent="0.35">
      <c r="A48" s="297" t="s">
        <v>217</v>
      </c>
      <c r="B48" s="275">
        <v>2177.9999999998799</v>
      </c>
      <c r="C48" s="275">
        <v>2461.0929999999998</v>
      </c>
      <c r="D48" s="276">
        <v>283.09300000012001</v>
      </c>
      <c r="E48" s="277">
        <v>1.129978420569</v>
      </c>
      <c r="F48" s="275">
        <v>2509.99999999996</v>
      </c>
      <c r="G48" s="276">
        <v>1882.49999999997</v>
      </c>
      <c r="H48" s="278">
        <v>203.56200000000001</v>
      </c>
      <c r="I48" s="275">
        <v>1947.8820000000001</v>
      </c>
      <c r="J48" s="276">
        <v>65.382000000033997</v>
      </c>
      <c r="K48" s="279">
        <v>0.77604860557699995</v>
      </c>
    </row>
    <row r="49" spans="1:11" ht="14.4" customHeight="1" thickBot="1" x14ac:dyDescent="0.35">
      <c r="A49" s="296" t="s">
        <v>218</v>
      </c>
      <c r="B49" s="280">
        <v>0</v>
      </c>
      <c r="C49" s="280">
        <v>0</v>
      </c>
      <c r="D49" s="281">
        <v>0</v>
      </c>
      <c r="E49" s="287" t="s">
        <v>177</v>
      </c>
      <c r="F49" s="280">
        <v>8.9999999999989999</v>
      </c>
      <c r="G49" s="281">
        <v>6.7499999999989999</v>
      </c>
      <c r="H49" s="283">
        <v>0</v>
      </c>
      <c r="I49" s="280">
        <v>0</v>
      </c>
      <c r="J49" s="281">
        <v>-6.7499999999989999</v>
      </c>
      <c r="K49" s="284">
        <v>0</v>
      </c>
    </row>
    <row r="50" spans="1:11" ht="14.4" customHeight="1" thickBot="1" x14ac:dyDescent="0.35">
      <c r="A50" s="297" t="s">
        <v>219</v>
      </c>
      <c r="B50" s="275">
        <v>0</v>
      </c>
      <c r="C50" s="275">
        <v>0</v>
      </c>
      <c r="D50" s="276">
        <v>0</v>
      </c>
      <c r="E50" s="286" t="s">
        <v>177</v>
      </c>
      <c r="F50" s="275">
        <v>8.9999999999989999</v>
      </c>
      <c r="G50" s="276">
        <v>6.7499999999989999</v>
      </c>
      <c r="H50" s="278">
        <v>0</v>
      </c>
      <c r="I50" s="275">
        <v>0</v>
      </c>
      <c r="J50" s="276">
        <v>-6.7499999999989999</v>
      </c>
      <c r="K50" s="279">
        <v>0</v>
      </c>
    </row>
    <row r="51" spans="1:11" ht="14.4" customHeight="1" thickBot="1" x14ac:dyDescent="0.35">
      <c r="A51" s="295" t="s">
        <v>220</v>
      </c>
      <c r="B51" s="275">
        <v>740.99920447808404</v>
      </c>
      <c r="C51" s="275">
        <v>836.77526999999998</v>
      </c>
      <c r="D51" s="276">
        <v>95.776065521915996</v>
      </c>
      <c r="E51" s="277">
        <v>1.1292525888589999</v>
      </c>
      <c r="F51" s="275">
        <v>854.01680922274295</v>
      </c>
      <c r="G51" s="276">
        <v>640.51260691705704</v>
      </c>
      <c r="H51" s="278">
        <v>69.211500000000001</v>
      </c>
      <c r="I51" s="275">
        <v>662.28049999999996</v>
      </c>
      <c r="J51" s="276">
        <v>21.767893082943001</v>
      </c>
      <c r="K51" s="279">
        <v>0.77548883446700001</v>
      </c>
    </row>
    <row r="52" spans="1:11" ht="14.4" customHeight="1" thickBot="1" x14ac:dyDescent="0.35">
      <c r="A52" s="296" t="s">
        <v>221</v>
      </c>
      <c r="B52" s="280">
        <v>195.999998491404</v>
      </c>
      <c r="C52" s="280">
        <v>221.50200000000001</v>
      </c>
      <c r="D52" s="281">
        <v>25.502001508595001</v>
      </c>
      <c r="E52" s="282">
        <v>1.130112253596</v>
      </c>
      <c r="F52" s="280">
        <v>226.016809222756</v>
      </c>
      <c r="G52" s="281">
        <v>169.51260691706699</v>
      </c>
      <c r="H52" s="283">
        <v>18.321000000000002</v>
      </c>
      <c r="I52" s="280">
        <v>175.31</v>
      </c>
      <c r="J52" s="281">
        <v>5.7973930829329996</v>
      </c>
      <c r="K52" s="284">
        <v>0.77565027398999997</v>
      </c>
    </row>
    <row r="53" spans="1:11" ht="14.4" customHeight="1" thickBot="1" x14ac:dyDescent="0.35">
      <c r="A53" s="297" t="s">
        <v>222</v>
      </c>
      <c r="B53" s="275">
        <v>195.999998491404</v>
      </c>
      <c r="C53" s="275">
        <v>221.50200000000001</v>
      </c>
      <c r="D53" s="276">
        <v>25.502001508595001</v>
      </c>
      <c r="E53" s="277">
        <v>1.130112253596</v>
      </c>
      <c r="F53" s="275">
        <v>226.016809222756</v>
      </c>
      <c r="G53" s="276">
        <v>169.51260691706699</v>
      </c>
      <c r="H53" s="278">
        <v>18.321000000000002</v>
      </c>
      <c r="I53" s="275">
        <v>175.31</v>
      </c>
      <c r="J53" s="276">
        <v>5.7973930829329996</v>
      </c>
      <c r="K53" s="279">
        <v>0.77565027398999997</v>
      </c>
    </row>
    <row r="54" spans="1:11" ht="14.4" customHeight="1" thickBot="1" x14ac:dyDescent="0.35">
      <c r="A54" s="296" t="s">
        <v>223</v>
      </c>
      <c r="B54" s="280">
        <v>544.99920598667995</v>
      </c>
      <c r="C54" s="280">
        <v>615.27327000000002</v>
      </c>
      <c r="D54" s="281">
        <v>70.27406401332</v>
      </c>
      <c r="E54" s="282">
        <v>1.1289434245800001</v>
      </c>
      <c r="F54" s="280">
        <v>627.99999999998704</v>
      </c>
      <c r="G54" s="281">
        <v>470.99999999999102</v>
      </c>
      <c r="H54" s="283">
        <v>50.890500000000003</v>
      </c>
      <c r="I54" s="280">
        <v>486.97050000000002</v>
      </c>
      <c r="J54" s="281">
        <v>15.970500000009</v>
      </c>
      <c r="K54" s="284">
        <v>0.77543073248399996</v>
      </c>
    </row>
    <row r="55" spans="1:11" ht="14.4" customHeight="1" thickBot="1" x14ac:dyDescent="0.35">
      <c r="A55" s="297" t="s">
        <v>224</v>
      </c>
      <c r="B55" s="275">
        <v>544.99920598667995</v>
      </c>
      <c r="C55" s="275">
        <v>615.27327000000002</v>
      </c>
      <c r="D55" s="276">
        <v>70.27406401332</v>
      </c>
      <c r="E55" s="277">
        <v>1.1289434245800001</v>
      </c>
      <c r="F55" s="275">
        <v>627.99999999998704</v>
      </c>
      <c r="G55" s="276">
        <v>470.99999999999102</v>
      </c>
      <c r="H55" s="278">
        <v>50.890500000000003</v>
      </c>
      <c r="I55" s="275">
        <v>486.97050000000002</v>
      </c>
      <c r="J55" s="276">
        <v>15.970500000009</v>
      </c>
      <c r="K55" s="279">
        <v>0.77543073248399996</v>
      </c>
    </row>
    <row r="56" spans="1:11" ht="14.4" customHeight="1" thickBot="1" x14ac:dyDescent="0.35">
      <c r="A56" s="295" t="s">
        <v>225</v>
      </c>
      <c r="B56" s="275">
        <v>21.999999999998</v>
      </c>
      <c r="C56" s="275">
        <v>24.611999999999998</v>
      </c>
      <c r="D56" s="276">
        <v>2.6120000000010002</v>
      </c>
      <c r="E56" s="277">
        <v>1.1187272727269999</v>
      </c>
      <c r="F56" s="275">
        <v>24.999999999999002</v>
      </c>
      <c r="G56" s="276">
        <v>18.749999999999002</v>
      </c>
      <c r="H56" s="278">
        <v>2.0361099999999999</v>
      </c>
      <c r="I56" s="275">
        <v>19.49277</v>
      </c>
      <c r="J56" s="276">
        <v>0.74277000000000004</v>
      </c>
      <c r="K56" s="279">
        <v>0.77971080000000004</v>
      </c>
    </row>
    <row r="57" spans="1:11" ht="14.4" customHeight="1" thickBot="1" x14ac:dyDescent="0.35">
      <c r="A57" s="296" t="s">
        <v>226</v>
      </c>
      <c r="B57" s="280">
        <v>21.999999999998</v>
      </c>
      <c r="C57" s="280">
        <v>24.611999999999998</v>
      </c>
      <c r="D57" s="281">
        <v>2.6120000000010002</v>
      </c>
      <c r="E57" s="282">
        <v>1.1187272727269999</v>
      </c>
      <c r="F57" s="280">
        <v>24.999999999999002</v>
      </c>
      <c r="G57" s="281">
        <v>18.749999999999002</v>
      </c>
      <c r="H57" s="283">
        <v>2.0361099999999999</v>
      </c>
      <c r="I57" s="280">
        <v>19.49277</v>
      </c>
      <c r="J57" s="281">
        <v>0.74277000000000004</v>
      </c>
      <c r="K57" s="284">
        <v>0.77971080000000004</v>
      </c>
    </row>
    <row r="58" spans="1:11" ht="14.4" customHeight="1" thickBot="1" x14ac:dyDescent="0.35">
      <c r="A58" s="297" t="s">
        <v>227</v>
      </c>
      <c r="B58" s="275">
        <v>21.999999999998</v>
      </c>
      <c r="C58" s="275">
        <v>24.611999999999998</v>
      </c>
      <c r="D58" s="276">
        <v>2.6120000000010002</v>
      </c>
      <c r="E58" s="277">
        <v>1.1187272727269999</v>
      </c>
      <c r="F58" s="275">
        <v>24.999999999999002</v>
      </c>
      <c r="G58" s="276">
        <v>18.749999999999002</v>
      </c>
      <c r="H58" s="278">
        <v>2.0361099999999999</v>
      </c>
      <c r="I58" s="275">
        <v>19.49277</v>
      </c>
      <c r="J58" s="276">
        <v>0.74277000000000004</v>
      </c>
      <c r="K58" s="279">
        <v>0.77971080000000004</v>
      </c>
    </row>
    <row r="59" spans="1:11" ht="14.4" customHeight="1" thickBot="1" x14ac:dyDescent="0.35">
      <c r="A59" s="294" t="s">
        <v>228</v>
      </c>
      <c r="B59" s="275">
        <v>0</v>
      </c>
      <c r="C59" s="275">
        <v>1.49</v>
      </c>
      <c r="D59" s="276">
        <v>1.49</v>
      </c>
      <c r="E59" s="286" t="s">
        <v>177</v>
      </c>
      <c r="F59" s="275">
        <v>0</v>
      </c>
      <c r="G59" s="276">
        <v>0</v>
      </c>
      <c r="H59" s="278">
        <v>0</v>
      </c>
      <c r="I59" s="275">
        <v>-0.34227999999999997</v>
      </c>
      <c r="J59" s="276">
        <v>-0.34227999999999997</v>
      </c>
      <c r="K59" s="285" t="s">
        <v>177</v>
      </c>
    </row>
    <row r="60" spans="1:11" ht="14.4" customHeight="1" thickBot="1" x14ac:dyDescent="0.35">
      <c r="A60" s="295" t="s">
        <v>229</v>
      </c>
      <c r="B60" s="275">
        <v>0</v>
      </c>
      <c r="C60" s="275">
        <v>1.49</v>
      </c>
      <c r="D60" s="276">
        <v>1.49</v>
      </c>
      <c r="E60" s="286" t="s">
        <v>177</v>
      </c>
      <c r="F60" s="275">
        <v>0</v>
      </c>
      <c r="G60" s="276">
        <v>0</v>
      </c>
      <c r="H60" s="278">
        <v>0</v>
      </c>
      <c r="I60" s="275">
        <v>-0.34227999999999997</v>
      </c>
      <c r="J60" s="276">
        <v>-0.34227999999999997</v>
      </c>
      <c r="K60" s="285" t="s">
        <v>177</v>
      </c>
    </row>
    <row r="61" spans="1:11" ht="14.4" customHeight="1" thickBot="1" x14ac:dyDescent="0.35">
      <c r="A61" s="296" t="s">
        <v>230</v>
      </c>
      <c r="B61" s="280">
        <v>0</v>
      </c>
      <c r="C61" s="280">
        <v>1.49</v>
      </c>
      <c r="D61" s="281">
        <v>1.49</v>
      </c>
      <c r="E61" s="287" t="s">
        <v>177</v>
      </c>
      <c r="F61" s="280">
        <v>0</v>
      </c>
      <c r="G61" s="281">
        <v>0</v>
      </c>
      <c r="H61" s="283">
        <v>0</v>
      </c>
      <c r="I61" s="280">
        <v>0.1</v>
      </c>
      <c r="J61" s="281">
        <v>0.1</v>
      </c>
      <c r="K61" s="288" t="s">
        <v>177</v>
      </c>
    </row>
    <row r="62" spans="1:11" ht="14.4" customHeight="1" thickBot="1" x14ac:dyDescent="0.35">
      <c r="A62" s="297" t="s">
        <v>231</v>
      </c>
      <c r="B62" s="275">
        <v>0</v>
      </c>
      <c r="C62" s="275">
        <v>1.39</v>
      </c>
      <c r="D62" s="276">
        <v>1.39</v>
      </c>
      <c r="E62" s="286" t="s">
        <v>189</v>
      </c>
      <c r="F62" s="275">
        <v>0</v>
      </c>
      <c r="G62" s="276">
        <v>0</v>
      </c>
      <c r="H62" s="278">
        <v>0</v>
      </c>
      <c r="I62" s="275">
        <v>0</v>
      </c>
      <c r="J62" s="276">
        <v>0</v>
      </c>
      <c r="K62" s="285" t="s">
        <v>177</v>
      </c>
    </row>
    <row r="63" spans="1:11" ht="14.4" customHeight="1" thickBot="1" x14ac:dyDescent="0.35">
      <c r="A63" s="297" t="s">
        <v>232</v>
      </c>
      <c r="B63" s="275">
        <v>0</v>
      </c>
      <c r="C63" s="275">
        <v>9.9999999999E-2</v>
      </c>
      <c r="D63" s="276">
        <v>9.9999999999E-2</v>
      </c>
      <c r="E63" s="286" t="s">
        <v>189</v>
      </c>
      <c r="F63" s="275">
        <v>0</v>
      </c>
      <c r="G63" s="276">
        <v>0</v>
      </c>
      <c r="H63" s="278">
        <v>0</v>
      </c>
      <c r="I63" s="275">
        <v>0.1</v>
      </c>
      <c r="J63" s="276">
        <v>0.1</v>
      </c>
      <c r="K63" s="285" t="s">
        <v>177</v>
      </c>
    </row>
    <row r="64" spans="1:11" ht="14.4" customHeight="1" thickBot="1" x14ac:dyDescent="0.35">
      <c r="A64" s="296" t="s">
        <v>233</v>
      </c>
      <c r="B64" s="280">
        <v>0</v>
      </c>
      <c r="C64" s="280">
        <v>0</v>
      </c>
      <c r="D64" s="281">
        <v>0</v>
      </c>
      <c r="E64" s="282">
        <v>1</v>
      </c>
      <c r="F64" s="280">
        <v>0</v>
      </c>
      <c r="G64" s="281">
        <v>0</v>
      </c>
      <c r="H64" s="283">
        <v>0</v>
      </c>
      <c r="I64" s="280">
        <v>-0.44228000000000001</v>
      </c>
      <c r="J64" s="281">
        <v>-0.44228000000000001</v>
      </c>
      <c r="K64" s="288" t="s">
        <v>189</v>
      </c>
    </row>
    <row r="65" spans="1:11" ht="14.4" customHeight="1" thickBot="1" x14ac:dyDescent="0.35">
      <c r="A65" s="297" t="s">
        <v>234</v>
      </c>
      <c r="B65" s="275">
        <v>0</v>
      </c>
      <c r="C65" s="275">
        <v>0</v>
      </c>
      <c r="D65" s="276">
        <v>0</v>
      </c>
      <c r="E65" s="277">
        <v>1</v>
      </c>
      <c r="F65" s="275">
        <v>0</v>
      </c>
      <c r="G65" s="276">
        <v>0</v>
      </c>
      <c r="H65" s="278">
        <v>0</v>
      </c>
      <c r="I65" s="275">
        <v>-0.44228000000000001</v>
      </c>
      <c r="J65" s="276">
        <v>-0.44228000000000001</v>
      </c>
      <c r="K65" s="285" t="s">
        <v>189</v>
      </c>
    </row>
    <row r="66" spans="1:11" ht="14.4" customHeight="1" thickBot="1" x14ac:dyDescent="0.35">
      <c r="A66" s="294" t="s">
        <v>235</v>
      </c>
      <c r="B66" s="275">
        <v>21.999999999998</v>
      </c>
      <c r="C66" s="275">
        <v>17.603000000000002</v>
      </c>
      <c r="D66" s="276">
        <v>-4.3969999999980001</v>
      </c>
      <c r="E66" s="277">
        <v>0.80013636363600005</v>
      </c>
      <c r="F66" s="275">
        <v>16.999324593766001</v>
      </c>
      <c r="G66" s="276">
        <v>12.749493445324999</v>
      </c>
      <c r="H66" s="278">
        <v>1.405</v>
      </c>
      <c r="I66" s="275">
        <v>12.645</v>
      </c>
      <c r="J66" s="276">
        <v>-0.104493445325</v>
      </c>
      <c r="K66" s="279">
        <v>0.74385308252899995</v>
      </c>
    </row>
    <row r="67" spans="1:11" ht="14.4" customHeight="1" thickBot="1" x14ac:dyDescent="0.35">
      <c r="A67" s="295" t="s">
        <v>236</v>
      </c>
      <c r="B67" s="275">
        <v>21.999999999998</v>
      </c>
      <c r="C67" s="275">
        <v>17.603000000000002</v>
      </c>
      <c r="D67" s="276">
        <v>-4.3969999999980001</v>
      </c>
      <c r="E67" s="277">
        <v>0.80013636363600005</v>
      </c>
      <c r="F67" s="275">
        <v>16.999324593766001</v>
      </c>
      <c r="G67" s="276">
        <v>12.749493445324999</v>
      </c>
      <c r="H67" s="278">
        <v>1.405</v>
      </c>
      <c r="I67" s="275">
        <v>12.645</v>
      </c>
      <c r="J67" s="276">
        <v>-0.104493445325</v>
      </c>
      <c r="K67" s="279">
        <v>0.74385308252899995</v>
      </c>
    </row>
    <row r="68" spans="1:11" ht="14.4" customHeight="1" thickBot="1" x14ac:dyDescent="0.35">
      <c r="A68" s="296" t="s">
        <v>237</v>
      </c>
      <c r="B68" s="280">
        <v>21.999999999998</v>
      </c>
      <c r="C68" s="280">
        <v>17.603000000000002</v>
      </c>
      <c r="D68" s="281">
        <v>-4.3969999999980001</v>
      </c>
      <c r="E68" s="282">
        <v>0.80013636363600005</v>
      </c>
      <c r="F68" s="280">
        <v>16.999324593766001</v>
      </c>
      <c r="G68" s="281">
        <v>12.749493445324999</v>
      </c>
      <c r="H68" s="283">
        <v>1.405</v>
      </c>
      <c r="I68" s="280">
        <v>12.645</v>
      </c>
      <c r="J68" s="281">
        <v>-0.104493445325</v>
      </c>
      <c r="K68" s="284">
        <v>0.74385308252899995</v>
      </c>
    </row>
    <row r="69" spans="1:11" ht="14.4" customHeight="1" thickBot="1" x14ac:dyDescent="0.35">
      <c r="A69" s="297" t="s">
        <v>238</v>
      </c>
      <c r="B69" s="275">
        <v>21.999999999998</v>
      </c>
      <c r="C69" s="275">
        <v>17.600999999999999</v>
      </c>
      <c r="D69" s="276">
        <v>-4.3989999999979998</v>
      </c>
      <c r="E69" s="277">
        <v>0.80004545454499998</v>
      </c>
      <c r="F69" s="275">
        <v>16.999324593766001</v>
      </c>
      <c r="G69" s="276">
        <v>12.749493445324999</v>
      </c>
      <c r="H69" s="278">
        <v>1.405</v>
      </c>
      <c r="I69" s="275">
        <v>12.645</v>
      </c>
      <c r="J69" s="276">
        <v>-0.104493445325</v>
      </c>
      <c r="K69" s="279">
        <v>0.74385308252899995</v>
      </c>
    </row>
    <row r="70" spans="1:11" ht="14.4" customHeight="1" thickBot="1" x14ac:dyDescent="0.35">
      <c r="A70" s="297" t="s">
        <v>239</v>
      </c>
      <c r="B70" s="275">
        <v>0</v>
      </c>
      <c r="C70" s="275">
        <v>2E-3</v>
      </c>
      <c r="D70" s="276">
        <v>2E-3</v>
      </c>
      <c r="E70" s="286" t="s">
        <v>177</v>
      </c>
      <c r="F70" s="275">
        <v>0</v>
      </c>
      <c r="G70" s="276">
        <v>0</v>
      </c>
      <c r="H70" s="278">
        <v>0</v>
      </c>
      <c r="I70" s="275">
        <v>0</v>
      </c>
      <c r="J70" s="276">
        <v>0</v>
      </c>
      <c r="K70" s="285" t="s">
        <v>177</v>
      </c>
    </row>
    <row r="71" spans="1:11" ht="14.4" customHeight="1" thickBot="1" x14ac:dyDescent="0.35">
      <c r="A71" s="293" t="s">
        <v>240</v>
      </c>
      <c r="B71" s="275">
        <v>13.788042683916</v>
      </c>
      <c r="C71" s="275">
        <v>10.60755</v>
      </c>
      <c r="D71" s="276">
        <v>-3.1804926839159999</v>
      </c>
      <c r="E71" s="277">
        <v>0.76932964621300004</v>
      </c>
      <c r="F71" s="275">
        <v>8.3385538358510001</v>
      </c>
      <c r="G71" s="276">
        <v>6.253915376888</v>
      </c>
      <c r="H71" s="278">
        <v>1.23967</v>
      </c>
      <c r="I71" s="275">
        <v>11.20504</v>
      </c>
      <c r="J71" s="276">
        <v>4.9511246231110002</v>
      </c>
      <c r="K71" s="279">
        <v>1.343762985833</v>
      </c>
    </row>
    <row r="72" spans="1:11" ht="14.4" customHeight="1" thickBot="1" x14ac:dyDescent="0.35">
      <c r="A72" s="294" t="s">
        <v>241</v>
      </c>
      <c r="B72" s="275">
        <v>13.788042683916</v>
      </c>
      <c r="C72" s="275">
        <v>10.60755</v>
      </c>
      <c r="D72" s="276">
        <v>-3.1804926839159999</v>
      </c>
      <c r="E72" s="277">
        <v>0.76932964621300004</v>
      </c>
      <c r="F72" s="275">
        <v>8.3385538358510001</v>
      </c>
      <c r="G72" s="276">
        <v>6.253915376888</v>
      </c>
      <c r="H72" s="278">
        <v>1.23967</v>
      </c>
      <c r="I72" s="275">
        <v>11.20504</v>
      </c>
      <c r="J72" s="276">
        <v>4.9511246231110002</v>
      </c>
      <c r="K72" s="279">
        <v>1.343762985833</v>
      </c>
    </row>
    <row r="73" spans="1:11" ht="14.4" customHeight="1" thickBot="1" x14ac:dyDescent="0.35">
      <c r="A73" s="295" t="s">
        <v>242</v>
      </c>
      <c r="B73" s="275">
        <v>5.4494888480650001</v>
      </c>
      <c r="C73" s="275">
        <v>2.5752100000000002</v>
      </c>
      <c r="D73" s="276">
        <v>-2.8742788480649999</v>
      </c>
      <c r="E73" s="277">
        <v>0.47255991741499997</v>
      </c>
      <c r="F73" s="275">
        <v>0</v>
      </c>
      <c r="G73" s="276">
        <v>0</v>
      </c>
      <c r="H73" s="278">
        <v>0</v>
      </c>
      <c r="I73" s="275">
        <v>0</v>
      </c>
      <c r="J73" s="276">
        <v>0</v>
      </c>
      <c r="K73" s="285" t="s">
        <v>177</v>
      </c>
    </row>
    <row r="74" spans="1:11" ht="14.4" customHeight="1" thickBot="1" x14ac:dyDescent="0.35">
      <c r="A74" s="296" t="s">
        <v>243</v>
      </c>
      <c r="B74" s="280">
        <v>5.4494888480650001</v>
      </c>
      <c r="C74" s="280">
        <v>2.5752100000000002</v>
      </c>
      <c r="D74" s="281">
        <v>-2.8742788480649999</v>
      </c>
      <c r="E74" s="282">
        <v>0.47255991741499997</v>
      </c>
      <c r="F74" s="280">
        <v>0</v>
      </c>
      <c r="G74" s="281">
        <v>0</v>
      </c>
      <c r="H74" s="283">
        <v>0</v>
      </c>
      <c r="I74" s="280">
        <v>0</v>
      </c>
      <c r="J74" s="281">
        <v>0</v>
      </c>
      <c r="K74" s="288" t="s">
        <v>177</v>
      </c>
    </row>
    <row r="75" spans="1:11" ht="14.4" customHeight="1" thickBot="1" x14ac:dyDescent="0.35">
      <c r="A75" s="297" t="s">
        <v>244</v>
      </c>
      <c r="B75" s="275">
        <v>0</v>
      </c>
      <c r="C75" s="275">
        <v>0.79557</v>
      </c>
      <c r="D75" s="276">
        <v>0.79557</v>
      </c>
      <c r="E75" s="286" t="s">
        <v>189</v>
      </c>
      <c r="F75" s="275">
        <v>0</v>
      </c>
      <c r="G75" s="276">
        <v>0</v>
      </c>
      <c r="H75" s="278">
        <v>0</v>
      </c>
      <c r="I75" s="275">
        <v>0</v>
      </c>
      <c r="J75" s="276">
        <v>0</v>
      </c>
      <c r="K75" s="285" t="s">
        <v>177</v>
      </c>
    </row>
    <row r="76" spans="1:11" ht="14.4" customHeight="1" thickBot="1" x14ac:dyDescent="0.35">
      <c r="A76" s="297" t="s">
        <v>245</v>
      </c>
      <c r="B76" s="275">
        <v>0</v>
      </c>
      <c r="C76" s="275">
        <v>1.7796400000000001</v>
      </c>
      <c r="D76" s="276">
        <v>1.7796400000000001</v>
      </c>
      <c r="E76" s="286" t="s">
        <v>177</v>
      </c>
      <c r="F76" s="275">
        <v>0</v>
      </c>
      <c r="G76" s="276">
        <v>0</v>
      </c>
      <c r="H76" s="278">
        <v>0</v>
      </c>
      <c r="I76" s="275">
        <v>0</v>
      </c>
      <c r="J76" s="276">
        <v>0</v>
      </c>
      <c r="K76" s="285" t="s">
        <v>177</v>
      </c>
    </row>
    <row r="77" spans="1:11" ht="14.4" customHeight="1" thickBot="1" x14ac:dyDescent="0.35">
      <c r="A77" s="300" t="s">
        <v>246</v>
      </c>
      <c r="B77" s="280">
        <v>8.3385538358510001</v>
      </c>
      <c r="C77" s="280">
        <v>8.0323399999999996</v>
      </c>
      <c r="D77" s="281">
        <v>-0.30621383585099998</v>
      </c>
      <c r="E77" s="282">
        <v>0.96327734498299999</v>
      </c>
      <c r="F77" s="280">
        <v>8.3385538358510001</v>
      </c>
      <c r="G77" s="281">
        <v>6.253915376888</v>
      </c>
      <c r="H77" s="283">
        <v>1.23967</v>
      </c>
      <c r="I77" s="280">
        <v>11.20504</v>
      </c>
      <c r="J77" s="281">
        <v>4.9511246231110002</v>
      </c>
      <c r="K77" s="284">
        <v>1.343762985833</v>
      </c>
    </row>
    <row r="78" spans="1:11" ht="14.4" customHeight="1" thickBot="1" x14ac:dyDescent="0.35">
      <c r="A78" s="296" t="s">
        <v>247</v>
      </c>
      <c r="B78" s="280">
        <v>0</v>
      </c>
      <c r="C78" s="280">
        <v>5.4450399999999997</v>
      </c>
      <c r="D78" s="281">
        <v>5.4450399999999997</v>
      </c>
      <c r="E78" s="287" t="s">
        <v>189</v>
      </c>
      <c r="F78" s="280">
        <v>0</v>
      </c>
      <c r="G78" s="281">
        <v>0</v>
      </c>
      <c r="H78" s="283">
        <v>2.0000000000000002E-5</v>
      </c>
      <c r="I78" s="280">
        <v>1.9000000000000001E-4</v>
      </c>
      <c r="J78" s="281">
        <v>1.9000000000000001E-4</v>
      </c>
      <c r="K78" s="288" t="s">
        <v>177</v>
      </c>
    </row>
    <row r="79" spans="1:11" ht="14.4" customHeight="1" thickBot="1" x14ac:dyDescent="0.35">
      <c r="A79" s="297" t="s">
        <v>248</v>
      </c>
      <c r="B79" s="275">
        <v>0</v>
      </c>
      <c r="C79" s="275">
        <v>4.0000000000000003E-5</v>
      </c>
      <c r="D79" s="276">
        <v>4.0000000000000003E-5</v>
      </c>
      <c r="E79" s="286" t="s">
        <v>189</v>
      </c>
      <c r="F79" s="275">
        <v>0</v>
      </c>
      <c r="G79" s="276">
        <v>0</v>
      </c>
      <c r="H79" s="278">
        <v>2.0000000000000002E-5</v>
      </c>
      <c r="I79" s="275">
        <v>1.9000000000000001E-4</v>
      </c>
      <c r="J79" s="276">
        <v>1.9000000000000001E-4</v>
      </c>
      <c r="K79" s="285" t="s">
        <v>177</v>
      </c>
    </row>
    <row r="80" spans="1:11" ht="14.4" customHeight="1" thickBot="1" x14ac:dyDescent="0.35">
      <c r="A80" s="297" t="s">
        <v>249</v>
      </c>
      <c r="B80" s="275">
        <v>0</v>
      </c>
      <c r="C80" s="275">
        <v>2.17</v>
      </c>
      <c r="D80" s="276">
        <v>2.17</v>
      </c>
      <c r="E80" s="286" t="s">
        <v>189</v>
      </c>
      <c r="F80" s="275">
        <v>0</v>
      </c>
      <c r="G80" s="276">
        <v>0</v>
      </c>
      <c r="H80" s="278">
        <v>0</v>
      </c>
      <c r="I80" s="275">
        <v>0</v>
      </c>
      <c r="J80" s="276">
        <v>0</v>
      </c>
      <c r="K80" s="285" t="s">
        <v>177</v>
      </c>
    </row>
    <row r="81" spans="1:11" ht="14.4" customHeight="1" thickBot="1" x14ac:dyDescent="0.35">
      <c r="A81" s="297" t="s">
        <v>250</v>
      </c>
      <c r="B81" s="275">
        <v>0</v>
      </c>
      <c r="C81" s="275">
        <v>3.2749999999999999</v>
      </c>
      <c r="D81" s="276">
        <v>3.2749999999999999</v>
      </c>
      <c r="E81" s="286" t="s">
        <v>189</v>
      </c>
      <c r="F81" s="275">
        <v>0</v>
      </c>
      <c r="G81" s="276">
        <v>0</v>
      </c>
      <c r="H81" s="278">
        <v>0</v>
      </c>
      <c r="I81" s="275">
        <v>0</v>
      </c>
      <c r="J81" s="276">
        <v>0</v>
      </c>
      <c r="K81" s="285" t="s">
        <v>177</v>
      </c>
    </row>
    <row r="82" spans="1:11" ht="14.4" customHeight="1" thickBot="1" x14ac:dyDescent="0.35">
      <c r="A82" s="296" t="s">
        <v>251</v>
      </c>
      <c r="B82" s="280">
        <v>8.3385538358510001</v>
      </c>
      <c r="C82" s="280">
        <v>2.5872999999999999</v>
      </c>
      <c r="D82" s="281">
        <v>-5.7512538358510001</v>
      </c>
      <c r="E82" s="282">
        <v>0.31028162088200001</v>
      </c>
      <c r="F82" s="280">
        <v>8.3385538358510001</v>
      </c>
      <c r="G82" s="281">
        <v>6.253915376888</v>
      </c>
      <c r="H82" s="283">
        <v>1.2396499999999999</v>
      </c>
      <c r="I82" s="280">
        <v>11.20485</v>
      </c>
      <c r="J82" s="281">
        <v>4.9509346231110003</v>
      </c>
      <c r="K82" s="284">
        <v>1.3437402001080001</v>
      </c>
    </row>
    <row r="83" spans="1:11" ht="14.4" customHeight="1" thickBot="1" x14ac:dyDescent="0.35">
      <c r="A83" s="297" t="s">
        <v>252</v>
      </c>
      <c r="B83" s="275">
        <v>0</v>
      </c>
      <c r="C83" s="275">
        <v>0.108</v>
      </c>
      <c r="D83" s="276">
        <v>0.108</v>
      </c>
      <c r="E83" s="286" t="s">
        <v>177</v>
      </c>
      <c r="F83" s="275">
        <v>0</v>
      </c>
      <c r="G83" s="276">
        <v>0</v>
      </c>
      <c r="H83" s="278">
        <v>0</v>
      </c>
      <c r="I83" s="275">
        <v>4.8000000000000001E-2</v>
      </c>
      <c r="J83" s="276">
        <v>4.8000000000000001E-2</v>
      </c>
      <c r="K83" s="285" t="s">
        <v>177</v>
      </c>
    </row>
    <row r="84" spans="1:11" ht="14.4" customHeight="1" thickBot="1" x14ac:dyDescent="0.35">
      <c r="A84" s="297" t="s">
        <v>253</v>
      </c>
      <c r="B84" s="275">
        <v>8.3385538358510001</v>
      </c>
      <c r="C84" s="275">
        <v>2.4792999999999998</v>
      </c>
      <c r="D84" s="276">
        <v>-5.8592538358509998</v>
      </c>
      <c r="E84" s="277">
        <v>0.29732973472399998</v>
      </c>
      <c r="F84" s="275">
        <v>8.3385538358510001</v>
      </c>
      <c r="G84" s="276">
        <v>6.253915376888</v>
      </c>
      <c r="H84" s="278">
        <v>1.2396499999999999</v>
      </c>
      <c r="I84" s="275">
        <v>11.15685</v>
      </c>
      <c r="J84" s="276">
        <v>4.9029346231110003</v>
      </c>
      <c r="K84" s="279">
        <v>1.33798380626</v>
      </c>
    </row>
    <row r="85" spans="1:11" ht="14.4" customHeight="1" thickBot="1" x14ac:dyDescent="0.35">
      <c r="A85" s="293" t="s">
        <v>254</v>
      </c>
      <c r="B85" s="275">
        <v>522.27954365199798</v>
      </c>
      <c r="C85" s="275">
        <v>459.18196999999998</v>
      </c>
      <c r="D85" s="276">
        <v>-63.097573651997003</v>
      </c>
      <c r="E85" s="277">
        <v>0.87918811981199996</v>
      </c>
      <c r="F85" s="275">
        <v>538</v>
      </c>
      <c r="G85" s="276">
        <v>403.5</v>
      </c>
      <c r="H85" s="278">
        <v>38.827440000000003</v>
      </c>
      <c r="I85" s="275">
        <v>386.63117</v>
      </c>
      <c r="J85" s="276">
        <v>-16.868829999999999</v>
      </c>
      <c r="K85" s="279">
        <v>0.718645297397</v>
      </c>
    </row>
    <row r="86" spans="1:11" ht="14.4" customHeight="1" thickBot="1" x14ac:dyDescent="0.35">
      <c r="A86" s="298" t="s">
        <v>255</v>
      </c>
      <c r="B86" s="280">
        <v>522.27954365199798</v>
      </c>
      <c r="C86" s="280">
        <v>459.18196999999998</v>
      </c>
      <c r="D86" s="281">
        <v>-63.097573651997003</v>
      </c>
      <c r="E86" s="282">
        <v>0.87918811981199996</v>
      </c>
      <c r="F86" s="280">
        <v>538</v>
      </c>
      <c r="G86" s="281">
        <v>403.5</v>
      </c>
      <c r="H86" s="283">
        <v>38.827440000000003</v>
      </c>
      <c r="I86" s="280">
        <v>386.63117</v>
      </c>
      <c r="J86" s="281">
        <v>-16.868829999999999</v>
      </c>
      <c r="K86" s="284">
        <v>0.718645297397</v>
      </c>
    </row>
    <row r="87" spans="1:11" ht="14.4" customHeight="1" thickBot="1" x14ac:dyDescent="0.35">
      <c r="A87" s="300" t="s">
        <v>29</v>
      </c>
      <c r="B87" s="280">
        <v>522.27954365199798</v>
      </c>
      <c r="C87" s="280">
        <v>459.18196999999998</v>
      </c>
      <c r="D87" s="281">
        <v>-63.097573651997003</v>
      </c>
      <c r="E87" s="282">
        <v>0.87918811981199996</v>
      </c>
      <c r="F87" s="280">
        <v>538</v>
      </c>
      <c r="G87" s="281">
        <v>403.5</v>
      </c>
      <c r="H87" s="283">
        <v>38.827440000000003</v>
      </c>
      <c r="I87" s="280">
        <v>386.63117</v>
      </c>
      <c r="J87" s="281">
        <v>-16.868829999999999</v>
      </c>
      <c r="K87" s="284">
        <v>0.718645297397</v>
      </c>
    </row>
    <row r="88" spans="1:11" ht="14.4" customHeight="1" thickBot="1" x14ac:dyDescent="0.35">
      <c r="A88" s="296" t="s">
        <v>256</v>
      </c>
      <c r="B88" s="280">
        <v>0</v>
      </c>
      <c r="C88" s="280">
        <v>0</v>
      </c>
      <c r="D88" s="281">
        <v>0</v>
      </c>
      <c r="E88" s="282">
        <v>1</v>
      </c>
      <c r="F88" s="280">
        <v>4</v>
      </c>
      <c r="G88" s="281">
        <v>3</v>
      </c>
      <c r="H88" s="283">
        <v>0</v>
      </c>
      <c r="I88" s="280">
        <v>0</v>
      </c>
      <c r="J88" s="281">
        <v>-3</v>
      </c>
      <c r="K88" s="284">
        <v>0</v>
      </c>
    </row>
    <row r="89" spans="1:11" ht="14.4" customHeight="1" thickBot="1" x14ac:dyDescent="0.35">
      <c r="A89" s="297" t="s">
        <v>257</v>
      </c>
      <c r="B89" s="275">
        <v>0</v>
      </c>
      <c r="C89" s="275">
        <v>0</v>
      </c>
      <c r="D89" s="276">
        <v>0</v>
      </c>
      <c r="E89" s="277">
        <v>1</v>
      </c>
      <c r="F89" s="275">
        <v>4</v>
      </c>
      <c r="G89" s="276">
        <v>3</v>
      </c>
      <c r="H89" s="278">
        <v>0</v>
      </c>
      <c r="I89" s="275">
        <v>0</v>
      </c>
      <c r="J89" s="276">
        <v>-3</v>
      </c>
      <c r="K89" s="279">
        <v>0</v>
      </c>
    </row>
    <row r="90" spans="1:11" ht="14.4" customHeight="1" thickBot="1" x14ac:dyDescent="0.35">
      <c r="A90" s="296" t="s">
        <v>258</v>
      </c>
      <c r="B90" s="280">
        <v>0</v>
      </c>
      <c r="C90" s="280">
        <v>0.2</v>
      </c>
      <c r="D90" s="281">
        <v>0.2</v>
      </c>
      <c r="E90" s="287" t="s">
        <v>177</v>
      </c>
      <c r="F90" s="280">
        <v>0</v>
      </c>
      <c r="G90" s="281">
        <v>0</v>
      </c>
      <c r="H90" s="283">
        <v>0</v>
      </c>
      <c r="I90" s="280">
        <v>0</v>
      </c>
      <c r="J90" s="281">
        <v>0</v>
      </c>
      <c r="K90" s="284">
        <v>0</v>
      </c>
    </row>
    <row r="91" spans="1:11" ht="14.4" customHeight="1" thickBot="1" x14ac:dyDescent="0.35">
      <c r="A91" s="297" t="s">
        <v>259</v>
      </c>
      <c r="B91" s="275">
        <v>0</v>
      </c>
      <c r="C91" s="275">
        <v>0.2</v>
      </c>
      <c r="D91" s="276">
        <v>0.2</v>
      </c>
      <c r="E91" s="286" t="s">
        <v>177</v>
      </c>
      <c r="F91" s="275">
        <v>0</v>
      </c>
      <c r="G91" s="276">
        <v>0</v>
      </c>
      <c r="H91" s="278">
        <v>0</v>
      </c>
      <c r="I91" s="275">
        <v>0</v>
      </c>
      <c r="J91" s="276">
        <v>0</v>
      </c>
      <c r="K91" s="279">
        <v>0</v>
      </c>
    </row>
    <row r="92" spans="1:11" ht="14.4" customHeight="1" thickBot="1" x14ac:dyDescent="0.35">
      <c r="A92" s="296" t="s">
        <v>260</v>
      </c>
      <c r="B92" s="280">
        <v>13.279543652004</v>
      </c>
      <c r="C92" s="280">
        <v>12.8842</v>
      </c>
      <c r="D92" s="281">
        <v>-0.39534365200299998</v>
      </c>
      <c r="E92" s="282">
        <v>0.97022912365299996</v>
      </c>
      <c r="F92" s="280">
        <v>14</v>
      </c>
      <c r="G92" s="281">
        <v>10.5</v>
      </c>
      <c r="H92" s="283">
        <v>1.1286</v>
      </c>
      <c r="I92" s="280">
        <v>9.8162000000000003</v>
      </c>
      <c r="J92" s="281">
        <v>-0.68379999999999996</v>
      </c>
      <c r="K92" s="284">
        <v>0.70115714285700004</v>
      </c>
    </row>
    <row r="93" spans="1:11" ht="14.4" customHeight="1" thickBot="1" x14ac:dyDescent="0.35">
      <c r="A93" s="297" t="s">
        <v>261</v>
      </c>
      <c r="B93" s="275">
        <v>13.279543652004</v>
      </c>
      <c r="C93" s="275">
        <v>12.8842</v>
      </c>
      <c r="D93" s="276">
        <v>-0.39534365200299998</v>
      </c>
      <c r="E93" s="277">
        <v>0.97022912365299996</v>
      </c>
      <c r="F93" s="275">
        <v>14</v>
      </c>
      <c r="G93" s="276">
        <v>10.5</v>
      </c>
      <c r="H93" s="278">
        <v>1.1286</v>
      </c>
      <c r="I93" s="275">
        <v>9.8162000000000003</v>
      </c>
      <c r="J93" s="276">
        <v>-0.68379999999999996</v>
      </c>
      <c r="K93" s="279">
        <v>0.70115714285700004</v>
      </c>
    </row>
    <row r="94" spans="1:11" ht="14.4" customHeight="1" thickBot="1" x14ac:dyDescent="0.35">
      <c r="A94" s="296" t="s">
        <v>262</v>
      </c>
      <c r="B94" s="280">
        <v>0</v>
      </c>
      <c r="C94" s="280">
        <v>0.33600000000000002</v>
      </c>
      <c r="D94" s="281">
        <v>0.33600000000000002</v>
      </c>
      <c r="E94" s="287" t="s">
        <v>189</v>
      </c>
      <c r="F94" s="280">
        <v>0</v>
      </c>
      <c r="G94" s="281">
        <v>0</v>
      </c>
      <c r="H94" s="283">
        <v>0.28000000000000003</v>
      </c>
      <c r="I94" s="280">
        <v>0.28000000000000003</v>
      </c>
      <c r="J94" s="281">
        <v>0.28000000000000003</v>
      </c>
      <c r="K94" s="288" t="s">
        <v>189</v>
      </c>
    </row>
    <row r="95" spans="1:11" ht="14.4" customHeight="1" thickBot="1" x14ac:dyDescent="0.35">
      <c r="A95" s="297" t="s">
        <v>263</v>
      </c>
      <c r="B95" s="275">
        <v>0</v>
      </c>
      <c r="C95" s="275">
        <v>0.33600000000000002</v>
      </c>
      <c r="D95" s="276">
        <v>0.33600000000000002</v>
      </c>
      <c r="E95" s="286" t="s">
        <v>189</v>
      </c>
      <c r="F95" s="275">
        <v>0</v>
      </c>
      <c r="G95" s="276">
        <v>0</v>
      </c>
      <c r="H95" s="278">
        <v>0.28000000000000003</v>
      </c>
      <c r="I95" s="275">
        <v>0.28000000000000003</v>
      </c>
      <c r="J95" s="276">
        <v>0.28000000000000003</v>
      </c>
      <c r="K95" s="285" t="s">
        <v>189</v>
      </c>
    </row>
    <row r="96" spans="1:11" ht="14.4" customHeight="1" thickBot="1" x14ac:dyDescent="0.35">
      <c r="A96" s="296" t="s">
        <v>264</v>
      </c>
      <c r="B96" s="280">
        <v>108.99999999999901</v>
      </c>
      <c r="C96" s="280">
        <v>96.943079999999995</v>
      </c>
      <c r="D96" s="281">
        <v>-12.056919999998</v>
      </c>
      <c r="E96" s="282">
        <v>0.88938605504500001</v>
      </c>
      <c r="F96" s="280">
        <v>136</v>
      </c>
      <c r="G96" s="281">
        <v>102</v>
      </c>
      <c r="H96" s="283">
        <v>8.2023600000000005</v>
      </c>
      <c r="I96" s="280">
        <v>85.538709999999995</v>
      </c>
      <c r="J96" s="281">
        <v>-16.461290000000002</v>
      </c>
      <c r="K96" s="284">
        <v>0.62896110294100005</v>
      </c>
    </row>
    <row r="97" spans="1:11" ht="14.4" customHeight="1" thickBot="1" x14ac:dyDescent="0.35">
      <c r="A97" s="297" t="s">
        <v>265</v>
      </c>
      <c r="B97" s="275">
        <v>108.99999999999901</v>
      </c>
      <c r="C97" s="275">
        <v>96.921840000000003</v>
      </c>
      <c r="D97" s="276">
        <v>-12.078159999998</v>
      </c>
      <c r="E97" s="277">
        <v>0.88919119266000002</v>
      </c>
      <c r="F97" s="275">
        <v>135</v>
      </c>
      <c r="G97" s="276">
        <v>101.25</v>
      </c>
      <c r="H97" s="278">
        <v>8.1057000000000006</v>
      </c>
      <c r="I97" s="275">
        <v>84.668769999999995</v>
      </c>
      <c r="J97" s="276">
        <v>-16.581230000000001</v>
      </c>
      <c r="K97" s="279">
        <v>0.627176074074</v>
      </c>
    </row>
    <row r="98" spans="1:11" ht="14.4" customHeight="1" thickBot="1" x14ac:dyDescent="0.35">
      <c r="A98" s="297" t="s">
        <v>266</v>
      </c>
      <c r="B98" s="275">
        <v>0</v>
      </c>
      <c r="C98" s="275">
        <v>2.1239999999999998E-2</v>
      </c>
      <c r="D98" s="276">
        <v>2.1239999999999998E-2</v>
      </c>
      <c r="E98" s="286" t="s">
        <v>177</v>
      </c>
      <c r="F98" s="275">
        <v>1</v>
      </c>
      <c r="G98" s="276">
        <v>0.75</v>
      </c>
      <c r="H98" s="278">
        <v>9.6659999999999996E-2</v>
      </c>
      <c r="I98" s="275">
        <v>0.86994000000000005</v>
      </c>
      <c r="J98" s="276">
        <v>0.11994</v>
      </c>
      <c r="K98" s="279">
        <v>0.86994000000000005</v>
      </c>
    </row>
    <row r="99" spans="1:11" ht="14.4" customHeight="1" thickBot="1" x14ac:dyDescent="0.35">
      <c r="A99" s="296" t="s">
        <v>267</v>
      </c>
      <c r="B99" s="280">
        <v>399.999999999995</v>
      </c>
      <c r="C99" s="280">
        <v>348.81869</v>
      </c>
      <c r="D99" s="281">
        <v>-51.181309999995001</v>
      </c>
      <c r="E99" s="282">
        <v>0.87204672500000002</v>
      </c>
      <c r="F99" s="280">
        <v>384</v>
      </c>
      <c r="G99" s="281">
        <v>288</v>
      </c>
      <c r="H99" s="283">
        <v>29.216480000000001</v>
      </c>
      <c r="I99" s="280">
        <v>290.99626000000001</v>
      </c>
      <c r="J99" s="281">
        <v>2.9962599999989998</v>
      </c>
      <c r="K99" s="284">
        <v>0.75780276041600003</v>
      </c>
    </row>
    <row r="100" spans="1:11" ht="14.4" customHeight="1" thickBot="1" x14ac:dyDescent="0.35">
      <c r="A100" s="297" t="s">
        <v>268</v>
      </c>
      <c r="B100" s="275">
        <v>399.999999999995</v>
      </c>
      <c r="C100" s="275">
        <v>348.81869</v>
      </c>
      <c r="D100" s="276">
        <v>-51.181309999995001</v>
      </c>
      <c r="E100" s="277">
        <v>0.87204672500000002</v>
      </c>
      <c r="F100" s="275">
        <v>384</v>
      </c>
      <c r="G100" s="276">
        <v>288</v>
      </c>
      <c r="H100" s="278">
        <v>29.216480000000001</v>
      </c>
      <c r="I100" s="275">
        <v>290.99626000000001</v>
      </c>
      <c r="J100" s="276">
        <v>2.9962599999989998</v>
      </c>
      <c r="K100" s="279">
        <v>0.75780276041600003</v>
      </c>
    </row>
    <row r="101" spans="1:11" ht="14.4" customHeight="1" thickBot="1" x14ac:dyDescent="0.35">
      <c r="A101" s="301"/>
      <c r="B101" s="275">
        <v>-3628.59812194712</v>
      </c>
      <c r="C101" s="275">
        <v>-3962.38114</v>
      </c>
      <c r="D101" s="276">
        <v>-333.78301805288299</v>
      </c>
      <c r="E101" s="277">
        <v>1.091986769224</v>
      </c>
      <c r="F101" s="275">
        <v>-4116.7893442129398</v>
      </c>
      <c r="G101" s="276">
        <v>-3087.5920081597101</v>
      </c>
      <c r="H101" s="278">
        <v>-328.74630999999999</v>
      </c>
      <c r="I101" s="275">
        <v>-3140.95993</v>
      </c>
      <c r="J101" s="276">
        <v>-53.367921840294997</v>
      </c>
      <c r="K101" s="279">
        <v>0.76296348133799996</v>
      </c>
    </row>
    <row r="102" spans="1:11" ht="14.4" customHeight="1" thickBot="1" x14ac:dyDescent="0.35">
      <c r="A102" s="302" t="s">
        <v>41</v>
      </c>
      <c r="B102" s="289">
        <v>-3628.59812194711</v>
      </c>
      <c r="C102" s="289">
        <v>-3962.38114</v>
      </c>
      <c r="D102" s="290">
        <v>-333.78301805288697</v>
      </c>
      <c r="E102" s="291">
        <v>-1.236040090718</v>
      </c>
      <c r="F102" s="289">
        <v>-4116.7893442129398</v>
      </c>
      <c r="G102" s="290">
        <v>-3087.5920081597101</v>
      </c>
      <c r="H102" s="289">
        <v>-328.74630999999999</v>
      </c>
      <c r="I102" s="289">
        <v>-3140.95993</v>
      </c>
      <c r="J102" s="290">
        <v>-53.367921840294997</v>
      </c>
      <c r="K102" s="292">
        <v>0.76296348133799996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7" t="s">
        <v>176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2012</v>
      </c>
      <c r="D3" s="226">
        <v>2013</v>
      </c>
      <c r="E3" s="7"/>
      <c r="F3" s="264">
        <v>2014</v>
      </c>
      <c r="G3" s="265"/>
      <c r="H3" s="265"/>
      <c r="I3" s="266"/>
    </row>
    <row r="4" spans="1:10" ht="14.4" customHeight="1" thickBot="1" x14ac:dyDescent="0.35">
      <c r="A4" s="230" t="s">
        <v>0</v>
      </c>
      <c r="B4" s="231" t="s">
        <v>174</v>
      </c>
      <c r="C4" s="267" t="s">
        <v>45</v>
      </c>
      <c r="D4" s="268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3" t="s">
        <v>269</v>
      </c>
      <c r="B5" s="304" t="s">
        <v>270</v>
      </c>
      <c r="C5" s="305" t="s">
        <v>271</v>
      </c>
      <c r="D5" s="305" t="s">
        <v>271</v>
      </c>
      <c r="E5" s="305"/>
      <c r="F5" s="305" t="s">
        <v>271</v>
      </c>
      <c r="G5" s="305" t="s">
        <v>271</v>
      </c>
      <c r="H5" s="305" t="s">
        <v>271</v>
      </c>
      <c r="I5" s="306" t="s">
        <v>271</v>
      </c>
      <c r="J5" s="307" t="s">
        <v>44</v>
      </c>
    </row>
    <row r="6" spans="1:10" ht="14.4" customHeight="1" x14ac:dyDescent="0.3">
      <c r="A6" s="303" t="s">
        <v>269</v>
      </c>
      <c r="B6" s="304" t="s">
        <v>272</v>
      </c>
      <c r="C6" s="305">
        <v>0.45485999999999999</v>
      </c>
      <c r="D6" s="305" t="s">
        <v>271</v>
      </c>
      <c r="E6" s="305"/>
      <c r="F6" s="305" t="s">
        <v>271</v>
      </c>
      <c r="G6" s="305" t="s">
        <v>271</v>
      </c>
      <c r="H6" s="305" t="s">
        <v>271</v>
      </c>
      <c r="I6" s="306" t="s">
        <v>271</v>
      </c>
      <c r="J6" s="307" t="s">
        <v>1</v>
      </c>
    </row>
    <row r="7" spans="1:10" ht="14.4" customHeight="1" x14ac:dyDescent="0.3">
      <c r="A7" s="303" t="s">
        <v>269</v>
      </c>
      <c r="B7" s="304" t="s">
        <v>273</v>
      </c>
      <c r="C7" s="305">
        <v>0.45485999999999999</v>
      </c>
      <c r="D7" s="305" t="s">
        <v>271</v>
      </c>
      <c r="E7" s="305"/>
      <c r="F7" s="305" t="s">
        <v>271</v>
      </c>
      <c r="G7" s="305" t="s">
        <v>271</v>
      </c>
      <c r="H7" s="305" t="s">
        <v>271</v>
      </c>
      <c r="I7" s="306" t="s">
        <v>271</v>
      </c>
      <c r="J7" s="307" t="s">
        <v>274</v>
      </c>
    </row>
    <row r="9" spans="1:10" ht="14.4" customHeight="1" x14ac:dyDescent="0.3">
      <c r="A9" s="303" t="s">
        <v>269</v>
      </c>
      <c r="B9" s="304" t="s">
        <v>270</v>
      </c>
      <c r="C9" s="305" t="s">
        <v>271</v>
      </c>
      <c r="D9" s="305" t="s">
        <v>271</v>
      </c>
      <c r="E9" s="305"/>
      <c r="F9" s="305" t="s">
        <v>271</v>
      </c>
      <c r="G9" s="305" t="s">
        <v>271</v>
      </c>
      <c r="H9" s="305" t="s">
        <v>271</v>
      </c>
      <c r="I9" s="306" t="s">
        <v>271</v>
      </c>
      <c r="J9" s="307" t="s">
        <v>44</v>
      </c>
    </row>
    <row r="10" spans="1:10" ht="14.4" customHeight="1" x14ac:dyDescent="0.3">
      <c r="A10" s="303" t="s">
        <v>275</v>
      </c>
      <c r="B10" s="304" t="s">
        <v>276</v>
      </c>
      <c r="C10" s="305" t="s">
        <v>271</v>
      </c>
      <c r="D10" s="305" t="s">
        <v>271</v>
      </c>
      <c r="E10" s="305"/>
      <c r="F10" s="305" t="s">
        <v>271</v>
      </c>
      <c r="G10" s="305" t="s">
        <v>271</v>
      </c>
      <c r="H10" s="305" t="s">
        <v>271</v>
      </c>
      <c r="I10" s="306" t="s">
        <v>271</v>
      </c>
      <c r="J10" s="307" t="s">
        <v>0</v>
      </c>
    </row>
    <row r="11" spans="1:10" ht="14.4" customHeight="1" x14ac:dyDescent="0.3">
      <c r="A11" s="303" t="s">
        <v>275</v>
      </c>
      <c r="B11" s="304" t="s">
        <v>272</v>
      </c>
      <c r="C11" s="305">
        <v>0.45485999999999999</v>
      </c>
      <c r="D11" s="305" t="s">
        <v>271</v>
      </c>
      <c r="E11" s="305"/>
      <c r="F11" s="305" t="s">
        <v>271</v>
      </c>
      <c r="G11" s="305" t="s">
        <v>271</v>
      </c>
      <c r="H11" s="305" t="s">
        <v>271</v>
      </c>
      <c r="I11" s="306" t="s">
        <v>271</v>
      </c>
      <c r="J11" s="307" t="s">
        <v>1</v>
      </c>
    </row>
    <row r="12" spans="1:10" ht="14.4" customHeight="1" x14ac:dyDescent="0.3">
      <c r="A12" s="303" t="s">
        <v>275</v>
      </c>
      <c r="B12" s="304" t="s">
        <v>277</v>
      </c>
      <c r="C12" s="305">
        <v>0.45485999999999999</v>
      </c>
      <c r="D12" s="305" t="s">
        <v>271</v>
      </c>
      <c r="E12" s="305"/>
      <c r="F12" s="305" t="s">
        <v>271</v>
      </c>
      <c r="G12" s="305" t="s">
        <v>271</v>
      </c>
      <c r="H12" s="305" t="s">
        <v>271</v>
      </c>
      <c r="I12" s="306" t="s">
        <v>271</v>
      </c>
      <c r="J12" s="307" t="s">
        <v>278</v>
      </c>
    </row>
    <row r="13" spans="1:10" ht="14.4" customHeight="1" x14ac:dyDescent="0.3">
      <c r="A13" s="303" t="s">
        <v>271</v>
      </c>
      <c r="B13" s="304" t="s">
        <v>271</v>
      </c>
      <c r="C13" s="305" t="s">
        <v>271</v>
      </c>
      <c r="D13" s="305" t="s">
        <v>271</v>
      </c>
      <c r="E13" s="305"/>
      <c r="F13" s="305" t="s">
        <v>271</v>
      </c>
      <c r="G13" s="305" t="s">
        <v>271</v>
      </c>
      <c r="H13" s="305" t="s">
        <v>271</v>
      </c>
      <c r="I13" s="306" t="s">
        <v>271</v>
      </c>
      <c r="J13" s="307" t="s">
        <v>279</v>
      </c>
    </row>
    <row r="14" spans="1:10" ht="14.4" customHeight="1" x14ac:dyDescent="0.3">
      <c r="A14" s="303" t="s">
        <v>269</v>
      </c>
      <c r="B14" s="304" t="s">
        <v>273</v>
      </c>
      <c r="C14" s="305">
        <v>0.45485999999999999</v>
      </c>
      <c r="D14" s="305" t="s">
        <v>271</v>
      </c>
      <c r="E14" s="305"/>
      <c r="F14" s="305" t="s">
        <v>271</v>
      </c>
      <c r="G14" s="305" t="s">
        <v>271</v>
      </c>
      <c r="H14" s="305" t="s">
        <v>271</v>
      </c>
      <c r="I14" s="306" t="s">
        <v>271</v>
      </c>
      <c r="J14" s="307" t="s">
        <v>274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5">
      <formula>$H9&gt;0</formula>
    </cfRule>
  </conditionalFormatting>
  <conditionalFormatting sqref="A9:A14">
    <cfRule type="expression" dxfId="9" priority="2">
      <formula>AND($J9&lt;&gt;"mezeraKL",$J9&lt;&gt;"")</formula>
    </cfRule>
  </conditionalFormatting>
  <conditionalFormatting sqref="I9:I14">
    <cfRule type="expression" dxfId="8" priority="6">
      <formula>$I9&gt;1</formula>
    </cfRule>
  </conditionalFormatting>
  <conditionalFormatting sqref="B9:B14">
    <cfRule type="expression" dxfId="7" priority="1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9" width="13.109375" hidden="1" customWidth="1"/>
    <col min="10" max="10" width="13.109375" customWidth="1"/>
    <col min="11" max="33" width="13.109375" hidden="1" customWidth="1"/>
  </cols>
  <sheetData>
    <row r="1" spans="1:34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</row>
    <row r="2" spans="1:34" ht="15" thickBot="1" x14ac:dyDescent="0.35">
      <c r="A2" s="167" t="s">
        <v>176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spans="1:34" x14ac:dyDescent="0.3">
      <c r="A3" s="186" t="s">
        <v>135</v>
      </c>
      <c r="B3" s="273" t="s">
        <v>116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408</v>
      </c>
      <c r="I3" s="189">
        <v>409</v>
      </c>
      <c r="J3" s="189">
        <v>410</v>
      </c>
      <c r="K3" s="189">
        <v>415</v>
      </c>
      <c r="L3" s="189">
        <v>416</v>
      </c>
      <c r="M3" s="189">
        <v>418</v>
      </c>
      <c r="N3" s="189">
        <v>419</v>
      </c>
      <c r="O3" s="189">
        <v>420</v>
      </c>
      <c r="P3" s="189">
        <v>421</v>
      </c>
      <c r="Q3" s="189">
        <v>522</v>
      </c>
      <c r="R3" s="189">
        <v>523</v>
      </c>
      <c r="S3" s="189">
        <v>524</v>
      </c>
      <c r="T3" s="189">
        <v>525</v>
      </c>
      <c r="U3" s="189">
        <v>526</v>
      </c>
      <c r="V3" s="189">
        <v>527</v>
      </c>
      <c r="W3" s="189">
        <v>528</v>
      </c>
      <c r="X3" s="189">
        <v>629</v>
      </c>
      <c r="Y3" s="189">
        <v>630</v>
      </c>
      <c r="Z3" s="189">
        <v>636</v>
      </c>
      <c r="AA3" s="189">
        <v>637</v>
      </c>
      <c r="AB3" s="189">
        <v>640</v>
      </c>
      <c r="AC3" s="189">
        <v>642</v>
      </c>
      <c r="AD3" s="189">
        <v>743</v>
      </c>
      <c r="AE3" s="170">
        <v>745</v>
      </c>
      <c r="AF3" s="170">
        <v>746</v>
      </c>
      <c r="AG3" s="317">
        <v>930</v>
      </c>
      <c r="AH3" s="333"/>
    </row>
    <row r="4" spans="1:34" ht="36.6" outlineLevel="1" thickBot="1" x14ac:dyDescent="0.35">
      <c r="A4" s="187">
        <v>2014</v>
      </c>
      <c r="B4" s="274"/>
      <c r="C4" s="171" t="s">
        <v>117</v>
      </c>
      <c r="D4" s="172" t="s">
        <v>118</v>
      </c>
      <c r="E4" s="172" t="s">
        <v>119</v>
      </c>
      <c r="F4" s="190" t="s">
        <v>147</v>
      </c>
      <c r="G4" s="190" t="s">
        <v>148</v>
      </c>
      <c r="H4" s="190" t="s">
        <v>149</v>
      </c>
      <c r="I4" s="190" t="s">
        <v>150</v>
      </c>
      <c r="J4" s="190" t="s">
        <v>151</v>
      </c>
      <c r="K4" s="190" t="s">
        <v>152</v>
      </c>
      <c r="L4" s="190" t="s">
        <v>153</v>
      </c>
      <c r="M4" s="190" t="s">
        <v>154</v>
      </c>
      <c r="N4" s="190" t="s">
        <v>155</v>
      </c>
      <c r="O4" s="190" t="s">
        <v>156</v>
      </c>
      <c r="P4" s="190" t="s">
        <v>157</v>
      </c>
      <c r="Q4" s="190" t="s">
        <v>158</v>
      </c>
      <c r="R4" s="190" t="s">
        <v>159</v>
      </c>
      <c r="S4" s="190" t="s">
        <v>160</v>
      </c>
      <c r="T4" s="190" t="s">
        <v>161</v>
      </c>
      <c r="U4" s="190" t="s">
        <v>162</v>
      </c>
      <c r="V4" s="190" t="s">
        <v>163</v>
      </c>
      <c r="W4" s="190" t="s">
        <v>172</v>
      </c>
      <c r="X4" s="190" t="s">
        <v>164</v>
      </c>
      <c r="Y4" s="190" t="s">
        <v>173</v>
      </c>
      <c r="Z4" s="190" t="s">
        <v>165</v>
      </c>
      <c r="AA4" s="190" t="s">
        <v>166</v>
      </c>
      <c r="AB4" s="190" t="s">
        <v>167</v>
      </c>
      <c r="AC4" s="190" t="s">
        <v>168</v>
      </c>
      <c r="AD4" s="190" t="s">
        <v>169</v>
      </c>
      <c r="AE4" s="172" t="s">
        <v>170</v>
      </c>
      <c r="AF4" s="172" t="s">
        <v>171</v>
      </c>
      <c r="AG4" s="318" t="s">
        <v>137</v>
      </c>
      <c r="AH4" s="333"/>
    </row>
    <row r="5" spans="1:34" x14ac:dyDescent="0.3">
      <c r="A5" s="173" t="s">
        <v>120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319"/>
      <c r="AH5" s="333"/>
    </row>
    <row r="6" spans="1:34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7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0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7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320">
        <f xml:space="preserve">
TRUNC(IF($A$4&lt;=12,SUMIFS('ON Data'!AM:AM,'ON Data'!$D:$D,$A$4,'ON Data'!$E:$E,1),SUMIFS('ON Data'!AM:AM,'ON Data'!$E:$E,1)/'ON Data'!$D$3),1)</f>
        <v>0</v>
      </c>
      <c r="AH6" s="333"/>
    </row>
    <row r="7" spans="1:34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320"/>
      <c r="AH7" s="333"/>
    </row>
    <row r="8" spans="1:34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320"/>
      <c r="AH8" s="333"/>
    </row>
    <row r="9" spans="1:34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321"/>
      <c r="AH9" s="333"/>
    </row>
    <row r="10" spans="1:34" x14ac:dyDescent="0.3">
      <c r="A10" s="176" t="s">
        <v>121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322"/>
      <c r="AH10" s="333"/>
    </row>
    <row r="11" spans="1:34" x14ac:dyDescent="0.3">
      <c r="A11" s="177" t="s">
        <v>122</v>
      </c>
      <c r="B11" s="194">
        <f xml:space="preserve">
IF($A$4&lt;=12,SUMIFS('ON Data'!F:F,'ON Data'!$D:$D,$A$4,'ON Data'!$E:$E,2),SUMIFS('ON Data'!F:F,'ON Data'!$E:$E,2))</f>
        <v>9748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0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9748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323">
        <f xml:space="preserve">
IF($A$4&lt;=12,SUMIFS('ON Data'!AM:AM,'ON Data'!$D:$D,$A$4,'ON Data'!$E:$E,2),SUMIFS('ON Data'!AM:AM,'ON Data'!$E:$E,2))</f>
        <v>0</v>
      </c>
      <c r="AH11" s="333"/>
    </row>
    <row r="12" spans="1:34" x14ac:dyDescent="0.3">
      <c r="A12" s="177" t="s">
        <v>123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323">
        <f xml:space="preserve">
IF($A$4&lt;=12,SUMIFS('ON Data'!AM:AM,'ON Data'!$D:$D,$A$4,'ON Data'!$E:$E,3),SUMIFS('ON Data'!AM:AM,'ON Data'!$E:$E,3))</f>
        <v>0</v>
      </c>
      <c r="AH12" s="333"/>
    </row>
    <row r="13" spans="1:34" x14ac:dyDescent="0.3">
      <c r="A13" s="177" t="s">
        <v>130</v>
      </c>
      <c r="B13" s="194">
        <f xml:space="preserve">
IF($A$4&lt;=12,SUMIFS('ON Data'!F:F,'ON Data'!$D:$D,$A$4,'ON Data'!$E:$E,4),SUMIFS('ON Data'!F:F,'ON Data'!$E:$E,4))</f>
        <v>1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0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1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323">
        <f xml:space="preserve">
IF($A$4&lt;=12,SUMIFS('ON Data'!AM:AM,'ON Data'!$D:$D,$A$4,'ON Data'!$E:$E,4),SUMIFS('ON Data'!AM:AM,'ON Data'!$E:$E,4))</f>
        <v>0</v>
      </c>
      <c r="AH13" s="333"/>
    </row>
    <row r="14" spans="1:34" ht="15" thickBot="1" x14ac:dyDescent="0.35">
      <c r="A14" s="178" t="s">
        <v>124</v>
      </c>
      <c r="B14" s="197">
        <f xml:space="preserve">
IF($A$4&lt;=12,SUMIFS('ON Data'!F:F,'ON Data'!$D:$D,$A$4,'ON Data'!$E:$E,5),SUMIFS('ON Data'!F:F,'ON Data'!$E:$E,5))</f>
        <v>0</v>
      </c>
      <c r="C14" s="198">
        <f xml:space="preserve">
IF($A$4&lt;=12,SUMIFS('ON Data'!G:G,'ON Data'!$D:$D,$A$4,'ON Data'!$E:$E,5),SUMIFS('ON Data'!G:G,'ON Data'!$E:$E,5))</f>
        <v>0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324">
        <f xml:space="preserve">
IF($A$4&lt;=12,SUMIFS('ON Data'!AM:AM,'ON Data'!$D:$D,$A$4,'ON Data'!$E:$E,5),SUMIFS('ON Data'!AM:AM,'ON Data'!$E:$E,5))</f>
        <v>0</v>
      </c>
      <c r="AH14" s="333"/>
    </row>
    <row r="15" spans="1:34" x14ac:dyDescent="0.3">
      <c r="A15" s="122" t="s">
        <v>134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325"/>
      <c r="AH15" s="333"/>
    </row>
    <row r="16" spans="1:34" x14ac:dyDescent="0.3">
      <c r="A16" s="179" t="s">
        <v>125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323">
        <f xml:space="preserve">
IF($A$4&lt;=12,SUMIFS('ON Data'!AM:AM,'ON Data'!$D:$D,$A$4,'ON Data'!$E:$E,7),SUMIFS('ON Data'!AM:AM,'ON Data'!$E:$E,7))</f>
        <v>0</v>
      </c>
      <c r="AH16" s="333"/>
    </row>
    <row r="17" spans="1:34" x14ac:dyDescent="0.3">
      <c r="A17" s="179" t="s">
        <v>126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323">
        <f xml:space="preserve">
IF($A$4&lt;=12,SUMIFS('ON Data'!AM:AM,'ON Data'!$D:$D,$A$4,'ON Data'!$E:$E,8),SUMIFS('ON Data'!AM:AM,'ON Data'!$E:$E,8))</f>
        <v>0</v>
      </c>
      <c r="AH17" s="333"/>
    </row>
    <row r="18" spans="1:34" x14ac:dyDescent="0.3">
      <c r="A18" s="179" t="s">
        <v>127</v>
      </c>
      <c r="B18" s="194">
        <f xml:space="preserve">
B19-B16-B17</f>
        <v>105218</v>
      </c>
      <c r="C18" s="195">
        <f t="shared" ref="C18" si="0" xml:space="preserve">
C19-C16-C17</f>
        <v>0</v>
      </c>
      <c r="D18" s="196">
        <f t="shared" ref="D18:AG18" si="1" xml:space="preserve">
D19-D16-D17</f>
        <v>0</v>
      </c>
      <c r="E18" s="196">
        <f t="shared" si="1"/>
        <v>0</v>
      </c>
      <c r="F18" s="196">
        <f t="shared" si="1"/>
        <v>0</v>
      </c>
      <c r="G18" s="196">
        <f t="shared" si="1"/>
        <v>0</v>
      </c>
      <c r="H18" s="196">
        <f t="shared" si="1"/>
        <v>0</v>
      </c>
      <c r="I18" s="196">
        <f t="shared" si="1"/>
        <v>0</v>
      </c>
      <c r="J18" s="196">
        <f t="shared" si="1"/>
        <v>105218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323">
        <f t="shared" si="1"/>
        <v>0</v>
      </c>
      <c r="AH18" s="333"/>
    </row>
    <row r="19" spans="1:34" ht="15" thickBot="1" x14ac:dyDescent="0.35">
      <c r="A19" s="180" t="s">
        <v>128</v>
      </c>
      <c r="B19" s="203">
        <f xml:space="preserve">
IF($A$4&lt;=12,SUMIFS('ON Data'!F:F,'ON Data'!$D:$D,$A$4,'ON Data'!$E:$E,9),SUMIFS('ON Data'!F:F,'ON Data'!$E:$E,9))</f>
        <v>105218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105218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326">
        <f xml:space="preserve">
IF($A$4&lt;=12,SUMIFS('ON Data'!AM:AM,'ON Data'!$D:$D,$A$4,'ON Data'!$E:$E,9),SUMIFS('ON Data'!AM:AM,'ON Data'!$E:$E,9))</f>
        <v>0</v>
      </c>
      <c r="AH19" s="333"/>
    </row>
    <row r="20" spans="1:34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1947882</v>
      </c>
      <c r="C20" s="207">
        <f xml:space="preserve">
IF($A$4&lt;=12,SUMIFS('ON Data'!G:G,'ON Data'!$D:$D,$A$4,'ON Data'!$E:$E,6),SUMIFS('ON Data'!G:G,'ON Data'!$E:$E,6))</f>
        <v>0</v>
      </c>
      <c r="D20" s="208">
        <f xml:space="preserve">
IF($A$4&lt;=12,SUMIFS('ON Data'!H:H,'ON Data'!$D:$D,$A$4,'ON Data'!$E:$E,6),SUMIFS('ON Data'!H:H,'ON Data'!$E:$E,6))</f>
        <v>0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1947882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327">
        <f xml:space="preserve">
IF($A$4&lt;=12,SUMIFS('ON Data'!AM:AM,'ON Data'!$D:$D,$A$4,'ON Data'!$E:$E,6),SUMIFS('ON Data'!AM:AM,'ON Data'!$E:$E,6))</f>
        <v>0</v>
      </c>
      <c r="AH20" s="333"/>
    </row>
    <row r="21" spans="1:34" ht="15" hidden="1" outlineLevel="1" thickBot="1" x14ac:dyDescent="0.35">
      <c r="A21" s="174" t="s">
        <v>52</v>
      </c>
      <c r="B21" s="194">
        <f xml:space="preserve">
IF($A$4&lt;=12,SUMIFS('ON Data'!F:F,'ON Data'!$D:$D,$A$4,'ON Data'!$E:$E,12),SUMIFS('ON Data'!F:F,'ON Data'!$E:$E,12))</f>
        <v>0</v>
      </c>
      <c r="C21" s="195">
        <f xml:space="preserve">
IF($A$4&lt;=12,SUMIFS('ON Data'!G:G,'ON Data'!$D:$D,$A$4,'ON Data'!$E:$E,12),SUMIFS('ON Data'!G:G,'ON Data'!$E:$E,12))</f>
        <v>0</v>
      </c>
      <c r="D21" s="196">
        <f xml:space="preserve">
IF($A$4&lt;=12,SUMIFS('ON Data'!H:H,'ON Data'!$D:$D,$A$4,'ON Data'!$E:$E,12),SUMIFS('ON Data'!H:H,'ON Data'!$E:$E,12))</f>
        <v>0</v>
      </c>
      <c r="E21" s="196">
        <f xml:space="preserve">
IF($A$4&lt;=12,SUMIFS('ON Data'!I:I,'ON Data'!$D:$D,$A$4,'ON Data'!$E:$E,12),SUMIFS('ON Data'!I:I,'ON Data'!$E:$E,12))</f>
        <v>0</v>
      </c>
      <c r="F21" s="196">
        <f xml:space="preserve">
IF($A$4&lt;=12,SUMIFS('ON Data'!K:K,'ON Data'!$D:$D,$A$4,'ON Data'!$E:$E,12),SUMIFS('ON Data'!K:K,'ON Data'!$E:$E,12))</f>
        <v>0</v>
      </c>
      <c r="G21" s="196">
        <f xml:space="preserve">
IF($A$4&lt;=12,SUMIFS('ON Data'!L:L,'ON Data'!$D:$D,$A$4,'ON Data'!$E:$E,12),SUMIFS('ON Data'!L:L,'ON Data'!$E:$E,12))</f>
        <v>0</v>
      </c>
      <c r="H21" s="196">
        <f xml:space="preserve">
IF($A$4&lt;=12,SUMIFS('ON Data'!M:M,'ON Data'!$D:$D,$A$4,'ON Data'!$E:$E,12),SUMIFS('ON Data'!M:M,'ON Data'!$E:$E,12))</f>
        <v>0</v>
      </c>
      <c r="I21" s="196">
        <f xml:space="preserve">
IF($A$4&lt;=12,SUMIFS('ON Data'!N:N,'ON Data'!$D:$D,$A$4,'ON Data'!$E:$E,12),SUMIFS('ON Data'!N:N,'ON Data'!$E:$E,12))</f>
        <v>0</v>
      </c>
      <c r="J21" s="196">
        <f xml:space="preserve">
IF($A$4&lt;=12,SUMIFS('ON Data'!O:O,'ON Data'!$D:$D,$A$4,'ON Data'!$E:$E,12),SUMIFS('ON Data'!O:O,'ON Data'!$E:$E,12))</f>
        <v>0</v>
      </c>
      <c r="K21" s="196">
        <f xml:space="preserve">
IF($A$4&lt;=12,SUMIFS('ON Data'!P:P,'ON Data'!$D:$D,$A$4,'ON Data'!$E:$E,12),SUMIFS('ON Data'!P:P,'ON Data'!$E:$E,12))</f>
        <v>0</v>
      </c>
      <c r="L21" s="196">
        <f xml:space="preserve">
IF($A$4&lt;=12,SUMIFS('ON Data'!Q:Q,'ON Data'!$D:$D,$A$4,'ON Data'!$E:$E,12),SUMIFS('ON Data'!Q:Q,'ON Data'!$E:$E,12))</f>
        <v>0</v>
      </c>
      <c r="M21" s="196">
        <f xml:space="preserve">
IF($A$4&lt;=12,SUMIFS('ON Data'!R:R,'ON Data'!$D:$D,$A$4,'ON Data'!$E:$E,12),SUMIFS('ON Data'!R:R,'ON Data'!$E:$E,12))</f>
        <v>0</v>
      </c>
      <c r="N21" s="196">
        <f xml:space="preserve">
IF($A$4&lt;=12,SUMIFS('ON Data'!S:S,'ON Data'!$D:$D,$A$4,'ON Data'!$E:$E,12),SUMIFS('ON Data'!S:S,'ON Data'!$E:$E,12))</f>
        <v>0</v>
      </c>
      <c r="O21" s="196">
        <f xml:space="preserve">
IF($A$4&lt;=12,SUMIFS('ON Data'!T:T,'ON Data'!$D:$D,$A$4,'ON Data'!$E:$E,12),SUMIFS('ON Data'!T:T,'ON Data'!$E:$E,12))</f>
        <v>0</v>
      </c>
      <c r="P21" s="196">
        <f xml:space="preserve">
IF($A$4&lt;=12,SUMIFS('ON Data'!U:U,'ON Data'!$D:$D,$A$4,'ON Data'!$E:$E,12),SUMIFS('ON Data'!U:U,'ON Data'!$E:$E,12))</f>
        <v>0</v>
      </c>
      <c r="Q21" s="196">
        <f xml:space="preserve">
IF($A$4&lt;=12,SUMIFS('ON Data'!V:V,'ON Data'!$D:$D,$A$4,'ON Data'!$E:$E,12),SUMIFS('ON Data'!V:V,'ON Data'!$E:$E,12))</f>
        <v>0</v>
      </c>
      <c r="R21" s="196">
        <f xml:space="preserve">
IF($A$4&lt;=12,SUMIFS('ON Data'!W:W,'ON Data'!$D:$D,$A$4,'ON Data'!$E:$E,12),SUMIFS('ON Data'!W:W,'ON Data'!$E:$E,12))</f>
        <v>0</v>
      </c>
      <c r="S21" s="196">
        <f xml:space="preserve">
IF($A$4&lt;=12,SUMIFS('ON Data'!X:X,'ON Data'!$D:$D,$A$4,'ON Data'!$E:$E,12),SUMIFS('ON Data'!X:X,'ON Data'!$E:$E,12))</f>
        <v>0</v>
      </c>
      <c r="T21" s="196">
        <f xml:space="preserve">
IF($A$4&lt;=12,SUMIFS('ON Data'!Y:Y,'ON Data'!$D:$D,$A$4,'ON Data'!$E:$E,12),SUMIFS('ON Data'!Y:Y,'ON Data'!$E:$E,12))</f>
        <v>0</v>
      </c>
      <c r="U21" s="196">
        <f xml:space="preserve">
IF($A$4&lt;=12,SUMIFS('ON Data'!Z:Z,'ON Data'!$D:$D,$A$4,'ON Data'!$E:$E,12),SUMIFS('ON Data'!Z:Z,'ON Data'!$E:$E,12))</f>
        <v>0</v>
      </c>
      <c r="V21" s="196">
        <f xml:space="preserve">
IF($A$4&lt;=12,SUMIFS('ON Data'!AA:AA,'ON Data'!$D:$D,$A$4,'ON Data'!$E:$E,12),SUMIFS('ON Data'!AA:AA,'ON Data'!$E:$E,12))</f>
        <v>0</v>
      </c>
      <c r="W21" s="196">
        <f xml:space="preserve">
IF($A$4&lt;=12,SUMIFS('ON Data'!AB:AB,'ON Data'!$D:$D,$A$4,'ON Data'!$E:$E,12),SUMIFS('ON Data'!AB:AB,'ON Data'!$E:$E,12))</f>
        <v>0</v>
      </c>
      <c r="X21" s="196">
        <f xml:space="preserve">
IF($A$4&lt;=12,SUMIFS('ON Data'!AC:AC,'ON Data'!$D:$D,$A$4,'ON Data'!$E:$E,12),SUMIFS('ON Data'!AC:AC,'ON Data'!$E:$E,12))</f>
        <v>0</v>
      </c>
      <c r="Y21" s="196">
        <f xml:space="preserve">
IF($A$4&lt;=12,SUMIFS('ON Data'!AD:AD,'ON Data'!$D:$D,$A$4,'ON Data'!$E:$E,12),SUMIFS('ON Data'!AD:AD,'ON Data'!$E:$E,12))</f>
        <v>0</v>
      </c>
      <c r="Z21" s="196">
        <f xml:space="preserve">
IF($A$4&lt;=12,SUMIFS('ON Data'!AE:AE,'ON Data'!$D:$D,$A$4,'ON Data'!$E:$E,12),SUMIFS('ON Data'!AE:AE,'ON Data'!$E:$E,12))</f>
        <v>0</v>
      </c>
      <c r="AA21" s="196">
        <f xml:space="preserve">
IF($A$4&lt;=12,SUMIFS('ON Data'!AF:AF,'ON Data'!$D:$D,$A$4,'ON Data'!$E:$E,12),SUMIFS('ON Data'!AF:AF,'ON Data'!$E:$E,12))</f>
        <v>0</v>
      </c>
      <c r="AB21" s="196">
        <f xml:space="preserve">
IF($A$4&lt;=12,SUMIFS('ON Data'!AG:AG,'ON Data'!$D:$D,$A$4,'ON Data'!$E:$E,12),SUMIFS('ON Data'!AG:AG,'ON Data'!$E:$E,12))</f>
        <v>0</v>
      </c>
      <c r="AC21" s="196">
        <f xml:space="preserve">
IF($A$4&lt;=12,SUMIFS('ON Data'!AH:AH,'ON Data'!$D:$D,$A$4,'ON Data'!$E:$E,12),SUMIFS('ON Data'!AH:AH,'ON Data'!$E:$E,12))</f>
        <v>0</v>
      </c>
      <c r="AD21" s="196">
        <f xml:space="preserve">
IF($A$4&lt;=12,SUMIFS('ON Data'!AI:AI,'ON Data'!$D:$D,$A$4,'ON Data'!$E:$E,12),SUMIFS('ON Data'!AI:AI,'ON Data'!$E:$E,12))</f>
        <v>0</v>
      </c>
      <c r="AE21" s="196">
        <f xml:space="preserve">
IF($A$4&lt;=12,SUMIFS('ON Data'!AJ:AJ,'ON Data'!$D:$D,$A$4,'ON Data'!$E:$E,12),SUMIFS('ON Data'!AJ:AJ,'ON Data'!$E:$E,12))</f>
        <v>0</v>
      </c>
      <c r="AF21" s="196">
        <f xml:space="preserve">
IF($A$4&lt;=12,SUMIFS('ON Data'!AK:AK,'ON Data'!$D:$D,$A$4,'ON Data'!$E:$E,12),SUMIFS('ON Data'!AK:AK,'ON Data'!$E:$E,12))</f>
        <v>0</v>
      </c>
      <c r="AG21" s="323">
        <f xml:space="preserve">
IF($A$4&lt;=12,SUMIFS('ON Data'!AM:AM,'ON Data'!$D:$D,$A$4,'ON Data'!$E:$E,12),SUMIFS('ON Data'!AM:AM,'ON Data'!$E:$E,12))</f>
        <v>0</v>
      </c>
      <c r="AH21" s="333"/>
    </row>
    <row r="22" spans="1:34" ht="15" hidden="1" outlineLevel="1" thickBot="1" x14ac:dyDescent="0.35">
      <c r="A22" s="174" t="s">
        <v>47</v>
      </c>
      <c r="B22" s="233" t="str">
        <f xml:space="preserve">
IF(OR(B21="",B21=0),"",B20/B21)</f>
        <v/>
      </c>
      <c r="C22" s="234" t="str">
        <f t="shared" ref="C22:A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si="2"/>
        <v/>
      </c>
      <c r="I22" s="235" t="str">
        <f t="shared" si="2"/>
        <v/>
      </c>
      <c r="J22" s="235" t="str">
        <f t="shared" si="2"/>
        <v/>
      </c>
      <c r="K22" s="235" t="str">
        <f t="shared" si="2"/>
        <v/>
      </c>
      <c r="L22" s="235" t="str">
        <f t="shared" si="2"/>
        <v/>
      </c>
      <c r="M22" s="235" t="str">
        <f t="shared" si="2"/>
        <v/>
      </c>
      <c r="N22" s="235" t="str">
        <f t="shared" si="2"/>
        <v/>
      </c>
      <c r="O22" s="235" t="str">
        <f t="shared" si="2"/>
        <v/>
      </c>
      <c r="P22" s="235" t="str">
        <f t="shared" si="2"/>
        <v/>
      </c>
      <c r="Q22" s="235" t="str">
        <f t="shared" si="2"/>
        <v/>
      </c>
      <c r="R22" s="235" t="str">
        <f t="shared" si="2"/>
        <v/>
      </c>
      <c r="S22" s="235" t="str">
        <f t="shared" si="2"/>
        <v/>
      </c>
      <c r="T22" s="235" t="str">
        <f t="shared" si="2"/>
        <v/>
      </c>
      <c r="U22" s="235" t="str">
        <f t="shared" si="2"/>
        <v/>
      </c>
      <c r="V22" s="235" t="str">
        <f t="shared" si="2"/>
        <v/>
      </c>
      <c r="W22" s="235" t="str">
        <f t="shared" si="2"/>
        <v/>
      </c>
      <c r="X22" s="235" t="str">
        <f t="shared" si="2"/>
        <v/>
      </c>
      <c r="Y22" s="235" t="str">
        <f t="shared" si="2"/>
        <v/>
      </c>
      <c r="Z22" s="235" t="str">
        <f t="shared" si="2"/>
        <v/>
      </c>
      <c r="AA22" s="235" t="str">
        <f t="shared" si="2"/>
        <v/>
      </c>
      <c r="AB22" s="235" t="str">
        <f t="shared" si="2"/>
        <v/>
      </c>
      <c r="AC22" s="235" t="str">
        <f t="shared" si="2"/>
        <v/>
      </c>
      <c r="AD22" s="235" t="str">
        <f t="shared" si="2"/>
        <v/>
      </c>
      <c r="AE22" s="235" t="str">
        <f t="shared" si="2"/>
        <v/>
      </c>
      <c r="AF22" s="235" t="str">
        <f t="shared" si="2"/>
        <v/>
      </c>
      <c r="AG22" s="328" t="str">
        <f t="shared" si="2"/>
        <v/>
      </c>
      <c r="AH22" s="333"/>
    </row>
    <row r="23" spans="1:34" ht="15" hidden="1" outlineLevel="1" thickBot="1" x14ac:dyDescent="0.35">
      <c r="A23" s="182" t="s">
        <v>43</v>
      </c>
      <c r="B23" s="197">
        <f xml:space="preserve">
IF(B21="","",B20-B21)</f>
        <v>1947882</v>
      </c>
      <c r="C23" s="198">
        <f t="shared" ref="C23:AG23" si="3" xml:space="preserve">
IF(C21="","",C20-C21)</f>
        <v>0</v>
      </c>
      <c r="D23" s="199">
        <f t="shared" si="3"/>
        <v>0</v>
      </c>
      <c r="E23" s="199">
        <f t="shared" si="3"/>
        <v>0</v>
      </c>
      <c r="F23" s="199">
        <f t="shared" si="3"/>
        <v>0</v>
      </c>
      <c r="G23" s="199">
        <f t="shared" si="3"/>
        <v>0</v>
      </c>
      <c r="H23" s="199">
        <f t="shared" si="3"/>
        <v>0</v>
      </c>
      <c r="I23" s="199">
        <f t="shared" si="3"/>
        <v>0</v>
      </c>
      <c r="J23" s="199">
        <f t="shared" si="3"/>
        <v>1947882</v>
      </c>
      <c r="K23" s="199">
        <f t="shared" si="3"/>
        <v>0</v>
      </c>
      <c r="L23" s="199">
        <f t="shared" si="3"/>
        <v>0</v>
      </c>
      <c r="M23" s="199">
        <f t="shared" si="3"/>
        <v>0</v>
      </c>
      <c r="N23" s="199">
        <f t="shared" si="3"/>
        <v>0</v>
      </c>
      <c r="O23" s="199">
        <f t="shared" si="3"/>
        <v>0</v>
      </c>
      <c r="P23" s="199">
        <f t="shared" si="3"/>
        <v>0</v>
      </c>
      <c r="Q23" s="199">
        <f t="shared" si="3"/>
        <v>0</v>
      </c>
      <c r="R23" s="199">
        <f t="shared" si="3"/>
        <v>0</v>
      </c>
      <c r="S23" s="199">
        <f t="shared" si="3"/>
        <v>0</v>
      </c>
      <c r="T23" s="199">
        <f t="shared" si="3"/>
        <v>0</v>
      </c>
      <c r="U23" s="199">
        <f t="shared" si="3"/>
        <v>0</v>
      </c>
      <c r="V23" s="199">
        <f t="shared" si="3"/>
        <v>0</v>
      </c>
      <c r="W23" s="199">
        <f t="shared" si="3"/>
        <v>0</v>
      </c>
      <c r="X23" s="199">
        <f t="shared" si="3"/>
        <v>0</v>
      </c>
      <c r="Y23" s="199">
        <f t="shared" si="3"/>
        <v>0</v>
      </c>
      <c r="Z23" s="199">
        <f t="shared" si="3"/>
        <v>0</v>
      </c>
      <c r="AA23" s="199">
        <f t="shared" si="3"/>
        <v>0</v>
      </c>
      <c r="AB23" s="199">
        <f t="shared" si="3"/>
        <v>0</v>
      </c>
      <c r="AC23" s="199">
        <f t="shared" si="3"/>
        <v>0</v>
      </c>
      <c r="AD23" s="199">
        <f t="shared" si="3"/>
        <v>0</v>
      </c>
      <c r="AE23" s="199">
        <f t="shared" si="3"/>
        <v>0</v>
      </c>
      <c r="AF23" s="199">
        <f t="shared" si="3"/>
        <v>0</v>
      </c>
      <c r="AG23" s="324">
        <f t="shared" si="3"/>
        <v>0</v>
      </c>
      <c r="AH23" s="333"/>
    </row>
    <row r="24" spans="1:34" x14ac:dyDescent="0.3">
      <c r="A24" s="176" t="s">
        <v>129</v>
      </c>
      <c r="B24" s="223" t="s">
        <v>2</v>
      </c>
      <c r="C24" s="334" t="s">
        <v>140</v>
      </c>
      <c r="D24" s="308"/>
      <c r="E24" s="309"/>
      <c r="F24" s="309" t="s">
        <v>141</v>
      </c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29" t="s">
        <v>142</v>
      </c>
      <c r="AH24" s="333"/>
    </row>
    <row r="25" spans="1:34" x14ac:dyDescent="0.3">
      <c r="A25" s="177" t="s">
        <v>45</v>
      </c>
      <c r="B25" s="194">
        <f xml:space="preserve">
SUM(C25:AG25)</f>
        <v>1298</v>
      </c>
      <c r="C25" s="335">
        <f xml:space="preserve">
IF($A$4&lt;=12,SUMIFS('ON Data'!H:H,'ON Data'!$D:$D,$A$4,'ON Data'!$E:$E,10),SUMIFS('ON Data'!H:H,'ON Data'!$E:$E,10))</f>
        <v>0</v>
      </c>
      <c r="D25" s="310"/>
      <c r="E25" s="311"/>
      <c r="F25" s="311">
        <f xml:space="preserve">
IF($A$4&lt;=12,SUMIFS('ON Data'!K:K,'ON Data'!$D:$D,$A$4,'ON Data'!$E:$E,10),SUMIFS('ON Data'!K:K,'ON Data'!$E:$E,10))</f>
        <v>1298</v>
      </c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30">
        <f xml:space="preserve">
IF($A$4&lt;=12,SUMIFS('ON Data'!AM:AM,'ON Data'!$D:$D,$A$4,'ON Data'!$E:$E,10),SUMIFS('ON Data'!AM:AM,'ON Data'!$E:$E,10))</f>
        <v>0</v>
      </c>
      <c r="AH25" s="333"/>
    </row>
    <row r="26" spans="1:34" x14ac:dyDescent="0.3">
      <c r="A26" s="183" t="s">
        <v>139</v>
      </c>
      <c r="B26" s="203">
        <f xml:space="preserve">
SUM(C26:AG26)</f>
        <v>0</v>
      </c>
      <c r="C26" s="335">
        <f xml:space="preserve">
IF($A$4&lt;=12,SUMIFS('ON Data'!H:H,'ON Data'!$D:$D,$A$4,'ON Data'!$E:$E,11),SUMIFS('ON Data'!H:H,'ON Data'!$E:$E,11))</f>
        <v>0</v>
      </c>
      <c r="D26" s="310"/>
      <c r="E26" s="311"/>
      <c r="F26" s="312">
        <f xml:space="preserve">
IF($A$4&lt;=12,SUMIFS('ON Data'!K:K,'ON Data'!$D:$D,$A$4,'ON Data'!$E:$E,11),SUMIFS('ON Data'!K:K,'ON Data'!$E:$E,11))</f>
        <v>0</v>
      </c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30">
        <f xml:space="preserve">
IF($A$4&lt;=12,SUMIFS('ON Data'!AM:AM,'ON Data'!$D:$D,$A$4,'ON Data'!$E:$E,11),SUMIFS('ON Data'!AM:AM,'ON Data'!$E:$E,11))</f>
        <v>0</v>
      </c>
      <c r="AH26" s="333"/>
    </row>
    <row r="27" spans="1:34" x14ac:dyDescent="0.3">
      <c r="A27" s="183" t="s">
        <v>47</v>
      </c>
      <c r="B27" s="224">
        <f xml:space="preserve">
IF(B26=0,0,B25/B26)</f>
        <v>0</v>
      </c>
      <c r="C27" s="336">
        <f xml:space="preserve">
IF(C26=0,0,C25/C26)</f>
        <v>0</v>
      </c>
      <c r="D27" s="313"/>
      <c r="E27" s="314"/>
      <c r="F27" s="314">
        <f xml:space="preserve">
IF(F26=0,0,F25/F26)</f>
        <v>0</v>
      </c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31">
        <f xml:space="preserve">
IF(AG26=0,0,AG25/AG26)</f>
        <v>0</v>
      </c>
      <c r="AH27" s="333"/>
    </row>
    <row r="28" spans="1:34" ht="15" thickBot="1" x14ac:dyDescent="0.35">
      <c r="A28" s="183" t="s">
        <v>138</v>
      </c>
      <c r="B28" s="203">
        <f xml:space="preserve">
SUM(C28:AG28)</f>
        <v>-1298</v>
      </c>
      <c r="C28" s="337">
        <f xml:space="preserve">
C26-C25</f>
        <v>0</v>
      </c>
      <c r="D28" s="315"/>
      <c r="E28" s="316"/>
      <c r="F28" s="316">
        <f xml:space="preserve">
F26-F25</f>
        <v>-1298</v>
      </c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32">
        <f xml:space="preserve">
AG26-AG25</f>
        <v>0</v>
      </c>
      <c r="AH28" s="333"/>
    </row>
    <row r="29" spans="1:34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4"/>
      <c r="AF29" s="184"/>
      <c r="AG29" s="184"/>
    </row>
    <row r="30" spans="1:34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110"/>
    </row>
    <row r="31" spans="1:34" x14ac:dyDescent="0.3">
      <c r="A31" s="77" t="s">
        <v>136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110"/>
    </row>
    <row r="32" spans="1:34" ht="14.4" customHeight="1" x14ac:dyDescent="0.3">
      <c r="A32" s="220" t="s">
        <v>133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</row>
    <row r="33" spans="1:1" x14ac:dyDescent="0.3">
      <c r="A33" s="222" t="s">
        <v>143</v>
      </c>
    </row>
    <row r="34" spans="1:1" x14ac:dyDescent="0.3">
      <c r="A34" s="222" t="s">
        <v>144</v>
      </c>
    </row>
    <row r="35" spans="1:1" x14ac:dyDescent="0.3">
      <c r="A35" s="222" t="s">
        <v>145</v>
      </c>
    </row>
    <row r="36" spans="1:1" x14ac:dyDescent="0.3">
      <c r="A36" s="222" t="s">
        <v>146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5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0" x14ac:dyDescent="0.3">
      <c r="A1" s="163" t="s">
        <v>280</v>
      </c>
    </row>
    <row r="2" spans="1:40" x14ac:dyDescent="0.3">
      <c r="A2" s="167" t="s">
        <v>176</v>
      </c>
    </row>
    <row r="3" spans="1:40" x14ac:dyDescent="0.3">
      <c r="A3" s="163" t="s">
        <v>103</v>
      </c>
      <c r="B3" s="188">
        <v>2014</v>
      </c>
      <c r="D3" s="164">
        <f>MAX(D5:D1048576)</f>
        <v>9</v>
      </c>
      <c r="F3" s="164">
        <f>SUMIF($E5:$E1048576,"&lt;10",F5:F1048576)</f>
        <v>2062912</v>
      </c>
      <c r="G3" s="164">
        <f t="shared" ref="G3:AN3" si="0">SUMIF($E5:$E1048576,"&lt;10",G5:G1048576)</f>
        <v>0</v>
      </c>
      <c r="H3" s="164">
        <f t="shared" si="0"/>
        <v>0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2062912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0</v>
      </c>
    </row>
    <row r="4" spans="1:40" x14ac:dyDescent="0.3">
      <c r="A4" s="163" t="s">
        <v>104</v>
      </c>
      <c r="B4" s="188">
        <v>1</v>
      </c>
      <c r="C4" s="165" t="s">
        <v>3</v>
      </c>
      <c r="D4" s="166" t="s">
        <v>42</v>
      </c>
      <c r="E4" s="166" t="s">
        <v>98</v>
      </c>
      <c r="F4" s="166" t="s">
        <v>2</v>
      </c>
      <c r="G4" s="166" t="s">
        <v>99</v>
      </c>
      <c r="H4" s="166" t="s">
        <v>100</v>
      </c>
      <c r="I4" s="166" t="s">
        <v>101</v>
      </c>
      <c r="J4" s="166" t="s">
        <v>102</v>
      </c>
      <c r="K4" s="166">
        <v>305</v>
      </c>
      <c r="L4" s="166">
        <v>306</v>
      </c>
      <c r="M4" s="166">
        <v>408</v>
      </c>
      <c r="N4" s="166">
        <v>409</v>
      </c>
      <c r="O4" s="166">
        <v>410</v>
      </c>
      <c r="P4" s="166">
        <v>415</v>
      </c>
      <c r="Q4" s="166">
        <v>416</v>
      </c>
      <c r="R4" s="166">
        <v>418</v>
      </c>
      <c r="S4" s="166">
        <v>419</v>
      </c>
      <c r="T4" s="166">
        <v>420</v>
      </c>
      <c r="U4" s="166">
        <v>421</v>
      </c>
      <c r="V4" s="166">
        <v>522</v>
      </c>
      <c r="W4" s="166">
        <v>523</v>
      </c>
      <c r="X4" s="166">
        <v>524</v>
      </c>
      <c r="Y4" s="166">
        <v>525</v>
      </c>
      <c r="Z4" s="166">
        <v>526</v>
      </c>
      <c r="AA4" s="166">
        <v>527</v>
      </c>
      <c r="AB4" s="166">
        <v>528</v>
      </c>
      <c r="AC4" s="166">
        <v>629</v>
      </c>
      <c r="AD4" s="166">
        <v>630</v>
      </c>
      <c r="AE4" s="166">
        <v>636</v>
      </c>
      <c r="AF4" s="166">
        <v>637</v>
      </c>
      <c r="AG4" s="166">
        <v>640</v>
      </c>
      <c r="AH4" s="166">
        <v>642</v>
      </c>
      <c r="AI4" s="166">
        <v>743</v>
      </c>
      <c r="AJ4" s="166">
        <v>745</v>
      </c>
      <c r="AK4" s="166">
        <v>746</v>
      </c>
      <c r="AL4" s="166">
        <v>747</v>
      </c>
      <c r="AM4" s="166">
        <v>930</v>
      </c>
      <c r="AN4" s="166">
        <v>940</v>
      </c>
    </row>
    <row r="5" spans="1:40" x14ac:dyDescent="0.3">
      <c r="A5" s="163" t="s">
        <v>105</v>
      </c>
      <c r="B5" s="188">
        <v>2</v>
      </c>
      <c r="C5" s="163">
        <v>45</v>
      </c>
      <c r="D5" s="163">
        <v>1</v>
      </c>
      <c r="E5" s="163">
        <v>1</v>
      </c>
      <c r="F5" s="163">
        <v>7</v>
      </c>
      <c r="G5" s="163">
        <v>0</v>
      </c>
      <c r="H5" s="163">
        <v>0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7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0</v>
      </c>
    </row>
    <row r="6" spans="1:40" x14ac:dyDescent="0.3">
      <c r="A6" s="163" t="s">
        <v>106</v>
      </c>
      <c r="B6" s="188">
        <v>3</v>
      </c>
      <c r="C6" s="163">
        <v>45</v>
      </c>
      <c r="D6" s="163">
        <v>1</v>
      </c>
      <c r="E6" s="163">
        <v>2</v>
      </c>
      <c r="F6" s="163">
        <v>1256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1256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0</v>
      </c>
    </row>
    <row r="7" spans="1:40" x14ac:dyDescent="0.3">
      <c r="A7" s="163" t="s">
        <v>107</v>
      </c>
      <c r="B7" s="188">
        <v>4</v>
      </c>
      <c r="C7" s="163">
        <v>45</v>
      </c>
      <c r="D7" s="163">
        <v>1</v>
      </c>
      <c r="E7" s="163">
        <v>6</v>
      </c>
      <c r="F7" s="163">
        <v>205032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205032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</row>
    <row r="8" spans="1:40" x14ac:dyDescent="0.3">
      <c r="A8" s="163" t="s">
        <v>108</v>
      </c>
      <c r="B8" s="188">
        <v>5</v>
      </c>
      <c r="C8" s="163">
        <v>45</v>
      </c>
      <c r="D8" s="163">
        <v>2</v>
      </c>
      <c r="E8" s="163">
        <v>1</v>
      </c>
      <c r="F8" s="163">
        <v>7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7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</row>
    <row r="9" spans="1:40" x14ac:dyDescent="0.3">
      <c r="A9" s="163" t="s">
        <v>109</v>
      </c>
      <c r="B9" s="188">
        <v>6</v>
      </c>
      <c r="C9" s="163">
        <v>45</v>
      </c>
      <c r="D9" s="163">
        <v>2</v>
      </c>
      <c r="E9" s="163">
        <v>2</v>
      </c>
      <c r="F9" s="163">
        <v>1084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1084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0</v>
      </c>
    </row>
    <row r="10" spans="1:40" x14ac:dyDescent="0.3">
      <c r="A10" s="163" t="s">
        <v>110</v>
      </c>
      <c r="B10" s="188">
        <v>7</v>
      </c>
      <c r="C10" s="163">
        <v>45</v>
      </c>
      <c r="D10" s="163">
        <v>2</v>
      </c>
      <c r="E10" s="163">
        <v>6</v>
      </c>
      <c r="F10" s="163">
        <v>203050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203050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</row>
    <row r="11" spans="1:40" x14ac:dyDescent="0.3">
      <c r="A11" s="163" t="s">
        <v>111</v>
      </c>
      <c r="B11" s="188">
        <v>8</v>
      </c>
      <c r="C11" s="163">
        <v>45</v>
      </c>
      <c r="D11" s="163">
        <v>3</v>
      </c>
      <c r="E11" s="163">
        <v>1</v>
      </c>
      <c r="F11" s="163">
        <v>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7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</row>
    <row r="12" spans="1:40" x14ac:dyDescent="0.3">
      <c r="A12" s="163" t="s">
        <v>112</v>
      </c>
      <c r="B12" s="188">
        <v>9</v>
      </c>
      <c r="C12" s="163">
        <v>45</v>
      </c>
      <c r="D12" s="163">
        <v>3</v>
      </c>
      <c r="E12" s="163">
        <v>2</v>
      </c>
      <c r="F12" s="163">
        <v>1144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1144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</row>
    <row r="13" spans="1:40" x14ac:dyDescent="0.3">
      <c r="A13" s="163" t="s">
        <v>113</v>
      </c>
      <c r="B13" s="188">
        <v>10</v>
      </c>
      <c r="C13" s="163">
        <v>45</v>
      </c>
      <c r="D13" s="163">
        <v>3</v>
      </c>
      <c r="E13" s="163">
        <v>6</v>
      </c>
      <c r="F13" s="163">
        <v>204745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204745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</row>
    <row r="14" spans="1:40" x14ac:dyDescent="0.3">
      <c r="A14" s="163" t="s">
        <v>114</v>
      </c>
      <c r="B14" s="188">
        <v>11</v>
      </c>
      <c r="C14" s="163">
        <v>45</v>
      </c>
      <c r="D14" s="163">
        <v>3</v>
      </c>
      <c r="E14" s="163">
        <v>10</v>
      </c>
      <c r="F14" s="163">
        <v>100</v>
      </c>
      <c r="G14" s="163">
        <v>0</v>
      </c>
      <c r="H14" s="163">
        <v>0</v>
      </c>
      <c r="I14" s="163">
        <v>0</v>
      </c>
      <c r="J14" s="163">
        <v>0</v>
      </c>
      <c r="K14" s="163">
        <v>100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</row>
    <row r="15" spans="1:40" x14ac:dyDescent="0.3">
      <c r="A15" s="163" t="s">
        <v>115</v>
      </c>
      <c r="B15" s="188">
        <v>12</v>
      </c>
      <c r="C15" s="163">
        <v>45</v>
      </c>
      <c r="D15" s="163">
        <v>4</v>
      </c>
      <c r="E15" s="163">
        <v>1</v>
      </c>
      <c r="F15" s="163">
        <v>7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7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</row>
    <row r="16" spans="1:40" x14ac:dyDescent="0.3">
      <c r="A16" s="163" t="s">
        <v>103</v>
      </c>
      <c r="B16" s="188">
        <v>2014</v>
      </c>
      <c r="C16" s="163">
        <v>45</v>
      </c>
      <c r="D16" s="163">
        <v>4</v>
      </c>
      <c r="E16" s="163">
        <v>2</v>
      </c>
      <c r="F16" s="163">
        <v>1164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1164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</row>
    <row r="17" spans="3:40" x14ac:dyDescent="0.3">
      <c r="C17" s="163">
        <v>45</v>
      </c>
      <c r="D17" s="163">
        <v>4</v>
      </c>
      <c r="E17" s="163">
        <v>4</v>
      </c>
      <c r="F17" s="163">
        <v>1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1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</row>
    <row r="18" spans="3:40" x14ac:dyDescent="0.3">
      <c r="C18" s="163">
        <v>45</v>
      </c>
      <c r="D18" s="163">
        <v>4</v>
      </c>
      <c r="E18" s="163">
        <v>6</v>
      </c>
      <c r="F18" s="163">
        <v>205624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205624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</row>
    <row r="19" spans="3:40" x14ac:dyDescent="0.3">
      <c r="C19" s="163">
        <v>45</v>
      </c>
      <c r="D19" s="163">
        <v>5</v>
      </c>
      <c r="E19" s="163">
        <v>1</v>
      </c>
      <c r="F19" s="163">
        <v>7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7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</row>
    <row r="20" spans="3:40" x14ac:dyDescent="0.3">
      <c r="C20" s="163">
        <v>45</v>
      </c>
      <c r="D20" s="163">
        <v>5</v>
      </c>
      <c r="E20" s="163">
        <v>2</v>
      </c>
      <c r="F20" s="163">
        <v>1120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1120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</row>
    <row r="21" spans="3:40" x14ac:dyDescent="0.3">
      <c r="C21" s="163">
        <v>45</v>
      </c>
      <c r="D21" s="163">
        <v>5</v>
      </c>
      <c r="E21" s="163">
        <v>6</v>
      </c>
      <c r="F21" s="163">
        <v>206331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206331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</row>
    <row r="22" spans="3:40" x14ac:dyDescent="0.3">
      <c r="C22" s="163">
        <v>45</v>
      </c>
      <c r="D22" s="163">
        <v>6</v>
      </c>
      <c r="E22" s="163">
        <v>1</v>
      </c>
      <c r="F22" s="163">
        <v>7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7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</row>
    <row r="23" spans="3:40" x14ac:dyDescent="0.3">
      <c r="C23" s="163">
        <v>45</v>
      </c>
      <c r="D23" s="163">
        <v>6</v>
      </c>
      <c r="E23" s="163">
        <v>2</v>
      </c>
      <c r="F23" s="163">
        <v>1052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1052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</row>
    <row r="24" spans="3:40" x14ac:dyDescent="0.3">
      <c r="C24" s="163">
        <v>45</v>
      </c>
      <c r="D24" s="163">
        <v>6</v>
      </c>
      <c r="E24" s="163">
        <v>6</v>
      </c>
      <c r="F24" s="163">
        <v>207409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207409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</row>
    <row r="25" spans="3:40" x14ac:dyDescent="0.3">
      <c r="C25" s="163">
        <v>45</v>
      </c>
      <c r="D25" s="163">
        <v>7</v>
      </c>
      <c r="E25" s="163">
        <v>1</v>
      </c>
      <c r="F25" s="163">
        <v>7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7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</row>
    <row r="26" spans="3:40" x14ac:dyDescent="0.3">
      <c r="C26" s="163">
        <v>45</v>
      </c>
      <c r="D26" s="163">
        <v>7</v>
      </c>
      <c r="E26" s="163">
        <v>2</v>
      </c>
      <c r="F26" s="163">
        <v>944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944</v>
      </c>
      <c r="P26" s="163">
        <v>0</v>
      </c>
      <c r="Q26" s="163">
        <v>0</v>
      </c>
      <c r="R26" s="163">
        <v>0</v>
      </c>
      <c r="S26" s="163">
        <v>0</v>
      </c>
      <c r="T26" s="163">
        <v>0</v>
      </c>
      <c r="U26" s="163">
        <v>0</v>
      </c>
      <c r="V26" s="163">
        <v>0</v>
      </c>
      <c r="W26" s="163">
        <v>0</v>
      </c>
      <c r="X26" s="163">
        <v>0</v>
      </c>
      <c r="Y26" s="163">
        <v>0</v>
      </c>
      <c r="Z26" s="163">
        <v>0</v>
      </c>
      <c r="AA26" s="163">
        <v>0</v>
      </c>
      <c r="AB26" s="163">
        <v>0</v>
      </c>
      <c r="AC26" s="163">
        <v>0</v>
      </c>
      <c r="AD26" s="163">
        <v>0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  <c r="AL26" s="163">
        <v>0</v>
      </c>
      <c r="AM26" s="163">
        <v>0</v>
      </c>
      <c r="AN26" s="163">
        <v>0</v>
      </c>
    </row>
    <row r="27" spans="3:40" x14ac:dyDescent="0.3">
      <c r="C27" s="163">
        <v>45</v>
      </c>
      <c r="D27" s="163">
        <v>7</v>
      </c>
      <c r="E27" s="163">
        <v>6</v>
      </c>
      <c r="F27" s="163">
        <v>311281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311281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</row>
    <row r="28" spans="3:40" x14ac:dyDescent="0.3">
      <c r="C28" s="163">
        <v>45</v>
      </c>
      <c r="D28" s="163">
        <v>7</v>
      </c>
      <c r="E28" s="163">
        <v>9</v>
      </c>
      <c r="F28" s="163">
        <v>105218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105218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</row>
    <row r="29" spans="3:40" x14ac:dyDescent="0.3">
      <c r="C29" s="163">
        <v>45</v>
      </c>
      <c r="D29" s="163">
        <v>8</v>
      </c>
      <c r="E29" s="163">
        <v>1</v>
      </c>
      <c r="F29" s="163">
        <v>7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7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</row>
    <row r="30" spans="3:40" x14ac:dyDescent="0.3">
      <c r="C30" s="163">
        <v>45</v>
      </c>
      <c r="D30" s="163">
        <v>8</v>
      </c>
      <c r="E30" s="163">
        <v>2</v>
      </c>
      <c r="F30" s="163">
        <v>844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844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</row>
    <row r="31" spans="3:40" x14ac:dyDescent="0.3">
      <c r="C31" s="163">
        <v>45</v>
      </c>
      <c r="D31" s="163">
        <v>8</v>
      </c>
      <c r="E31" s="163">
        <v>6</v>
      </c>
      <c r="F31" s="163">
        <v>200848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200848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</row>
    <row r="32" spans="3:40" x14ac:dyDescent="0.3">
      <c r="C32" s="163">
        <v>45</v>
      </c>
      <c r="D32" s="163">
        <v>9</v>
      </c>
      <c r="E32" s="163">
        <v>1</v>
      </c>
      <c r="F32" s="163">
        <v>7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7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</row>
    <row r="33" spans="3:40" x14ac:dyDescent="0.3">
      <c r="C33" s="163">
        <v>45</v>
      </c>
      <c r="D33" s="163">
        <v>9</v>
      </c>
      <c r="E33" s="163">
        <v>2</v>
      </c>
      <c r="F33" s="163">
        <v>1140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1140</v>
      </c>
      <c r="P33" s="163">
        <v>0</v>
      </c>
      <c r="Q33" s="163">
        <v>0</v>
      </c>
      <c r="R33" s="163">
        <v>0</v>
      </c>
      <c r="S33" s="163">
        <v>0</v>
      </c>
      <c r="T33" s="163">
        <v>0</v>
      </c>
      <c r="U33" s="163">
        <v>0</v>
      </c>
      <c r="V33" s="163">
        <v>0</v>
      </c>
      <c r="W33" s="163">
        <v>0</v>
      </c>
      <c r="X33" s="163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3">
        <v>0</v>
      </c>
      <c r="AK33" s="163">
        <v>0</v>
      </c>
      <c r="AL33" s="163">
        <v>0</v>
      </c>
      <c r="AM33" s="163">
        <v>0</v>
      </c>
      <c r="AN33" s="163">
        <v>0</v>
      </c>
    </row>
    <row r="34" spans="3:40" x14ac:dyDescent="0.3">
      <c r="C34" s="163">
        <v>45</v>
      </c>
      <c r="D34" s="163">
        <v>9</v>
      </c>
      <c r="E34" s="163">
        <v>6</v>
      </c>
      <c r="F34" s="163">
        <v>203562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203562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3">
        <v>0</v>
      </c>
      <c r="AK34" s="163">
        <v>0</v>
      </c>
      <c r="AL34" s="163">
        <v>0</v>
      </c>
      <c r="AM34" s="163">
        <v>0</v>
      </c>
      <c r="AN34" s="163">
        <v>0</v>
      </c>
    </row>
    <row r="35" spans="3:40" x14ac:dyDescent="0.3">
      <c r="C35" s="163">
        <v>45</v>
      </c>
      <c r="D35" s="163">
        <v>9</v>
      </c>
      <c r="E35" s="163">
        <v>10</v>
      </c>
      <c r="F35" s="163">
        <v>1198</v>
      </c>
      <c r="G35" s="163">
        <v>0</v>
      </c>
      <c r="H35" s="163">
        <v>0</v>
      </c>
      <c r="I35" s="163">
        <v>0</v>
      </c>
      <c r="J35" s="163">
        <v>0</v>
      </c>
      <c r="K35" s="163">
        <v>1198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2014-10-22T12:44:41Z</dcterms:modified>
</cp:coreProperties>
</file>