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19" r:id="rId7"/>
    <sheet name="ON Data" sheetId="418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A10" i="383" l="1"/>
  <c r="D12" i="414"/>
  <c r="C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B27" i="419" s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C15" i="414"/>
  <c r="D15" i="414"/>
  <c r="D4" i="414"/>
  <c r="C11" i="414" l="1"/>
  <c r="C7" i="414"/>
  <c r="E11" i="414" l="1"/>
  <c r="E7" i="414"/>
  <c r="E12" i="339" l="1"/>
  <c r="C12" i="339"/>
  <c r="B12" i="339"/>
  <c r="F12" i="339" s="1"/>
  <c r="C16" i="414"/>
  <c r="D16" i="414"/>
  <c r="F13" i="339" l="1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B15" i="339" s="1"/>
  <c r="D14" i="414"/>
  <c r="C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<sst xmlns="http://schemas.openxmlformats.org/spreadsheetml/2006/main" count="459" uniqueCount="280">
  <si>
    <t>NS</t>
  </si>
  <si>
    <t>Účet</t>
  </si>
  <si>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</si>
  <si>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</si>
  <si>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</si>
  <si>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</si>
  <si>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</si>
  <si>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</si>
  <si>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</si>
  <si>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</si>
  <si>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</si>
  <si>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</si>
  <si>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</si>
  <si>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</si>
  <si>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</si>
  <si>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</si>
  <si>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</si>
  <si>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</si>
  <si>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</si>
  <si>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</si>
  <si>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</si>
  <si>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</si>
  <si>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</si>
  <si>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</si>
  <si>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</si>
  <si>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</si>
  <si>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</si>
  <si>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</si>
  <si>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</si>
  <si>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</si>
  <si>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</si>
  <si>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</si>
  <si>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</si>
  <si>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</si>
  <si>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</si>
  <si>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</si>
  <si>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</si>
  <si>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</si>
  <si>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</si>
  <si>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</si>
  <si>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</si>
  <si>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</si>
  <si>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</si>
  <si>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</si>
  <si>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</si>
  <si>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</si>
  <si>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</si>
  <si>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</si>
  <si>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</si>
  <si>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</si>
  <si>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</si>
  <si>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</si>
  <si>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</si>
  <si>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</si>
  <si>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</si>
  <si>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</si>
  <si>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</si>
  <si>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</si>
  <si>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</si>
  <si>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</si>
  <si>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</si>
  <si>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</si>
  <si>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</si>
  <si>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</si>
  <si>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</si>
  <si>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</si>
  <si>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</si>
  <si>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</si>
  <si>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</si>
  <si>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</si>
  <si>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</si>
  <si>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</si>
  <si>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</si>
  <si>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</si>
  <si>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</si>
  <si>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</si>
  <si>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</si>
  <si>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</si>
  <si>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</si>
  <si>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</si>
  <si>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</si>
  <si>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</si>
  <si>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</si>
  <si>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</si>
  <si>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</si>
  <si>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</si>
  <si>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</si>
  <si>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</si>
  <si>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</si>
  <si>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</si>
  <si>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</si>
  <si>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</si>
  <si>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</si>
  <si>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</si>
  <si>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</si>
  <si>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</si>
  <si>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</si>
  <si>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</si>
  <si>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</si>
  <si>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</si>
  <si>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</si>
  <si>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</si>
  <si>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</si>
  <si>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</si>
  <si>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</si>
  <si>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</si>
  <si>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</si>
  <si>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</si>
  <si>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</si>
  <si>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</si>
  <si>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</si>
  <si>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</si>
  <si>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</si>
  <si>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</si>
  <si>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</si>
  <si>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</si>
  <si>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</si>
  <si>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</si>
  <si>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</si>
  <si>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</si>
  <si>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</si>
  <si>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</si>
  <si>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</si>
  <si>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</si>
  <si>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</si>
  <si>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</si>
  <si>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</si>
  <si>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</si>
  <si>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</si>
  <si>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</si>
  <si>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</si>
  <si>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</si>
  <si>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</si>
  <si>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</si>
  <si>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</si>
  <si>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</si>
  <si>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</si>
  <si>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</si>
  <si>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</si>
  <si>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</si>
  <si>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</si>
  <si>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</si>
  <si>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</si>
  <si>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</si>
  <si>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</si>
  <si>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</si>
  <si>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</si>
  <si>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</si>
  <si>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</si>
  <si>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</si>
  <si>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</si>
  <si>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</si>
  <si>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</si>
  <si>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</si>
  <si>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</si>
  <si>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</si>
  <si>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</si>
  <si>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</si>
  <si>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</si>
  <si>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</si>
  <si>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</si>
  <si>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</si>
  <si>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</si>
  <si>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</si>
  <si>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</si>
  <si>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</si>
  <si>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</si>
  <si>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</si>
  <si>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</si>
  <si>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</si>
  <si>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</si>
  <si>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</si>
  <si>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</si>
  <si>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</si>
  <si>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</si>
  <si>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</si>
  <si>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</si>
  <si>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</si>
  <si>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</si>
  <si>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</si>
  <si>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</si>
  <si>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</si>
  <si>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</si>
  <si>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</si>
  <si>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</si>
  <si>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</si>
  <si>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50117010     lékárničky a ZM na provozech</t>
  </si>
  <si>
    <t>50117015     IT - spotřební materiál (sk. P37, 48)</t>
  </si>
  <si>
    <t>50117024     všeob.mat. - ostatní-vyjímky (V44) od 0,01 do 999,99</t>
  </si>
  <si>
    <t>--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</si>
  <si>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</si>
  <si>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</si>
  <si>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</si>
  <si>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</si>
  <si>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</si>
  <si>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</si>
  <si>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</si>
  <si>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</si>
  <si>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</si>
  <si>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</si>
  <si>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</si>
  <si>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</si>
  <si>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</si>
  <si>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</si>
  <si>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</si>
  <si>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</si>
  <si>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</si>
  <si>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</si>
  <si>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</si>
  <si>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</si>
  <si>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</si>
  <si>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</si>
  <si>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</si>
  <si>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</si>
  <si>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</si>
  <si>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</si>
  <si>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</si>
  <si>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</si>
  <si>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</si>
  <si>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</si>
  <si>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</si>
  <si>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</si>
  <si>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</si>
  <si>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</si>
  <si>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</si>
  <si>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</si>
  <si>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</si>
  <si>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</si>
  <si>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</si>
  <si>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</si>
  <si>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</si>
  <si>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</si>
  <si>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</si>
  <si>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</si>
  <si>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</si>
  <si>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</si>
  <si>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</si>
  <si>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</si>
  <si>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</si>
  <si>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6     Účtová třída 6 - Výnosy</t>
  </si>
  <si>
    <t>64     Jiné provozní výnosy</t>
  </si>
  <si>
    <t>648     Čerpání fondů</t>
  </si>
  <si>
    <t>64804     Čerpání FRM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</si>
  <si>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</si>
  <si>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</si>
  <si>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</si>
  <si>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</si>
  <si>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</si>
  <si>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</si>
  <si>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</si>
  <si>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</si>
  <si>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</si>
  <si>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</si>
  <si>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</si>
  <si>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</si>
  <si>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</si>
  <si>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</si>
  <si>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</si>
  <si>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</si>
  <si>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</si>
  <si>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</si>
  <si>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</si>
  <si>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</si>
  <si>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</si>
  <si>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</si>
  <si>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</si>
  <si>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</si>
  <si>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</si>
  <si>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45</t>
  </si>
  <si>
    <t>Sociální oddělení</t>
  </si>
  <si>
    <t/>
  </si>
  <si>
    <t>50115050     obvazový materiál (sk.Z_502)</t>
  </si>
  <si>
    <t>Sociální oddělení Celkem</t>
  </si>
  <si>
    <t>SumaKL</t>
  </si>
  <si>
    <t>4598</t>
  </si>
  <si>
    <t>sociální oddělení</t>
  </si>
  <si>
    <t>sociální oddělení Celkem</t>
  </si>
  <si>
    <t>SumaNS</t>
  </si>
  <si>
    <t>mezeraNS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</si>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</sst>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4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7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3" fillId="2" borderId="16" xfId="1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3" fillId="4" borderId="32" xfId="1" applyFont="1" applyFill="1" applyBorder="1"/>
    <xf numFmtId="0" fontId="43" fillId="4" borderId="16" xfId="1" applyFont="1" applyFill="1" applyBorder="1"/>
    <xf numFmtId="0" fontId="43" fillId="3" borderId="17" xfId="1" applyFont="1" applyFill="1" applyBorder="1"/>
    <xf numFmtId="0" fontId="46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3" fillId="3" borderId="7" xfId="1" applyFont="1" applyFill="1" applyBorder="1"/>
    <xf numFmtId="0" fontId="43" fillId="3" borderId="3" xfId="1" applyFont="1" applyFill="1" applyBorder="1"/>
    <xf numFmtId="0" fontId="43" fillId="6" borderId="3" xfId="1" applyFont="1" applyFill="1" applyBorder="1"/>
    <xf numFmtId="0" fontId="43" fillId="6" borderId="45" xfId="1" applyFont="1" applyFill="1" applyBorder="1"/>
    <xf numFmtId="0" fontId="43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6" xfId="0" applyNumberFormat="1" applyFont="1" applyFill="1" applyBorder="1"/>
    <xf numFmtId="0" fontId="47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3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3" fillId="2" borderId="33" xfId="1" applyFont="1" applyFill="1" applyBorder="1" applyAlignment="1">
      <alignment horizontal="left" indent="2"/>
    </xf>
    <xf numFmtId="0" fontId="47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7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7" fillId="4" borderId="44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8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3" fontId="0" fillId="7" borderId="49" xfId="0" applyNumberFormat="1" applyFont="1" applyFill="1" applyBorder="1"/>
    <xf numFmtId="3" fontId="50" fillId="8" borderId="50" xfId="0" applyNumberFormat="1" applyFont="1" applyFill="1" applyBorder="1"/>
    <xf numFmtId="3" fontId="50" fillId="8" borderId="49" xfId="0" applyNumberFormat="1" applyFont="1" applyFill="1" applyBorder="1"/>
    <xf numFmtId="0" fontId="51" fillId="0" borderId="0" xfId="1" applyFont="1" applyFill="1"/>
    <xf numFmtId="3" fontId="49" fillId="0" borderId="0" xfId="26" applyNumberFormat="1" applyFont="1" applyFill="1" applyBorder="1" applyAlignment="1"/>
    <xf numFmtId="3" fontId="39" fillId="2" borderId="53" xfId="0" applyNumberFormat="1" applyFont="1" applyFill="1" applyBorder="1" applyAlignment="1">
      <alignment horizontal="center" vertical="center"/>
    </xf>
    <xf numFmtId="0" fontId="39" fillId="2" borderId="54" xfId="0" applyFont="1" applyFill="1" applyBorder="1" applyAlignment="1">
      <alignment horizontal="center" vertical="center"/>
    </xf>
    <xf numFmtId="3" fontId="52" fillId="2" borderId="56" xfId="0" applyNumberFormat="1" applyFont="1" applyFill="1" applyBorder="1" applyAlignment="1">
      <alignment horizontal="center" vertical="center" wrapText="1"/>
    </xf>
    <xf numFmtId="0" fontId="52" fillId="2" borderId="57" xfId="0" applyFont="1" applyFill="1" applyBorder="1" applyAlignment="1">
      <alignment horizontal="center" vertical="center" wrapText="1"/>
    </xf>
    <xf numFmtId="0" fontId="39" fillId="2" borderId="59" xfId="0" applyFont="1" applyFill="1" applyBorder="1" applyAlignment="1"/>
    <xf numFmtId="0" fontId="39" fillId="2" borderId="61" xfId="0" applyFont="1" applyFill="1" applyBorder="1" applyAlignment="1">
      <alignment horizontal="left" indent="1"/>
    </xf>
    <xf numFmtId="0" fontId="39" fillId="2" borderId="66" xfId="0" applyFont="1" applyFill="1" applyBorder="1" applyAlignment="1">
      <alignment horizontal="left" indent="1"/>
    </xf>
    <xf numFmtId="0" fontId="39" fillId="4" borderId="59" xfId="0" applyFont="1" applyFill="1" applyBorder="1" applyAlignment="1"/>
    <xf numFmtId="0" fontId="39" fillId="4" borderId="61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2" borderId="61" xfId="0" quotePrefix="1" applyFont="1" applyFill="1" applyBorder="1" applyAlignment="1">
      <alignment horizontal="left" indent="2"/>
    </xf>
    <xf numFmtId="0" fontId="32" fillId="2" borderId="66" xfId="0" quotePrefix="1" applyFont="1" applyFill="1" applyBorder="1" applyAlignment="1">
      <alignment horizontal="left" indent="2"/>
    </xf>
    <xf numFmtId="0" fontId="39" fillId="2" borderId="59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6" xfId="0" applyFont="1" applyFill="1" applyBorder="1" applyAlignment="1">
      <alignment horizontal="left" indent="1"/>
    </xf>
    <xf numFmtId="0" fontId="32" fillId="0" borderId="75" xfId="0" applyFont="1" applyBorder="1"/>
    <xf numFmtId="3" fontId="32" fillId="0" borderId="75" xfId="0" applyNumberFormat="1" applyFont="1" applyBorder="1"/>
    <xf numFmtId="0" fontId="39" fillId="4" borderId="51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4" xfId="0" applyNumberFormat="1" applyFont="1" applyFill="1" applyBorder="1" applyAlignment="1">
      <alignment horizontal="center" vertical="center"/>
    </xf>
    <xf numFmtId="3" fontId="52" fillId="2" borderId="72" xfId="0" applyNumberFormat="1" applyFont="1" applyFill="1" applyBorder="1" applyAlignment="1">
      <alignment horizontal="center" vertical="center" wrapText="1"/>
    </xf>
    <xf numFmtId="174" fontId="39" fillId="4" borderId="60" xfId="0" applyNumberFormat="1" applyFont="1" applyFill="1" applyBorder="1" applyAlignment="1"/>
    <xf numFmtId="174" fontId="39" fillId="4" borderId="53" xfId="0" applyNumberFormat="1" applyFont="1" applyFill="1" applyBorder="1" applyAlignment="1"/>
    <xf numFmtId="174" fontId="39" fillId="4" borderId="54" xfId="0" applyNumberFormat="1" applyFont="1" applyFill="1" applyBorder="1" applyAlignment="1"/>
    <xf numFmtId="174" fontId="39" fillId="0" borderId="62" xfId="0" applyNumberFormat="1" applyFont="1" applyBorder="1"/>
    <xf numFmtId="174" fontId="32" fillId="0" borderId="65" xfId="0" applyNumberFormat="1" applyFont="1" applyBorder="1"/>
    <xf numFmtId="174" fontId="32" fillId="0" borderId="64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57" xfId="0" applyNumberFormat="1" applyFont="1" applyBorder="1"/>
    <xf numFmtId="174" fontId="39" fillId="2" borderId="73" xfId="0" applyNumberFormat="1" applyFont="1" applyFill="1" applyBorder="1" applyAlignment="1"/>
    <xf numFmtId="174" fontId="39" fillId="2" borderId="53" xfId="0" applyNumberFormat="1" applyFont="1" applyFill="1" applyBorder="1" applyAlignment="1"/>
    <xf numFmtId="174" fontId="39" fillId="2" borderId="54" xfId="0" applyNumberFormat="1" applyFont="1" applyFill="1" applyBorder="1" applyAlignment="1"/>
    <xf numFmtId="174" fontId="39" fillId="0" borderId="67" xfId="0" applyNumberFormat="1" applyFont="1" applyBorder="1"/>
    <xf numFmtId="174" fontId="32" fillId="0" borderId="68" xfId="0" applyNumberFormat="1" applyFont="1" applyBorder="1"/>
    <xf numFmtId="174" fontId="32" fillId="0" borderId="69" xfId="0" applyNumberFormat="1" applyFont="1" applyBorder="1"/>
    <xf numFmtId="174" fontId="39" fillId="0" borderId="60" xfId="0" applyNumberFormat="1" applyFont="1" applyBorder="1"/>
    <xf numFmtId="174" fontId="32" fillId="0" borderId="74" xfId="0" applyNumberFormat="1" applyFont="1" applyBorder="1"/>
    <xf numFmtId="174" fontId="32" fillId="0" borderId="54" xfId="0" applyNumberFormat="1" applyFont="1" applyBorder="1"/>
    <xf numFmtId="175" fontId="39" fillId="2" borderId="60" xfId="0" applyNumberFormat="1" applyFont="1" applyFill="1" applyBorder="1" applyAlignment="1"/>
    <xf numFmtId="175" fontId="32" fillId="2" borderId="53" xfId="0" applyNumberFormat="1" applyFont="1" applyFill="1" applyBorder="1" applyAlignment="1"/>
    <xf numFmtId="175" fontId="32" fillId="2" borderId="54" xfId="0" applyNumberFormat="1" applyFont="1" applyFill="1" applyBorder="1" applyAlignment="1"/>
    <xf numFmtId="175" fontId="39" fillId="0" borderId="62" xfId="0" applyNumberFormat="1" applyFont="1" applyBorder="1"/>
    <xf numFmtId="175" fontId="32" fillId="0" borderId="63" xfId="0" applyNumberFormat="1" applyFont="1" applyBorder="1"/>
    <xf numFmtId="175" fontId="32" fillId="0" borderId="64" xfId="0" applyNumberFormat="1" applyFont="1" applyBorder="1"/>
    <xf numFmtId="175" fontId="32" fillId="0" borderId="65" xfId="0" applyNumberFormat="1" applyFont="1" applyBorder="1"/>
    <xf numFmtId="175" fontId="39" fillId="0" borderId="67" xfId="0" applyNumberFormat="1" applyFont="1" applyBorder="1"/>
    <xf numFmtId="175" fontId="32" fillId="0" borderId="68" xfId="0" applyNumberFormat="1" applyFont="1" applyBorder="1"/>
    <xf numFmtId="175" fontId="32" fillId="0" borderId="69" xfId="0" applyNumberFormat="1" applyFont="1" applyBorder="1"/>
    <xf numFmtId="0" fontId="54" fillId="0" borderId="0" xfId="0" applyFont="1" applyAlignment="1">
      <alignment horizontal="left" vertical="center" indent="1"/>
    </xf>
    <xf numFmtId="0" fontId="54" fillId="0" borderId="0" xfId="0" applyFont="1" applyAlignment="1">
      <alignment vertical="center"/>
    </xf>
    <xf numFmtId="0" fontId="0" fillId="0" borderId="0" xfId="0" applyAlignment="1"/>
    <xf numFmtId="0" fontId="55" fillId="0" borderId="0" xfId="0" applyFont="1"/>
    <xf numFmtId="174" fontId="39" fillId="4" borderId="60" xfId="0" applyNumberFormat="1" applyFont="1" applyFill="1" applyBorder="1" applyAlignment="1">
      <alignment horizontal="center"/>
    </xf>
    <xf numFmtId="176" fontId="39" fillId="0" borderId="67" xfId="0" applyNumberFormat="1" applyFont="1" applyBorder="1"/>
    <xf numFmtId="0" fontId="31" fillId="2" borderId="81" xfId="74" applyFont="1" applyFill="1" applyBorder="1" applyAlignment="1">
      <alignment horizontal="center"/>
    </xf>
    <xf numFmtId="0" fontId="31" fillId="2" borderId="55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48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7" fontId="39" fillId="2" borderId="5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3" xfId="0" applyNumberFormat="1" applyFont="1" applyFill="1" applyBorder="1" applyAlignment="1">
      <alignment horizontal="right" vertical="top"/>
    </xf>
    <xf numFmtId="3" fontId="33" fillId="9" borderId="84" xfId="0" applyNumberFormat="1" applyFont="1" applyFill="1" applyBorder="1" applyAlignment="1">
      <alignment horizontal="right" vertical="top"/>
    </xf>
    <xf numFmtId="177" fontId="33" fillId="9" borderId="85" xfId="0" applyNumberFormat="1" applyFont="1" applyFill="1" applyBorder="1" applyAlignment="1">
      <alignment horizontal="right" vertical="top"/>
    </xf>
    <xf numFmtId="3" fontId="33" fillId="0" borderId="83" xfId="0" applyNumberFormat="1" applyFont="1" applyBorder="1" applyAlignment="1">
      <alignment horizontal="right" vertical="top"/>
    </xf>
    <xf numFmtId="177" fontId="33" fillId="9" borderId="86" xfId="0" applyNumberFormat="1" applyFont="1" applyFill="1" applyBorder="1" applyAlignment="1">
      <alignment horizontal="right" vertical="top"/>
    </xf>
    <xf numFmtId="3" fontId="35" fillId="9" borderId="88" xfId="0" applyNumberFormat="1" applyFont="1" applyFill="1" applyBorder="1" applyAlignment="1">
      <alignment horizontal="right" vertical="top"/>
    </xf>
    <xf numFmtId="3" fontId="35" fillId="9" borderId="89" xfId="0" applyNumberFormat="1" applyFont="1" applyFill="1" applyBorder="1" applyAlignment="1">
      <alignment horizontal="right" vertical="top"/>
    </xf>
    <xf numFmtId="177" fontId="35" fillId="9" borderId="90" xfId="0" applyNumberFormat="1" applyFont="1" applyFill="1" applyBorder="1" applyAlignment="1">
      <alignment horizontal="right" vertical="top"/>
    </xf>
    <xf numFmtId="3" fontId="35" fillId="0" borderId="88" xfId="0" applyNumberFormat="1" applyFont="1" applyBorder="1" applyAlignment="1">
      <alignment horizontal="right" vertical="top"/>
    </xf>
    <xf numFmtId="177" fontId="35" fillId="9" borderId="91" xfId="0" applyNumberFormat="1" applyFont="1" applyFill="1" applyBorder="1" applyAlignment="1">
      <alignment horizontal="right" vertical="top"/>
    </xf>
    <xf numFmtId="0" fontId="33" fillId="9" borderId="86" xfId="0" applyFont="1" applyFill="1" applyBorder="1" applyAlignment="1">
      <alignment horizontal="right" vertical="top"/>
    </xf>
    <xf numFmtId="0" fontId="33" fillId="9" borderId="85" xfId="0" applyFont="1" applyFill="1" applyBorder="1" applyAlignment="1">
      <alignment horizontal="right" vertical="top"/>
    </xf>
    <xf numFmtId="0" fontId="35" fillId="9" borderId="90" xfId="0" applyFont="1" applyFill="1" applyBorder="1" applyAlignment="1">
      <alignment horizontal="right" vertical="top"/>
    </xf>
    <xf numFmtId="0" fontId="35" fillId="9" borderId="91" xfId="0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177" fontId="35" fillId="9" borderId="95" xfId="0" applyNumberFormat="1" applyFont="1" applyFill="1" applyBorder="1" applyAlignment="1">
      <alignment horizontal="right" vertical="top"/>
    </xf>
    <xf numFmtId="0" fontId="37" fillId="10" borderId="82" xfId="0" applyFont="1" applyFill="1" applyBorder="1" applyAlignment="1">
      <alignment vertical="top"/>
    </xf>
    <xf numFmtId="0" fontId="37" fillId="10" borderId="82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 indent="6"/>
    </xf>
    <xf numFmtId="0" fontId="37" fillId="10" borderId="82" xfId="0" applyFont="1" applyFill="1" applyBorder="1" applyAlignment="1">
      <alignment vertical="top" indent="8"/>
    </xf>
    <xf numFmtId="0" fontId="38" fillId="10" borderId="87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6"/>
    </xf>
    <xf numFmtId="0" fontId="38" fillId="10" borderId="87" xfId="0" applyFont="1" applyFill="1" applyBorder="1" applyAlignment="1">
      <alignment vertical="top" indent="4"/>
    </xf>
    <xf numFmtId="0" fontId="32" fillId="10" borderId="8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4" fontId="39" fillId="4" borderId="96" xfId="0" applyNumberFormat="1" applyFont="1" applyFill="1" applyBorder="1" applyAlignment="1">
      <alignment horizontal="center"/>
    </xf>
    <xf numFmtId="174" fontId="39" fillId="4" borderId="97" xfId="0" applyNumberFormat="1" applyFont="1" applyFill="1" applyBorder="1" applyAlignment="1">
      <alignment horizontal="center"/>
    </xf>
    <xf numFmtId="174" fontId="32" fillId="0" borderId="98" xfId="0" applyNumberFormat="1" applyFont="1" applyBorder="1" applyAlignment="1">
      <alignment horizontal="right"/>
    </xf>
    <xf numFmtId="174" fontId="32" fillId="0" borderId="99" xfId="0" applyNumberFormat="1" applyFont="1" applyBorder="1" applyAlignment="1">
      <alignment horizontal="right"/>
    </xf>
    <xf numFmtId="174" fontId="32" fillId="0" borderId="99" xfId="0" applyNumberFormat="1" applyFont="1" applyBorder="1" applyAlignment="1">
      <alignment horizontal="right" wrapText="1"/>
    </xf>
    <xf numFmtId="176" fontId="32" fillId="0" borderId="98" xfId="0" applyNumberFormat="1" applyFont="1" applyBorder="1" applyAlignment="1">
      <alignment horizontal="right"/>
    </xf>
    <xf numFmtId="176" fontId="32" fillId="0" borderId="99" xfId="0" applyNumberFormat="1" applyFont="1" applyBorder="1" applyAlignment="1">
      <alignment horizontal="right"/>
    </xf>
    <xf numFmtId="174" fontId="32" fillId="0" borderId="100" xfId="0" applyNumberFormat="1" applyFont="1" applyBorder="1" applyAlignment="1">
      <alignment horizontal="right"/>
    </xf>
    <xf numFmtId="174" fontId="32" fillId="0" borderId="101" xfId="0" applyNumberFormat="1" applyFont="1" applyBorder="1" applyAlignment="1">
      <alignment horizontal="right"/>
    </xf>
    <xf numFmtId="0" fontId="39" fillId="2" borderId="78" xfId="0" applyFont="1" applyFill="1" applyBorder="1" applyAlignment="1">
      <alignment horizontal="center" vertical="center"/>
    </xf>
    <xf numFmtId="0" fontId="52" fillId="2" borderId="77" xfId="0" applyFont="1" applyFill="1" applyBorder="1" applyAlignment="1">
      <alignment horizontal="center" vertical="center" wrapText="1"/>
    </xf>
    <xf numFmtId="175" fontId="32" fillId="2" borderId="78" xfId="0" applyNumberFormat="1" applyFont="1" applyFill="1" applyBorder="1" applyAlignment="1"/>
    <xf numFmtId="175" fontId="32" fillId="0" borderId="76" xfId="0" applyNumberFormat="1" applyFont="1" applyBorder="1"/>
    <xf numFmtId="175" fontId="32" fillId="0" borderId="102" xfId="0" applyNumberFormat="1" applyFont="1" applyBorder="1"/>
    <xf numFmtId="174" fontId="39" fillId="4" borderId="78" xfId="0" applyNumberFormat="1" applyFont="1" applyFill="1" applyBorder="1" applyAlignment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9" fillId="2" borderId="78" xfId="0" applyNumberFormat="1" applyFont="1" applyFill="1" applyBorder="1" applyAlignment="1"/>
    <xf numFmtId="174" fontId="32" fillId="0" borderId="102" xfId="0" applyNumberFormat="1" applyFont="1" applyBorder="1"/>
    <xf numFmtId="174" fontId="32" fillId="0" borderId="78" xfId="0" applyNumberFormat="1" applyFont="1" applyBorder="1"/>
    <xf numFmtId="174" fontId="39" fillId="4" borderId="103" xfId="0" applyNumberFormat="1" applyFont="1" applyFill="1" applyBorder="1" applyAlignment="1">
      <alignment horizontal="center"/>
    </xf>
    <xf numFmtId="174" fontId="32" fillId="0" borderId="104" xfId="0" applyNumberFormat="1" applyFont="1" applyBorder="1" applyAlignment="1">
      <alignment horizontal="right"/>
    </xf>
    <xf numFmtId="176" fontId="32" fillId="0" borderId="104" xfId="0" applyNumberFormat="1" applyFont="1" applyBorder="1" applyAlignment="1">
      <alignment horizontal="right"/>
    </xf>
    <xf numFmtId="174" fontId="32" fillId="0" borderId="105" xfId="0" applyNumberFormat="1" applyFont="1" applyBorder="1" applyAlignment="1">
      <alignment horizontal="right"/>
    </xf>
    <xf numFmtId="0" fontId="0" fillId="0" borderId="14" xfId="0" applyBorder="1"/>
    <xf numFmtId="174" fontId="39" fillId="4" borderId="32" xfId="0" applyNumberFormat="1" applyFont="1" applyFill="1" applyBorder="1" applyAlignment="1">
      <alignment horizontal="center"/>
    </xf>
    <xf numFmtId="174" fontId="32" fillId="0" borderId="61" xfId="0" applyNumberFormat="1" applyFont="1" applyBorder="1" applyAlignment="1">
      <alignment horizontal="right"/>
    </xf>
    <xf numFmtId="176" fontId="32" fillId="0" borderId="61" xfId="0" applyNumberFormat="1" applyFont="1" applyBorder="1" applyAlignment="1">
      <alignment horizontal="right"/>
    </xf>
    <xf numFmtId="174" fontId="32" fillId="0" borderId="70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102.21875" style="93" bestFit="1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37" t="s">
        <v>53</v>
      </c>
      <c r="B1" s="237"/>
    </row>
    <row r="2" spans="1:3" ht="14.4" customHeight="1" thickBot="1" x14ac:dyDescent="0.35">
      <c r="A2" s="167" t="s">
        <v>176</v>
      </c>
      <c r="B2" s="41"/>
    </row>
    <row r="3" spans="1:3" ht="14.4" customHeight="1" thickBot="1" x14ac:dyDescent="0.35">
      <c r="A3" s="233" t="s">
        <v>64</v>
      </c>
      <c r="B3" s="234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60</v>
      </c>
      <c r="C4" s="42" t="s">
        <v>61</v>
      </c>
    </row>
    <row r="5" spans="1:3" ht="14.4" customHeight="1" x14ac:dyDescent="0.3">
      <c r="A5" s="106" t="str">
        <f t="shared" si="0"/>
        <v>HI</v>
      </c>
      <c r="B5" s="61" t="s">
        <v>62</v>
      </c>
      <c r="C5" s="42" t="s">
        <v>56</v>
      </c>
    </row>
    <row r="6" spans="1:3" ht="14.4" customHeight="1" x14ac:dyDescent="0.3">
      <c r="A6" s="107" t="str">
        <f t="shared" si="0"/>
        <v>Man Tab</v>
      </c>
      <c r="B6" s="62" t="s">
        <v>178</v>
      </c>
      <c r="C6" s="42" t="s">
        <v>57</v>
      </c>
    </row>
    <row r="7" spans="1:3" ht="14.4" customHeight="1" thickBot="1" x14ac:dyDescent="0.35">
      <c r="A7" s="108" t="str">
        <f t="shared" si="0"/>
        <v>HV</v>
      </c>
      <c r="B7" s="63" t="s">
        <v>36</v>
      </c>
      <c r="C7" s="42" t="s">
        <v>41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5" t="s">
        <v>54</v>
      </c>
      <c r="B9" s="234"/>
    </row>
    <row r="10" spans="1:3" ht="14.4" customHeight="1" x14ac:dyDescent="0.3">
      <c r="A10" s="109" t="str">
        <f t="shared" ref="A10" si="1">HYPERLINK("#'"&amp;C10&amp;"'!A1",C10)</f>
        <v>Materiál Žádanky</v>
      </c>
      <c r="B10" s="62" t="s">
        <v>63</v>
      </c>
      <c r="C10" s="42" t="s">
        <v>58</v>
      </c>
    </row>
    <row r="11" spans="1:3" ht="14.4" customHeight="1" thickBot="1" x14ac:dyDescent="0.35">
      <c r="A11" s="109" t="str">
        <f t="shared" ref="A11" si="2">HYPERLINK("#'"&amp;C11&amp;"'!A1",C11)</f>
        <v>Osobní náklady</v>
      </c>
      <c r="B11" s="62" t="s">
        <v>51</v>
      </c>
      <c r="C11" s="42" t="s">
        <v>59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6" t="s">
        <v>55</v>
      </c>
      <c r="B13" s="234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37" t="s">
        <v>60</v>
      </c>
      <c r="B1" s="237"/>
      <c r="C1" s="238"/>
      <c r="D1" s="238"/>
      <c r="E1" s="238"/>
    </row>
    <row r="2" spans="1:5" ht="14.4" customHeight="1" thickBot="1" x14ac:dyDescent="0.35">
      <c r="A2" s="167" t="s">
        <v>176</v>
      </c>
      <c r="B2" s="111"/>
    </row>
    <row r="3" spans="1:5" ht="14.4" customHeight="1" thickBot="1" x14ac:dyDescent="0.35">
      <c r="A3" s="114"/>
      <c r="C3" s="115" t="s">
        <v>52</v>
      </c>
      <c r="D3" s="116" t="s">
        <v>45</v>
      </c>
      <c r="E3" s="117" t="s">
        <v>47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1793.563949024395</v>
      </c>
      <c r="D4" s="120">
        <f ca="1">IF(ISERROR(VLOOKUP("Náklady celkem",INDIRECT("HI!$A:$G"),5,0)),0,VLOOKUP("Náklady celkem",INDIRECT("HI!$A:$G"),5,0))</f>
        <v>1752.8321200000012</v>
      </c>
      <c r="E4" s="121">
        <f ca="1">IF(C4=0,0,D4/C4)</f>
        <v>0.97729000460421289</v>
      </c>
    </row>
    <row r="5" spans="1:5" ht="14.4" customHeight="1" x14ac:dyDescent="0.3">
      <c r="A5" s="122" t="s">
        <v>66</v>
      </c>
      <c r="B5" s="123"/>
      <c r="C5" s="124"/>
      <c r="D5" s="124"/>
      <c r="E5" s="125"/>
    </row>
    <row r="6" spans="1:5" ht="14.4" customHeight="1" x14ac:dyDescent="0.3">
      <c r="A6" s="126" t="s">
        <v>71</v>
      </c>
      <c r="B6" s="127"/>
      <c r="C6" s="128"/>
      <c r="D6" s="128"/>
      <c r="E6" s="125"/>
    </row>
    <row r="7" spans="1:5" ht="14.4" customHeight="1" x14ac:dyDescent="0.3">
      <c r="A7" s="12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56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30" t="s">
        <v>67</v>
      </c>
      <c r="B8" s="127"/>
      <c r="C8" s="128"/>
      <c r="D8" s="128"/>
      <c r="E8" s="125"/>
    </row>
    <row r="9" spans="1:5" ht="14.4" customHeight="1" x14ac:dyDescent="0.3">
      <c r="A9" s="130" t="s">
        <v>68</v>
      </c>
      <c r="B9" s="127"/>
      <c r="C9" s="128"/>
      <c r="D9" s="128"/>
      <c r="E9" s="125"/>
    </row>
    <row r="10" spans="1:5" ht="14.4" customHeight="1" x14ac:dyDescent="0.3">
      <c r="A10" s="131" t="s">
        <v>72</v>
      </c>
      <c r="B10" s="127"/>
      <c r="C10" s="124"/>
      <c r="D10" s="124"/>
      <c r="E10" s="125"/>
    </row>
    <row r="11" spans="1:5" ht="14.4" customHeight="1" x14ac:dyDescent="0.3">
      <c r="A11" s="1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56</v>
      </c>
      <c r="C11" s="128">
        <f>IF(ISERROR(HI!F6),"",HI!F6)</f>
        <v>0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3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1699.00840461135</v>
      </c>
      <c r="D12" s="124">
        <f ca="1">IF(ISERROR(VLOOKUP("Osobní náklady (Kč) *",INDIRECT("HI!$A:$G"),5,0)),0,VLOOKUP("Osobní náklady (Kč) *",INDIRECT("HI!$A:$G"),5,0))</f>
        <v>1663.4619300000011</v>
      </c>
      <c r="E12" s="125">
        <f ca="1">IF(C12=0,0,D12/C12)</f>
        <v>0.97907810549090235</v>
      </c>
    </row>
    <row r="13" spans="1:5" ht="14.4" customHeight="1" thickBot="1" x14ac:dyDescent="0.35">
      <c r="A13" s="137"/>
      <c r="B13" s="138"/>
      <c r="C13" s="139"/>
      <c r="D13" s="139"/>
      <c r="E13" s="140"/>
    </row>
    <row r="14" spans="1:5" ht="14.4" customHeight="1" thickBot="1" x14ac:dyDescent="0.35">
      <c r="A14" s="141" t="str">
        <f>HYPERLINK("#HI!A1","VÝNOSY CELKEM (v tisících)")</f>
        <v>VÝNOSY CELKEM (v tisících)</v>
      </c>
      <c r="B14" s="142"/>
      <c r="C14" s="143">
        <f ca="1">IF(ISERROR(VLOOKUP("Výnosy celkem",INDIRECT("HI!$A:$G"),6,0)),0,VLOOKUP("Výnosy celkem",INDIRECT("HI!$A:$G"),6,0))</f>
        <v>0</v>
      </c>
      <c r="D14" s="143">
        <f ca="1">IF(ISERROR(VLOOKUP("Výnosy celkem",INDIRECT("HI!$A:$G"),5,0)),0,VLOOKUP("Výnosy celkem",INDIRECT("HI!$A:$G"),5,0))</f>
        <v>0</v>
      </c>
      <c r="E14" s="144">
        <f t="shared" ref="E14:E15" ca="1" si="1">IF(C14=0,0,D14/C14)</f>
        <v>0</v>
      </c>
    </row>
    <row r="15" spans="1:5" ht="14.4" customHeight="1" x14ac:dyDescent="0.3">
      <c r="A15" s="145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6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7" t="s">
        <v>69</v>
      </c>
      <c r="B17" s="134"/>
      <c r="C17" s="135"/>
      <c r="D17" s="135"/>
      <c r="E17" s="136"/>
    </row>
    <row r="18" spans="1:5" ht="14.4" customHeight="1" thickBot="1" x14ac:dyDescent="0.35">
      <c r="A18" s="148"/>
      <c r="B18" s="149"/>
      <c r="C18" s="150"/>
      <c r="D18" s="150"/>
      <c r="E18" s="151"/>
    </row>
    <row r="19" spans="1:5" ht="14.4" customHeight="1" thickBot="1" x14ac:dyDescent="0.35">
      <c r="A19" s="152" t="s">
        <v>70</v>
      </c>
      <c r="B19" s="153"/>
      <c r="C19" s="154"/>
      <c r="D19" s="154"/>
      <c r="E19" s="155"/>
    </row>
  </sheetData>
  <mergeCells count="1">
    <mergeCell ref="A1:E1"/>
  </mergeCells>
  <conditionalFormatting sqref="E5">
    <cfRule type="cellIs" dxfId="2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2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2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3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2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37" t="s">
        <v>62</v>
      </c>
      <c r="B1" s="237"/>
      <c r="C1" s="237"/>
      <c r="D1" s="237"/>
      <c r="E1" s="237"/>
      <c r="F1" s="237"/>
      <c r="G1" s="238"/>
      <c r="H1" s="238"/>
    </row>
    <row r="2" spans="1:8" ht="14.4" customHeight="1" thickBot="1" x14ac:dyDescent="0.35">
      <c r="A2" s="167" t="s">
        <v>176</v>
      </c>
      <c r="B2" s="74"/>
      <c r="C2" s="74"/>
      <c r="D2" s="74"/>
      <c r="E2" s="74"/>
      <c r="F2" s="74"/>
    </row>
    <row r="3" spans="1:8" ht="14.4" customHeight="1" x14ac:dyDescent="0.3">
      <c r="A3" s="239"/>
      <c r="B3" s="70">
        <v>2012</v>
      </c>
      <c r="C3" s="40">
        <v>2013</v>
      </c>
      <c r="D3" s="7"/>
      <c r="E3" s="243">
        <v>2014</v>
      </c>
      <c r="F3" s="244"/>
      <c r="G3" s="244"/>
      <c r="H3" s="245"/>
    </row>
    <row r="4" spans="1:8" ht="14.4" customHeight="1" thickBot="1" x14ac:dyDescent="0.35">
      <c r="A4" s="240"/>
      <c r="B4" s="241" t="s">
        <v>45</v>
      </c>
      <c r="C4" s="242"/>
      <c r="D4" s="7"/>
      <c r="E4" s="91" t="s">
        <v>45</v>
      </c>
      <c r="F4" s="72" t="s">
        <v>46</v>
      </c>
      <c r="G4" s="72" t="s">
        <v>43</v>
      </c>
      <c r="H4" s="73" t="s">
        <v>47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0</v>
      </c>
      <c r="G6" s="82">
        <f>E6-F6</f>
        <v>0</v>
      </c>
      <c r="H6" s="86" t="str">
        <f>IF(F6&lt;0.00000001,"",E6/F6)</f>
        <v/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1519.4246000000001</v>
      </c>
      <c r="C7" s="31">
        <v>1524.5841600000001</v>
      </c>
      <c r="D7" s="8"/>
      <c r="E7" s="81">
        <v>1663.4619300000011</v>
      </c>
      <c r="F7" s="30">
        <v>1699.00840461135</v>
      </c>
      <c r="G7" s="82">
        <f>E7-F7</f>
        <v>-35.546474611348913</v>
      </c>
      <c r="H7" s="86">
        <f>IF(F7&lt;0.00000001,"",E7/F7)</f>
        <v>0.97907810549090235</v>
      </c>
    </row>
    <row r="8" spans="1:8" ht="14.4" customHeight="1" thickBot="1" x14ac:dyDescent="0.35">
      <c r="A8" s="1" t="s">
        <v>48</v>
      </c>
      <c r="B8" s="11">
        <v>104.32532999999989</v>
      </c>
      <c r="C8" s="33">
        <v>99.684869999999819</v>
      </c>
      <c r="D8" s="8"/>
      <c r="E8" s="83">
        <v>89.370190000000093</v>
      </c>
      <c r="F8" s="32">
        <v>94.555544413045027</v>
      </c>
      <c r="G8" s="84">
        <f>E8-F8</f>
        <v>-5.1853544130449336</v>
      </c>
      <c r="H8" s="87">
        <f>IF(F8&lt;0.00000001,"",E8/F8)</f>
        <v>0.94516075767705532</v>
      </c>
    </row>
    <row r="9" spans="1:8" ht="14.4" customHeight="1" thickBot="1" x14ac:dyDescent="0.35">
      <c r="A9" s="2" t="s">
        <v>49</v>
      </c>
      <c r="B9" s="3">
        <v>1623.7499299999999</v>
      </c>
      <c r="C9" s="35">
        <v>1624.2690299999999</v>
      </c>
      <c r="D9" s="8"/>
      <c r="E9" s="3">
        <v>1752.8321200000012</v>
      </c>
      <c r="F9" s="34">
        <v>1793.563949024395</v>
      </c>
      <c r="G9" s="34">
        <f>E9-F9</f>
        <v>-40.731829024393846</v>
      </c>
      <c r="H9" s="88">
        <f>IF(F9&lt;0.00000001,"",E9/F9)</f>
        <v>0.97729000460421289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50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73</v>
      </c>
    </row>
    <row r="18" spans="1:8" ht="14.4" customHeight="1" x14ac:dyDescent="0.3">
      <c r="A18" s="220" t="s">
        <v>132</v>
      </c>
      <c r="B18" s="221"/>
      <c r="C18" s="221"/>
      <c r="D18" s="221"/>
      <c r="E18" s="221"/>
      <c r="F18" s="221"/>
      <c r="G18" s="221"/>
      <c r="H18" s="221"/>
    </row>
    <row r="19" spans="1:8" x14ac:dyDescent="0.3">
      <c r="A19" s="219" t="s">
        <v>131</v>
      </c>
      <c r="B19" s="221"/>
      <c r="C19" s="221"/>
      <c r="D19" s="221"/>
      <c r="E19" s="221"/>
      <c r="F19" s="221"/>
      <c r="G19" s="221"/>
      <c r="H19" s="221"/>
    </row>
    <row r="20" spans="1:8" ht="14.4" customHeight="1" x14ac:dyDescent="0.3">
      <c r="A20" s="77" t="s">
        <v>175</v>
      </c>
    </row>
    <row r="21" spans="1:8" ht="14.4" customHeight="1" x14ac:dyDescent="0.3">
      <c r="A21" s="77" t="s">
        <v>74</v>
      </c>
    </row>
    <row r="22" spans="1:8" ht="14.4" customHeight="1" x14ac:dyDescent="0.3">
      <c r="A22" s="78" t="s">
        <v>75</v>
      </c>
    </row>
    <row r="23" spans="1:8" ht="14.4" customHeight="1" x14ac:dyDescent="0.3">
      <c r="A23" s="78" t="s">
        <v>76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1" priority="4" operator="greaterThan">
      <formula>0</formula>
    </cfRule>
  </conditionalFormatting>
  <conditionalFormatting sqref="G11:G13 G15">
    <cfRule type="cellIs" dxfId="20" priority="3" operator="lessThan">
      <formula>0</formula>
    </cfRule>
  </conditionalFormatting>
  <conditionalFormatting sqref="H5:H9">
    <cfRule type="cellIs" dxfId="19" priority="2" operator="greaterThan">
      <formula>1</formula>
    </cfRule>
  </conditionalFormatting>
  <conditionalFormatting sqref="H11:H13 H15">
    <cfRule type="cellIs" dxfId="1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6" customFormat="1" ht="18.600000000000001" customHeight="1" thickBot="1" x14ac:dyDescent="0.4">
      <c r="A1" s="246" t="s">
        <v>178</v>
      </c>
      <c r="B1" s="246"/>
      <c r="C1" s="246"/>
      <c r="D1" s="246"/>
      <c r="E1" s="246"/>
      <c r="F1" s="246"/>
      <c r="G1" s="246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s="156" customFormat="1" ht="14.4" customHeight="1" thickBot="1" x14ac:dyDescent="0.3">
      <c r="A2" s="167" t="s">
        <v>176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4.4" customHeight="1" x14ac:dyDescent="0.3">
      <c r="A3" s="57"/>
      <c r="B3" s="247" t="s">
        <v>4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101"/>
      <c r="Q3" s="103"/>
    </row>
    <row r="4" spans="1:17" ht="14.4" customHeight="1" x14ac:dyDescent="0.3">
      <c r="A4" s="58"/>
      <c r="B4" s="20">
        <v>2014</v>
      </c>
      <c r="C4" s="102" t="s">
        <v>5</v>
      </c>
      <c r="D4" s="92" t="s">
        <v>77</v>
      </c>
      <c r="E4" s="92" t="s">
        <v>78</v>
      </c>
      <c r="F4" s="92" t="s">
        <v>79</v>
      </c>
      <c r="G4" s="92" t="s">
        <v>80</v>
      </c>
      <c r="H4" s="92" t="s">
        <v>81</v>
      </c>
      <c r="I4" s="92" t="s">
        <v>82</v>
      </c>
      <c r="J4" s="92" t="s">
        <v>83</v>
      </c>
      <c r="K4" s="92" t="s">
        <v>84</v>
      </c>
      <c r="L4" s="92" t="s">
        <v>85</v>
      </c>
      <c r="M4" s="92" t="s">
        <v>86</v>
      </c>
      <c r="N4" s="92" t="s">
        <v>87</v>
      </c>
      <c r="O4" s="92" t="s">
        <v>88</v>
      </c>
      <c r="P4" s="249" t="s">
        <v>2</v>
      </c>
      <c r="Q4" s="250"/>
    </row>
    <row r="5" spans="1:17" ht="14.4" customHeight="1" thickBot="1" x14ac:dyDescent="0.35">
      <c r="A5" s="59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2.9643938750474793E-323</v>
      </c>
      <c r="Q6" s="66" t="s">
        <v>177</v>
      </c>
    </row>
    <row r="7" spans="1:17" ht="14.4" customHeight="1" x14ac:dyDescent="0.3">
      <c r="A7" s="15" t="s">
        <v>10</v>
      </c>
      <c r="B7" s="46">
        <v>4.9406564584124654E-324</v>
      </c>
      <c r="C7" s="47">
        <v>0</v>
      </c>
      <c r="D7" s="47">
        <v>4.9406564584124654E-324</v>
      </c>
      <c r="E7" s="47">
        <v>4.9406564584124654E-324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2.9643938750474793E-323</v>
      </c>
      <c r="Q7" s="67" t="s">
        <v>177</v>
      </c>
    </row>
    <row r="8" spans="1:17" ht="14.4" customHeight="1" x14ac:dyDescent="0.3">
      <c r="A8" s="15" t="s">
        <v>11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2.9643938750474793E-323</v>
      </c>
      <c r="Q8" s="67" t="s">
        <v>177</v>
      </c>
    </row>
    <row r="9" spans="1:17" ht="14.4" customHeight="1" x14ac:dyDescent="0.3">
      <c r="A9" s="15" t="s">
        <v>12</v>
      </c>
      <c r="B9" s="46">
        <v>4.9406564584124654E-324</v>
      </c>
      <c r="C9" s="47">
        <v>0</v>
      </c>
      <c r="D9" s="47">
        <v>4.9406564584124654E-324</v>
      </c>
      <c r="E9" s="47">
        <v>4.9406564584124654E-324</v>
      </c>
      <c r="F9" s="47">
        <v>4.9406564584124654E-324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2.9643938750474793E-323</v>
      </c>
      <c r="Q9" s="67" t="s">
        <v>177</v>
      </c>
    </row>
    <row r="10" spans="1:17" ht="14.4" customHeight="1" x14ac:dyDescent="0.3">
      <c r="A10" s="15" t="s">
        <v>13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2.9643938750474793E-323</v>
      </c>
      <c r="Q10" s="67" t="s">
        <v>177</v>
      </c>
    </row>
    <row r="11" spans="1:17" ht="14.4" customHeight="1" x14ac:dyDescent="0.3">
      <c r="A11" s="15" t="s">
        <v>14</v>
      </c>
      <c r="B11" s="46">
        <v>21.175603374108999</v>
      </c>
      <c r="C11" s="47">
        <v>1.764633614509</v>
      </c>
      <c r="D11" s="47">
        <v>0.60499999999999998</v>
      </c>
      <c r="E11" s="47">
        <v>7.5322500000000003</v>
      </c>
      <c r="F11" s="47">
        <v>0.80703999999999998</v>
      </c>
      <c r="G11" s="47">
        <v>0.38483000000000001</v>
      </c>
      <c r="H11" s="47">
        <v>4.9406564584124654E-324</v>
      </c>
      <c r="I11" s="47">
        <v>1.6912799999999999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11.0204</v>
      </c>
      <c r="Q11" s="67">
        <v>1.0408581805479999</v>
      </c>
    </row>
    <row r="12" spans="1:17" ht="14.4" customHeight="1" x14ac:dyDescent="0.3">
      <c r="A12" s="15" t="s">
        <v>15</v>
      </c>
      <c r="B12" s="46">
        <v>1.0001864980149999</v>
      </c>
      <c r="C12" s="47">
        <v>8.3348874833999997E-2</v>
      </c>
      <c r="D12" s="47">
        <v>4.9406564584124654E-324</v>
      </c>
      <c r="E12" s="47">
        <v>4.9406564584124654E-324</v>
      </c>
      <c r="F12" s="47">
        <v>4.9406564584124654E-324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2.9643938750474793E-323</v>
      </c>
      <c r="Q12" s="67">
        <v>5.9287877500949585E-323</v>
      </c>
    </row>
    <row r="13" spans="1:17" ht="14.4" customHeight="1" x14ac:dyDescent="0.3">
      <c r="A13" s="15" t="s">
        <v>16</v>
      </c>
      <c r="B13" s="46">
        <v>1.8795514824599999</v>
      </c>
      <c r="C13" s="47">
        <v>0.15662929020499999</v>
      </c>
      <c r="D13" s="47">
        <v>0.38112000000000001</v>
      </c>
      <c r="E13" s="47">
        <v>4.9406564584124654E-324</v>
      </c>
      <c r="F13" s="47">
        <v>4.9406564584124654E-324</v>
      </c>
      <c r="G13" s="47">
        <v>0.26621</v>
      </c>
      <c r="H13" s="47">
        <v>0.24124000000000001</v>
      </c>
      <c r="I13" s="47">
        <v>0.11495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1.00352</v>
      </c>
      <c r="Q13" s="67">
        <v>1.0678292234760001</v>
      </c>
    </row>
    <row r="14" spans="1:17" ht="14.4" customHeight="1" x14ac:dyDescent="0.3">
      <c r="A14" s="15" t="s">
        <v>17</v>
      </c>
      <c r="B14" s="46">
        <v>100.915077803017</v>
      </c>
      <c r="C14" s="47">
        <v>8.4095898169180003</v>
      </c>
      <c r="D14" s="47">
        <v>9.9320000000000004</v>
      </c>
      <c r="E14" s="47">
        <v>8.8930000000000007</v>
      </c>
      <c r="F14" s="47">
        <v>7.02128</v>
      </c>
      <c r="G14" s="47">
        <v>7.5270000000000001</v>
      </c>
      <c r="H14" s="47">
        <v>6.5369999999999999</v>
      </c>
      <c r="I14" s="47">
        <v>6.532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46.442279999999997</v>
      </c>
      <c r="Q14" s="67">
        <v>0.92042301331099996</v>
      </c>
    </row>
    <row r="15" spans="1:17" ht="14.4" customHeight="1" x14ac:dyDescent="0.3">
      <c r="A15" s="15" t="s">
        <v>18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2.9643938750474793E-323</v>
      </c>
      <c r="Q15" s="67" t="s">
        <v>177</v>
      </c>
    </row>
    <row r="16" spans="1:17" ht="14.4" customHeight="1" x14ac:dyDescent="0.3">
      <c r="A16" s="15" t="s">
        <v>19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2.9643938750474793E-323</v>
      </c>
      <c r="Q16" s="67" t="s">
        <v>177</v>
      </c>
    </row>
    <row r="17" spans="1:17" ht="14.4" customHeight="1" x14ac:dyDescent="0.3">
      <c r="A17" s="15" t="s">
        <v>20</v>
      </c>
      <c r="B17" s="46">
        <v>8.9434891255009994</v>
      </c>
      <c r="C17" s="47">
        <v>0.74529076045800002</v>
      </c>
      <c r="D17" s="47">
        <v>0.85304999999999997</v>
      </c>
      <c r="E17" s="47">
        <v>0.70894000000000001</v>
      </c>
      <c r="F17" s="47">
        <v>4.9406564584124654E-324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1.56199</v>
      </c>
      <c r="Q17" s="67">
        <v>0.34930215223099997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4.9406564584124654E-324</v>
      </c>
      <c r="E18" s="47">
        <v>0.61899999999999999</v>
      </c>
      <c r="F18" s="47">
        <v>4.9406564584124654E-324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0.61899999999999999</v>
      </c>
      <c r="Q18" s="67" t="s">
        <v>177</v>
      </c>
    </row>
    <row r="19" spans="1:17" ht="14.4" customHeight="1" x14ac:dyDescent="0.3">
      <c r="A19" s="15" t="s">
        <v>22</v>
      </c>
      <c r="B19" s="46">
        <v>38.197855949224</v>
      </c>
      <c r="C19" s="47">
        <v>3.1831546624349998</v>
      </c>
      <c r="D19" s="47">
        <v>3.3917000000000002</v>
      </c>
      <c r="E19" s="47">
        <v>1.7342900000000001</v>
      </c>
      <c r="F19" s="47">
        <v>3.04779</v>
      </c>
      <c r="G19" s="47">
        <v>1.67195</v>
      </c>
      <c r="H19" s="47">
        <v>5.2071800000000001</v>
      </c>
      <c r="I19" s="47">
        <v>5.5823700000000001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20.635280000000002</v>
      </c>
      <c r="Q19" s="67">
        <v>1.080441793771</v>
      </c>
    </row>
    <row r="20" spans="1:17" ht="14.4" customHeight="1" x14ac:dyDescent="0.3">
      <c r="A20" s="15" t="s">
        <v>23</v>
      </c>
      <c r="B20" s="46">
        <v>3398.0168092227</v>
      </c>
      <c r="C20" s="47">
        <v>283.168067435225</v>
      </c>
      <c r="D20" s="47">
        <v>276.79385000000099</v>
      </c>
      <c r="E20" s="47">
        <v>274.11705999999998</v>
      </c>
      <c r="F20" s="47">
        <v>276.40604000000002</v>
      </c>
      <c r="G20" s="47">
        <v>277.59354000000002</v>
      </c>
      <c r="H20" s="47">
        <v>278.54721999999998</v>
      </c>
      <c r="I20" s="47">
        <v>280.00421999999998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1663.4619299999999</v>
      </c>
      <c r="Q20" s="67">
        <v>0.97907810548999996</v>
      </c>
    </row>
    <row r="21" spans="1:17" ht="14.4" customHeight="1" x14ac:dyDescent="0.3">
      <c r="A21" s="16" t="s">
        <v>24</v>
      </c>
      <c r="B21" s="46">
        <v>16.999324593766001</v>
      </c>
      <c r="C21" s="47">
        <v>1.4166103828129999</v>
      </c>
      <c r="D21" s="47">
        <v>1.405</v>
      </c>
      <c r="E21" s="47">
        <v>1.405</v>
      </c>
      <c r="F21" s="47">
        <v>1.405</v>
      </c>
      <c r="G21" s="47">
        <v>1.405</v>
      </c>
      <c r="H21" s="47">
        <v>1.405</v>
      </c>
      <c r="I21" s="47">
        <v>1.405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8.43</v>
      </c>
      <c r="Q21" s="67">
        <v>0.99180411003900004</v>
      </c>
    </row>
    <row r="22" spans="1:17" ht="14.4" customHeight="1" x14ac:dyDescent="0.3">
      <c r="A22" s="15" t="s">
        <v>25</v>
      </c>
      <c r="B22" s="46">
        <v>4.9406564584124654E-324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2.9643938750474793E-323</v>
      </c>
      <c r="Q22" s="67" t="s">
        <v>177</v>
      </c>
    </row>
    <row r="23" spans="1:17" ht="14.4" customHeight="1" x14ac:dyDescent="0.3">
      <c r="A23" s="16" t="s">
        <v>26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1.1857575500189917E-322</v>
      </c>
      <c r="Q23" s="67" t="s">
        <v>177</v>
      </c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0</v>
      </c>
      <c r="E24" s="47">
        <v>0</v>
      </c>
      <c r="F24" s="47">
        <v>0.1</v>
      </c>
      <c r="G24" s="47">
        <v>0</v>
      </c>
      <c r="H24" s="47">
        <v>0</v>
      </c>
      <c r="I24" s="47">
        <v>-0.44227999999899997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-0.342279999999</v>
      </c>
      <c r="Q24" s="67"/>
    </row>
    <row r="25" spans="1:17" ht="14.4" customHeight="1" x14ac:dyDescent="0.3">
      <c r="A25" s="17" t="s">
        <v>28</v>
      </c>
      <c r="B25" s="49">
        <v>3587.12789804879</v>
      </c>
      <c r="C25" s="50">
        <v>298.927324837399</v>
      </c>
      <c r="D25" s="50">
        <v>293.36172000000101</v>
      </c>
      <c r="E25" s="50">
        <v>295.00954000000002</v>
      </c>
      <c r="F25" s="50">
        <v>288.78715</v>
      </c>
      <c r="G25" s="50">
        <v>288.84852999999998</v>
      </c>
      <c r="H25" s="50">
        <v>291.93763999999999</v>
      </c>
      <c r="I25" s="50">
        <v>294.88754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1752.83212</v>
      </c>
      <c r="Q25" s="68">
        <v>0.97729000460399995</v>
      </c>
    </row>
    <row r="26" spans="1:17" ht="14.4" customHeight="1" x14ac:dyDescent="0.3">
      <c r="A26" s="15" t="s">
        <v>29</v>
      </c>
      <c r="B26" s="46">
        <v>538</v>
      </c>
      <c r="C26" s="47">
        <v>44.833333333333002</v>
      </c>
      <c r="D26" s="47">
        <v>42.32985</v>
      </c>
      <c r="E26" s="47">
        <v>39.246940000000002</v>
      </c>
      <c r="F26" s="47">
        <v>41.964219999999997</v>
      </c>
      <c r="G26" s="47">
        <v>40.288519999999998</v>
      </c>
      <c r="H26" s="47">
        <v>41.700240000000001</v>
      </c>
      <c r="I26" s="47">
        <v>36.457180000000001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241.98695000000001</v>
      </c>
      <c r="Q26" s="67">
        <v>0.89957973977600003</v>
      </c>
    </row>
    <row r="27" spans="1:17" ht="14.4" customHeight="1" x14ac:dyDescent="0.3">
      <c r="A27" s="18" t="s">
        <v>30</v>
      </c>
      <c r="B27" s="49">
        <v>4125.1278980487896</v>
      </c>
      <c r="C27" s="50">
        <v>343.760658170733</v>
      </c>
      <c r="D27" s="50">
        <v>335.69157000000098</v>
      </c>
      <c r="E27" s="50">
        <v>334.25648000000001</v>
      </c>
      <c r="F27" s="50">
        <v>330.75137000000001</v>
      </c>
      <c r="G27" s="50">
        <v>329.13704999999999</v>
      </c>
      <c r="H27" s="50">
        <v>333.63788</v>
      </c>
      <c r="I27" s="50">
        <v>331.34472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1994.81907</v>
      </c>
      <c r="Q27" s="68">
        <v>0.96715501642599999</v>
      </c>
    </row>
    <row r="28" spans="1:17" ht="14.4" customHeight="1" x14ac:dyDescent="0.3">
      <c r="A28" s="16" t="s">
        <v>31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7.4109846876186982E-322</v>
      </c>
      <c r="Q28" s="67">
        <v>0</v>
      </c>
    </row>
    <row r="29" spans="1:17" ht="14.4" customHeight="1" x14ac:dyDescent="0.3">
      <c r="A29" s="16" t="s">
        <v>32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5.9287877500949585E-323</v>
      </c>
      <c r="Q29" s="67" t="s">
        <v>177</v>
      </c>
    </row>
    <row r="30" spans="1:17" ht="14.4" customHeight="1" x14ac:dyDescent="0.3">
      <c r="A30" s="16" t="s">
        <v>33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2.9643938750474793E-322</v>
      </c>
      <c r="Q30" s="67">
        <v>0</v>
      </c>
    </row>
    <row r="31" spans="1:17" ht="14.4" customHeight="1" thickBot="1" x14ac:dyDescent="0.35">
      <c r="A31" s="19" t="s">
        <v>34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1.4821969375237396E-322</v>
      </c>
      <c r="Q31" s="69" t="s">
        <v>177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73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97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0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46" t="s">
        <v>36</v>
      </c>
      <c r="B1" s="246"/>
      <c r="C1" s="246"/>
      <c r="D1" s="246"/>
      <c r="E1" s="246"/>
      <c r="F1" s="246"/>
      <c r="G1" s="246"/>
      <c r="H1" s="251"/>
      <c r="I1" s="251"/>
      <c r="J1" s="251"/>
      <c r="K1" s="251"/>
    </row>
    <row r="2" spans="1:11" s="55" customFormat="1" ht="14.4" customHeight="1" thickBot="1" x14ac:dyDescent="0.35">
      <c r="A2" s="167" t="s">
        <v>176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47" t="s">
        <v>37</v>
      </c>
      <c r="C3" s="248"/>
      <c r="D3" s="248"/>
      <c r="E3" s="248"/>
      <c r="F3" s="254" t="s">
        <v>38</v>
      </c>
      <c r="G3" s="248"/>
      <c r="H3" s="248"/>
      <c r="I3" s="248"/>
      <c r="J3" s="248"/>
      <c r="K3" s="255"/>
    </row>
    <row r="4" spans="1:11" ht="14.4" customHeight="1" x14ac:dyDescent="0.3">
      <c r="A4" s="58"/>
      <c r="B4" s="252"/>
      <c r="C4" s="253"/>
      <c r="D4" s="253"/>
      <c r="E4" s="253"/>
      <c r="F4" s="256" t="s">
        <v>93</v>
      </c>
      <c r="G4" s="258" t="s">
        <v>39</v>
      </c>
      <c r="H4" s="104" t="s">
        <v>65</v>
      </c>
      <c r="I4" s="256" t="s">
        <v>40</v>
      </c>
      <c r="J4" s="258" t="s">
        <v>95</v>
      </c>
      <c r="K4" s="259" t="s">
        <v>96</v>
      </c>
    </row>
    <row r="5" spans="1:11" ht="42" thickBot="1" x14ac:dyDescent="0.35">
      <c r="A5" s="59"/>
      <c r="B5" s="24" t="s">
        <v>89</v>
      </c>
      <c r="C5" s="25" t="s">
        <v>90</v>
      </c>
      <c r="D5" s="26" t="s">
        <v>91</v>
      </c>
      <c r="E5" s="26" t="s">
        <v>92</v>
      </c>
      <c r="F5" s="257"/>
      <c r="G5" s="257"/>
      <c r="H5" s="25" t="s">
        <v>94</v>
      </c>
      <c r="I5" s="257"/>
      <c r="J5" s="257"/>
      <c r="K5" s="260"/>
    </row>
    <row r="6" spans="1:11" ht="14.4" customHeight="1" thickBot="1" x14ac:dyDescent="0.35">
      <c r="A6" s="290" t="s">
        <v>179</v>
      </c>
      <c r="B6" s="272">
        <v>3120.1066209790301</v>
      </c>
      <c r="C6" s="272">
        <v>3513.80672</v>
      </c>
      <c r="D6" s="273">
        <v>393.70009902096803</v>
      </c>
      <c r="E6" s="274">
        <v>1.126181617119</v>
      </c>
      <c r="F6" s="272">
        <v>3587.12789804879</v>
      </c>
      <c r="G6" s="273">
        <v>1793.5639490244</v>
      </c>
      <c r="H6" s="275">
        <v>294.88754</v>
      </c>
      <c r="I6" s="272">
        <v>1752.83212</v>
      </c>
      <c r="J6" s="273">
        <v>-40.731829024394997</v>
      </c>
      <c r="K6" s="276">
        <v>0.48864500230199998</v>
      </c>
    </row>
    <row r="7" spans="1:11" ht="14.4" customHeight="1" thickBot="1" x14ac:dyDescent="0.35">
      <c r="A7" s="291" t="s">
        <v>180</v>
      </c>
      <c r="B7" s="272">
        <v>117.202540070232</v>
      </c>
      <c r="C7" s="272">
        <v>129.50467</v>
      </c>
      <c r="D7" s="273">
        <v>12.302129929768</v>
      </c>
      <c r="E7" s="274">
        <v>1.1049647040270001</v>
      </c>
      <c r="F7" s="272">
        <v>124.970419157602</v>
      </c>
      <c r="G7" s="273">
        <v>62.485209578800998</v>
      </c>
      <c r="H7" s="275">
        <v>8.3382299999999994</v>
      </c>
      <c r="I7" s="272">
        <v>58.466200000000001</v>
      </c>
      <c r="J7" s="273">
        <v>-4.0190095788009996</v>
      </c>
      <c r="K7" s="276">
        <v>0.46784031288400002</v>
      </c>
    </row>
    <row r="8" spans="1:11" ht="14.4" customHeight="1" thickBot="1" x14ac:dyDescent="0.35">
      <c r="A8" s="292" t="s">
        <v>181</v>
      </c>
      <c r="B8" s="272">
        <v>16.892890344041</v>
      </c>
      <c r="C8" s="272">
        <v>29.651009999999999</v>
      </c>
      <c r="D8" s="273">
        <v>12.758119655959</v>
      </c>
      <c r="E8" s="274">
        <v>1.7552360428630001</v>
      </c>
      <c r="F8" s="272">
        <v>24.055341354585</v>
      </c>
      <c r="G8" s="273">
        <v>12.027670677292001</v>
      </c>
      <c r="H8" s="275">
        <v>1.80623</v>
      </c>
      <c r="I8" s="272">
        <v>12.02392</v>
      </c>
      <c r="J8" s="273">
        <v>-3.7506772920000001E-3</v>
      </c>
      <c r="K8" s="276">
        <v>0.49984408131000002</v>
      </c>
    </row>
    <row r="9" spans="1:11" ht="14.4" customHeight="1" thickBot="1" x14ac:dyDescent="0.35">
      <c r="A9" s="293" t="s">
        <v>182</v>
      </c>
      <c r="B9" s="277">
        <v>14.674351136027999</v>
      </c>
      <c r="C9" s="277">
        <v>27.408550000000002</v>
      </c>
      <c r="D9" s="278">
        <v>12.734198863971001</v>
      </c>
      <c r="E9" s="279">
        <v>1.8677861628029999</v>
      </c>
      <c r="F9" s="277">
        <v>21.175603374108999</v>
      </c>
      <c r="G9" s="278">
        <v>10.587801687054</v>
      </c>
      <c r="H9" s="280">
        <v>1.6912799999999999</v>
      </c>
      <c r="I9" s="277">
        <v>11.0204</v>
      </c>
      <c r="J9" s="278">
        <v>0.43259831294500001</v>
      </c>
      <c r="K9" s="281">
        <v>0.52042909027399997</v>
      </c>
    </row>
    <row r="10" spans="1:11" ht="14.4" customHeight="1" thickBot="1" x14ac:dyDescent="0.35">
      <c r="A10" s="294" t="s">
        <v>183</v>
      </c>
      <c r="B10" s="272">
        <v>0.218940116953</v>
      </c>
      <c r="C10" s="272">
        <v>0.26245000000000002</v>
      </c>
      <c r="D10" s="273">
        <v>4.3509883046000002E-2</v>
      </c>
      <c r="E10" s="274">
        <v>1.1987296053909999</v>
      </c>
      <c r="F10" s="272">
        <v>0.26417114553299997</v>
      </c>
      <c r="G10" s="273">
        <v>0.132085572766</v>
      </c>
      <c r="H10" s="275">
        <v>4.827E-2</v>
      </c>
      <c r="I10" s="272">
        <v>4.827E-2</v>
      </c>
      <c r="J10" s="273">
        <v>-8.3815572766000004E-2</v>
      </c>
      <c r="K10" s="276">
        <v>0.18272245404500001</v>
      </c>
    </row>
    <row r="11" spans="1:11" ht="14.4" customHeight="1" thickBot="1" x14ac:dyDescent="0.35">
      <c r="A11" s="294" t="s">
        <v>184</v>
      </c>
      <c r="B11" s="272">
        <v>5.0873233056720002</v>
      </c>
      <c r="C11" s="272">
        <v>3.2800199999999999</v>
      </c>
      <c r="D11" s="273">
        <v>-1.807303305672</v>
      </c>
      <c r="E11" s="274">
        <v>0.64474376856299997</v>
      </c>
      <c r="F11" s="272">
        <v>3.5997891137529998</v>
      </c>
      <c r="G11" s="273">
        <v>1.7998945568760001</v>
      </c>
      <c r="H11" s="275">
        <v>1.47662</v>
      </c>
      <c r="I11" s="272">
        <v>2.15449</v>
      </c>
      <c r="J11" s="273">
        <v>0.35459544312300001</v>
      </c>
      <c r="K11" s="276">
        <v>0.59850450454600002</v>
      </c>
    </row>
    <row r="12" spans="1:11" ht="14.4" customHeight="1" thickBot="1" x14ac:dyDescent="0.35">
      <c r="A12" s="294" t="s">
        <v>185</v>
      </c>
      <c r="B12" s="272">
        <v>0.49260980895299999</v>
      </c>
      <c r="C12" s="272">
        <v>8.7711100000000002</v>
      </c>
      <c r="D12" s="273">
        <v>8.2785001910459997</v>
      </c>
      <c r="E12" s="274">
        <v>17.805390474526</v>
      </c>
      <c r="F12" s="272">
        <v>0.99991897388999995</v>
      </c>
      <c r="G12" s="273">
        <v>0.49995948694499998</v>
      </c>
      <c r="H12" s="275">
        <v>4.9406564584124654E-324</v>
      </c>
      <c r="I12" s="272">
        <v>2.9643938750474793E-323</v>
      </c>
      <c r="J12" s="273">
        <v>-0.49995948694499998</v>
      </c>
      <c r="K12" s="276">
        <v>2.9643938750474793E-323</v>
      </c>
    </row>
    <row r="13" spans="1:11" ht="14.4" customHeight="1" thickBot="1" x14ac:dyDescent="0.35">
      <c r="A13" s="294" t="s">
        <v>186</v>
      </c>
      <c r="B13" s="272">
        <v>4.6332193206000002E-2</v>
      </c>
      <c r="C13" s="272">
        <v>0.16707</v>
      </c>
      <c r="D13" s="273">
        <v>0.120737806793</v>
      </c>
      <c r="E13" s="274">
        <v>3.6059160690760002</v>
      </c>
      <c r="F13" s="272">
        <v>0</v>
      </c>
      <c r="G13" s="273">
        <v>0</v>
      </c>
      <c r="H13" s="275">
        <v>4.9406564584124654E-324</v>
      </c>
      <c r="I13" s="272">
        <v>2.9643938750474793E-323</v>
      </c>
      <c r="J13" s="273">
        <v>2.9643938750474793E-323</v>
      </c>
      <c r="K13" s="282" t="s">
        <v>177</v>
      </c>
    </row>
    <row r="14" spans="1:11" ht="14.4" customHeight="1" thickBot="1" x14ac:dyDescent="0.35">
      <c r="A14" s="294" t="s">
        <v>187</v>
      </c>
      <c r="B14" s="272">
        <v>8.1007056056080007</v>
      </c>
      <c r="C14" s="272">
        <v>13.54645</v>
      </c>
      <c r="D14" s="273">
        <v>5.4457443943920003</v>
      </c>
      <c r="E14" s="274">
        <v>1.6722555613700001</v>
      </c>
      <c r="F14" s="272">
        <v>15.146162037372999</v>
      </c>
      <c r="G14" s="273">
        <v>7.5730810186859996</v>
      </c>
      <c r="H14" s="275">
        <v>4.9406564584124654E-324</v>
      </c>
      <c r="I14" s="272">
        <v>8.4952000000000005</v>
      </c>
      <c r="J14" s="273">
        <v>0.92211898131299996</v>
      </c>
      <c r="K14" s="276">
        <v>0.56088136248800002</v>
      </c>
    </row>
    <row r="15" spans="1:11" ht="14.4" customHeight="1" thickBot="1" x14ac:dyDescent="0.35">
      <c r="A15" s="294" t="s">
        <v>188</v>
      </c>
      <c r="B15" s="272">
        <v>4.9406564584124654E-324</v>
      </c>
      <c r="C15" s="272">
        <v>1.3814500000000001</v>
      </c>
      <c r="D15" s="273">
        <v>1.3814500000000001</v>
      </c>
      <c r="E15" s="283" t="s">
        <v>189</v>
      </c>
      <c r="F15" s="272">
        <v>1.1655621035579999</v>
      </c>
      <c r="G15" s="273">
        <v>0.58278105177899997</v>
      </c>
      <c r="H15" s="275">
        <v>0.16639000000000001</v>
      </c>
      <c r="I15" s="272">
        <v>0.32244</v>
      </c>
      <c r="J15" s="273">
        <v>-0.26034105177900002</v>
      </c>
      <c r="K15" s="276">
        <v>0.276639055967</v>
      </c>
    </row>
    <row r="16" spans="1:11" ht="14.4" customHeight="1" thickBot="1" x14ac:dyDescent="0.35">
      <c r="A16" s="293" t="s">
        <v>190</v>
      </c>
      <c r="B16" s="277">
        <v>0.35823565051599998</v>
      </c>
      <c r="C16" s="277">
        <v>0.14130000000000001</v>
      </c>
      <c r="D16" s="278">
        <v>-0.216935650516</v>
      </c>
      <c r="E16" s="279">
        <v>0.39443310512599999</v>
      </c>
      <c r="F16" s="277">
        <v>1.0001864980149999</v>
      </c>
      <c r="G16" s="278">
        <v>0.50009324900700003</v>
      </c>
      <c r="H16" s="280">
        <v>4.9406564584124654E-324</v>
      </c>
      <c r="I16" s="277">
        <v>2.9643938750474793E-323</v>
      </c>
      <c r="J16" s="278">
        <v>-0.50009324900700003</v>
      </c>
      <c r="K16" s="281">
        <v>2.9643938750474793E-323</v>
      </c>
    </row>
    <row r="17" spans="1:11" ht="14.4" customHeight="1" thickBot="1" x14ac:dyDescent="0.35">
      <c r="A17" s="294" t="s">
        <v>191</v>
      </c>
      <c r="B17" s="272">
        <v>0.35823565051599998</v>
      </c>
      <c r="C17" s="272">
        <v>0.14130000000000001</v>
      </c>
      <c r="D17" s="273">
        <v>-0.216935650516</v>
      </c>
      <c r="E17" s="274">
        <v>0.39443310512599999</v>
      </c>
      <c r="F17" s="272">
        <v>1.0001864980149999</v>
      </c>
      <c r="G17" s="273">
        <v>0.50009324900700003</v>
      </c>
      <c r="H17" s="275">
        <v>4.9406564584124654E-324</v>
      </c>
      <c r="I17" s="272">
        <v>2.9643938750474793E-323</v>
      </c>
      <c r="J17" s="273">
        <v>-0.50009324900700003</v>
      </c>
      <c r="K17" s="276">
        <v>2.9643938750474793E-323</v>
      </c>
    </row>
    <row r="18" spans="1:11" ht="14.4" customHeight="1" thickBot="1" x14ac:dyDescent="0.35">
      <c r="A18" s="293" t="s">
        <v>192</v>
      </c>
      <c r="B18" s="277">
        <v>1.8603035574960001</v>
      </c>
      <c r="C18" s="277">
        <v>2.1011600000000001</v>
      </c>
      <c r="D18" s="278">
        <v>0.24085644250300001</v>
      </c>
      <c r="E18" s="279">
        <v>1.129471580878</v>
      </c>
      <c r="F18" s="277">
        <v>1.8795514824599999</v>
      </c>
      <c r="G18" s="278">
        <v>0.93977574122999996</v>
      </c>
      <c r="H18" s="280">
        <v>0.11495</v>
      </c>
      <c r="I18" s="277">
        <v>1.00352</v>
      </c>
      <c r="J18" s="278">
        <v>6.3744258769000001E-2</v>
      </c>
      <c r="K18" s="281">
        <v>0.53391461173800003</v>
      </c>
    </row>
    <row r="19" spans="1:11" ht="14.4" customHeight="1" thickBot="1" x14ac:dyDescent="0.35">
      <c r="A19" s="294" t="s">
        <v>193</v>
      </c>
      <c r="B19" s="272">
        <v>1.8603035574960001</v>
      </c>
      <c r="C19" s="272">
        <v>2.1011600000000001</v>
      </c>
      <c r="D19" s="273">
        <v>0.24085644250300001</v>
      </c>
      <c r="E19" s="274">
        <v>1.129471580878</v>
      </c>
      <c r="F19" s="272">
        <v>1.8795514824599999</v>
      </c>
      <c r="G19" s="273">
        <v>0.93977574122999996</v>
      </c>
      <c r="H19" s="275">
        <v>0.11495</v>
      </c>
      <c r="I19" s="272">
        <v>1.00352</v>
      </c>
      <c r="J19" s="273">
        <v>6.3744258769000001E-2</v>
      </c>
      <c r="K19" s="276">
        <v>0.53391461173800003</v>
      </c>
    </row>
    <row r="20" spans="1:11" ht="14.4" customHeight="1" thickBot="1" x14ac:dyDescent="0.35">
      <c r="A20" s="292" t="s">
        <v>17</v>
      </c>
      <c r="B20" s="272">
        <v>100.309649726191</v>
      </c>
      <c r="C20" s="272">
        <v>99.853660000000005</v>
      </c>
      <c r="D20" s="273">
        <v>-0.45598972619099998</v>
      </c>
      <c r="E20" s="274">
        <v>0.99545417885999998</v>
      </c>
      <c r="F20" s="272">
        <v>100.915077803017</v>
      </c>
      <c r="G20" s="273">
        <v>50.457538901508002</v>
      </c>
      <c r="H20" s="275">
        <v>6.532</v>
      </c>
      <c r="I20" s="272">
        <v>46.442279999999997</v>
      </c>
      <c r="J20" s="273">
        <v>-4.015258901508</v>
      </c>
      <c r="K20" s="276">
        <v>0.46021150665499999</v>
      </c>
    </row>
    <row r="21" spans="1:11" ht="14.4" customHeight="1" thickBot="1" x14ac:dyDescent="0.35">
      <c r="A21" s="293" t="s">
        <v>194</v>
      </c>
      <c r="B21" s="277">
        <v>100.309649726191</v>
      </c>
      <c r="C21" s="277">
        <v>99.853660000000005</v>
      </c>
      <c r="D21" s="278">
        <v>-0.45598972619099998</v>
      </c>
      <c r="E21" s="279">
        <v>0.99545417885999998</v>
      </c>
      <c r="F21" s="277">
        <v>100.915077803017</v>
      </c>
      <c r="G21" s="278">
        <v>50.457538901508002</v>
      </c>
      <c r="H21" s="280">
        <v>6.532</v>
      </c>
      <c r="I21" s="277">
        <v>46.442279999999997</v>
      </c>
      <c r="J21" s="278">
        <v>-4.015258901508</v>
      </c>
      <c r="K21" s="281">
        <v>0.46021150665499999</v>
      </c>
    </row>
    <row r="22" spans="1:11" ht="14.4" customHeight="1" thickBot="1" x14ac:dyDescent="0.35">
      <c r="A22" s="294" t="s">
        <v>195</v>
      </c>
      <c r="B22" s="272">
        <v>37.306003020787998</v>
      </c>
      <c r="C22" s="272">
        <v>37.72</v>
      </c>
      <c r="D22" s="273">
        <v>0.41399697921099998</v>
      </c>
      <c r="E22" s="274">
        <v>1.011097328732</v>
      </c>
      <c r="F22" s="272">
        <v>37.438088696244002</v>
      </c>
      <c r="G22" s="273">
        <v>18.719044348122001</v>
      </c>
      <c r="H22" s="275">
        <v>3.0219999999999998</v>
      </c>
      <c r="I22" s="272">
        <v>15.698</v>
      </c>
      <c r="J22" s="273">
        <v>-3.021044348122</v>
      </c>
      <c r="K22" s="276">
        <v>0.41930559349199997</v>
      </c>
    </row>
    <row r="23" spans="1:11" ht="14.4" customHeight="1" thickBot="1" x14ac:dyDescent="0.35">
      <c r="A23" s="294" t="s">
        <v>196</v>
      </c>
      <c r="B23" s="272">
        <v>35.001504298074003</v>
      </c>
      <c r="C23" s="272">
        <v>34.268000000000001</v>
      </c>
      <c r="D23" s="273">
        <v>-0.73350429807399997</v>
      </c>
      <c r="E23" s="274">
        <v>0.97904363504400005</v>
      </c>
      <c r="F23" s="272">
        <v>35.000237086696998</v>
      </c>
      <c r="G23" s="273">
        <v>17.500118543348002</v>
      </c>
      <c r="H23" s="275">
        <v>2.6120000000000001</v>
      </c>
      <c r="I23" s="272">
        <v>16.638999999999999</v>
      </c>
      <c r="J23" s="273">
        <v>-0.86111854334799998</v>
      </c>
      <c r="K23" s="276">
        <v>0.47539677970700001</v>
      </c>
    </row>
    <row r="24" spans="1:11" ht="14.4" customHeight="1" thickBot="1" x14ac:dyDescent="0.35">
      <c r="A24" s="294" t="s">
        <v>197</v>
      </c>
      <c r="B24" s="272">
        <v>28.002142407328002</v>
      </c>
      <c r="C24" s="272">
        <v>26.635000000000002</v>
      </c>
      <c r="D24" s="273">
        <v>-1.3671424073280001</v>
      </c>
      <c r="E24" s="274">
        <v>0.95117722110500003</v>
      </c>
      <c r="F24" s="272">
        <v>27.007397364374999</v>
      </c>
      <c r="G24" s="273">
        <v>13.503698682187</v>
      </c>
      <c r="H24" s="275">
        <v>0.89800000000000002</v>
      </c>
      <c r="I24" s="272">
        <v>13.867000000000001</v>
      </c>
      <c r="J24" s="273">
        <v>0.36330131781199998</v>
      </c>
      <c r="K24" s="276">
        <v>0.51345191885399999</v>
      </c>
    </row>
    <row r="25" spans="1:11" ht="14.4" customHeight="1" thickBot="1" x14ac:dyDescent="0.35">
      <c r="A25" s="294" t="s">
        <v>198</v>
      </c>
      <c r="B25" s="272">
        <v>0</v>
      </c>
      <c r="C25" s="272">
        <v>1.2306600000000001</v>
      </c>
      <c r="D25" s="273">
        <v>1.2306600000000001</v>
      </c>
      <c r="E25" s="283" t="s">
        <v>177</v>
      </c>
      <c r="F25" s="272">
        <v>1.4693546556999999</v>
      </c>
      <c r="G25" s="273">
        <v>0.73467732784999995</v>
      </c>
      <c r="H25" s="275">
        <v>4.9406564584124654E-324</v>
      </c>
      <c r="I25" s="272">
        <v>0.23827999999999999</v>
      </c>
      <c r="J25" s="273">
        <v>-0.49639732785000001</v>
      </c>
      <c r="K25" s="276">
        <v>0.16216643073500001</v>
      </c>
    </row>
    <row r="26" spans="1:11" ht="14.4" customHeight="1" thickBot="1" x14ac:dyDescent="0.35">
      <c r="A26" s="295" t="s">
        <v>199</v>
      </c>
      <c r="B26" s="277">
        <v>39.904876430842002</v>
      </c>
      <c r="C26" s="277">
        <v>42.72878</v>
      </c>
      <c r="D26" s="278">
        <v>2.8239035691569998</v>
      </c>
      <c r="E26" s="279">
        <v>1.0707658767979999</v>
      </c>
      <c r="F26" s="277">
        <v>47.141345074725997</v>
      </c>
      <c r="G26" s="278">
        <v>23.570672537362999</v>
      </c>
      <c r="H26" s="280">
        <v>5.5823700000000001</v>
      </c>
      <c r="I26" s="277">
        <v>22.816269999999999</v>
      </c>
      <c r="J26" s="278">
        <v>-0.75440253736200003</v>
      </c>
      <c r="K26" s="281">
        <v>0.48399700865200002</v>
      </c>
    </row>
    <row r="27" spans="1:11" ht="14.4" customHeight="1" thickBot="1" x14ac:dyDescent="0.35">
      <c r="A27" s="292" t="s">
        <v>20</v>
      </c>
      <c r="B27" s="272">
        <v>5.4493806411910004</v>
      </c>
      <c r="C27" s="272">
        <v>3.6114099999999998</v>
      </c>
      <c r="D27" s="273">
        <v>-1.837970641191</v>
      </c>
      <c r="E27" s="274">
        <v>0.66271935065400001</v>
      </c>
      <c r="F27" s="272">
        <v>8.9434891255009994</v>
      </c>
      <c r="G27" s="273">
        <v>4.4717445627499997</v>
      </c>
      <c r="H27" s="275">
        <v>4.9406564584124654E-324</v>
      </c>
      <c r="I27" s="272">
        <v>1.56199</v>
      </c>
      <c r="J27" s="273">
        <v>-2.9097545627499999</v>
      </c>
      <c r="K27" s="276">
        <v>0.174651076115</v>
      </c>
    </row>
    <row r="28" spans="1:11" ht="14.4" customHeight="1" thickBot="1" x14ac:dyDescent="0.35">
      <c r="A28" s="296" t="s">
        <v>200</v>
      </c>
      <c r="B28" s="272">
        <v>5.4493806411910004</v>
      </c>
      <c r="C28" s="272">
        <v>3.6114099999999998</v>
      </c>
      <c r="D28" s="273">
        <v>-1.837970641191</v>
      </c>
      <c r="E28" s="274">
        <v>0.66271935065400001</v>
      </c>
      <c r="F28" s="272">
        <v>8.9434891255009994</v>
      </c>
      <c r="G28" s="273">
        <v>4.4717445627499997</v>
      </c>
      <c r="H28" s="275">
        <v>4.9406564584124654E-324</v>
      </c>
      <c r="I28" s="272">
        <v>1.56199</v>
      </c>
      <c r="J28" s="273">
        <v>-2.9097545627499999</v>
      </c>
      <c r="K28" s="276">
        <v>0.174651076115</v>
      </c>
    </row>
    <row r="29" spans="1:11" ht="14.4" customHeight="1" thickBot="1" x14ac:dyDescent="0.35">
      <c r="A29" s="294" t="s">
        <v>201</v>
      </c>
      <c r="B29" s="272">
        <v>2.9997580772060002</v>
      </c>
      <c r="C29" s="272">
        <v>0.79557</v>
      </c>
      <c r="D29" s="273">
        <v>-2.2041880772060001</v>
      </c>
      <c r="E29" s="274">
        <v>0.265211386893</v>
      </c>
      <c r="F29" s="272">
        <v>6.9999881818759997</v>
      </c>
      <c r="G29" s="273">
        <v>3.4999940909379998</v>
      </c>
      <c r="H29" s="275">
        <v>4.9406564584124654E-324</v>
      </c>
      <c r="I29" s="272">
        <v>0.85304999999999997</v>
      </c>
      <c r="J29" s="273">
        <v>-2.6469440909380002</v>
      </c>
      <c r="K29" s="276">
        <v>0.121864491458</v>
      </c>
    </row>
    <row r="30" spans="1:11" ht="14.4" customHeight="1" thickBot="1" x14ac:dyDescent="0.35">
      <c r="A30" s="294" t="s">
        <v>202</v>
      </c>
      <c r="B30" s="272">
        <v>1.999852480828</v>
      </c>
      <c r="C30" s="272">
        <v>2.8158400000000001</v>
      </c>
      <c r="D30" s="273">
        <v>0.81598751917099999</v>
      </c>
      <c r="E30" s="274">
        <v>1.408023855256</v>
      </c>
      <c r="F30" s="272">
        <v>1.9435009436249999</v>
      </c>
      <c r="G30" s="273">
        <v>0.97175047181200003</v>
      </c>
      <c r="H30" s="275">
        <v>4.9406564584124654E-324</v>
      </c>
      <c r="I30" s="272">
        <v>0.70894000000000001</v>
      </c>
      <c r="J30" s="273">
        <v>-0.26281047181200001</v>
      </c>
      <c r="K30" s="276">
        <v>0.36477471355199997</v>
      </c>
    </row>
    <row r="31" spans="1:11" ht="14.4" customHeight="1" thickBot="1" x14ac:dyDescent="0.35">
      <c r="A31" s="297" t="s">
        <v>21</v>
      </c>
      <c r="B31" s="277">
        <v>0</v>
      </c>
      <c r="C31" s="277">
        <v>0.27600000000000002</v>
      </c>
      <c r="D31" s="278">
        <v>0.27600000000000002</v>
      </c>
      <c r="E31" s="284" t="s">
        <v>177</v>
      </c>
      <c r="F31" s="277">
        <v>0</v>
      </c>
      <c r="G31" s="278">
        <v>0</v>
      </c>
      <c r="H31" s="280">
        <v>4.9406564584124654E-324</v>
      </c>
      <c r="I31" s="277">
        <v>0.61899999999999999</v>
      </c>
      <c r="J31" s="278">
        <v>0.61899999999999999</v>
      </c>
      <c r="K31" s="285" t="s">
        <v>177</v>
      </c>
    </row>
    <row r="32" spans="1:11" ht="14.4" customHeight="1" thickBot="1" x14ac:dyDescent="0.35">
      <c r="A32" s="293" t="s">
        <v>203</v>
      </c>
      <c r="B32" s="277">
        <v>0</v>
      </c>
      <c r="C32" s="277">
        <v>0.27600000000000002</v>
      </c>
      <c r="D32" s="278">
        <v>0.27600000000000002</v>
      </c>
      <c r="E32" s="284" t="s">
        <v>177</v>
      </c>
      <c r="F32" s="277">
        <v>0</v>
      </c>
      <c r="G32" s="278">
        <v>0</v>
      </c>
      <c r="H32" s="280">
        <v>4.9406564584124654E-324</v>
      </c>
      <c r="I32" s="277">
        <v>0.61899999999999999</v>
      </c>
      <c r="J32" s="278">
        <v>0.61899999999999999</v>
      </c>
      <c r="K32" s="285" t="s">
        <v>177</v>
      </c>
    </row>
    <row r="33" spans="1:11" ht="14.4" customHeight="1" thickBot="1" x14ac:dyDescent="0.35">
      <c r="A33" s="294" t="s">
        <v>204</v>
      </c>
      <c r="B33" s="272">
        <v>0</v>
      </c>
      <c r="C33" s="272">
        <v>0.27600000000000002</v>
      </c>
      <c r="D33" s="273">
        <v>0.27600000000000002</v>
      </c>
      <c r="E33" s="283" t="s">
        <v>177</v>
      </c>
      <c r="F33" s="272">
        <v>0</v>
      </c>
      <c r="G33" s="273">
        <v>0</v>
      </c>
      <c r="H33" s="275">
        <v>4.9406564584124654E-324</v>
      </c>
      <c r="I33" s="272">
        <v>0.61899999999999999</v>
      </c>
      <c r="J33" s="273">
        <v>0.61899999999999999</v>
      </c>
      <c r="K33" s="282" t="s">
        <v>177</v>
      </c>
    </row>
    <row r="34" spans="1:11" ht="14.4" customHeight="1" thickBot="1" x14ac:dyDescent="0.35">
      <c r="A34" s="292" t="s">
        <v>22</v>
      </c>
      <c r="B34" s="272">
        <v>34.455495789651003</v>
      </c>
      <c r="C34" s="272">
        <v>38.841369999999998</v>
      </c>
      <c r="D34" s="273">
        <v>4.3858742103479997</v>
      </c>
      <c r="E34" s="274">
        <v>1.12729099117</v>
      </c>
      <c r="F34" s="272">
        <v>38.197855949224</v>
      </c>
      <c r="G34" s="273">
        <v>19.098927974612</v>
      </c>
      <c r="H34" s="275">
        <v>5.5823700000000001</v>
      </c>
      <c r="I34" s="272">
        <v>20.635280000000002</v>
      </c>
      <c r="J34" s="273">
        <v>1.536352025387</v>
      </c>
      <c r="K34" s="276">
        <v>0.54022089688499997</v>
      </c>
    </row>
    <row r="35" spans="1:11" ht="14.4" customHeight="1" thickBot="1" x14ac:dyDescent="0.35">
      <c r="A35" s="293" t="s">
        <v>205</v>
      </c>
      <c r="B35" s="277">
        <v>16.934480736432999</v>
      </c>
      <c r="C35" s="277">
        <v>20.163119999999999</v>
      </c>
      <c r="D35" s="278">
        <v>3.228639263566</v>
      </c>
      <c r="E35" s="279">
        <v>1.190654754274</v>
      </c>
      <c r="F35" s="277">
        <v>19.474133285687</v>
      </c>
      <c r="G35" s="278">
        <v>9.7370666428430006</v>
      </c>
      <c r="H35" s="280">
        <v>1.8087899999999999</v>
      </c>
      <c r="I35" s="277">
        <v>10.92942</v>
      </c>
      <c r="J35" s="278">
        <v>1.1923533571560001</v>
      </c>
      <c r="K35" s="281">
        <v>0.56122754423300003</v>
      </c>
    </row>
    <row r="36" spans="1:11" ht="14.4" customHeight="1" thickBot="1" x14ac:dyDescent="0.35">
      <c r="A36" s="294" t="s">
        <v>206</v>
      </c>
      <c r="B36" s="272">
        <v>5.7392597891330004</v>
      </c>
      <c r="C36" s="272">
        <v>6.4097</v>
      </c>
      <c r="D36" s="273">
        <v>0.67044021086600003</v>
      </c>
      <c r="E36" s="274">
        <v>1.1168164947220001</v>
      </c>
      <c r="F36" s="272">
        <v>6.5570348239509997</v>
      </c>
      <c r="G36" s="273">
        <v>3.2785174119749998</v>
      </c>
      <c r="H36" s="275">
        <v>0.60899999999999999</v>
      </c>
      <c r="I36" s="272">
        <v>3.2271999999999998</v>
      </c>
      <c r="J36" s="273">
        <v>-5.1317411974999998E-2</v>
      </c>
      <c r="K36" s="276">
        <v>0.49217368622300001</v>
      </c>
    </row>
    <row r="37" spans="1:11" ht="14.4" customHeight="1" thickBot="1" x14ac:dyDescent="0.35">
      <c r="A37" s="294" t="s">
        <v>207</v>
      </c>
      <c r="B37" s="272">
        <v>11.195220947298999</v>
      </c>
      <c r="C37" s="272">
        <v>13.75342</v>
      </c>
      <c r="D37" s="273">
        <v>2.5581990527</v>
      </c>
      <c r="E37" s="274">
        <v>1.228508134385</v>
      </c>
      <c r="F37" s="272">
        <v>12.917098461736</v>
      </c>
      <c r="G37" s="273">
        <v>6.4585492308679999</v>
      </c>
      <c r="H37" s="275">
        <v>1.1997899999999999</v>
      </c>
      <c r="I37" s="272">
        <v>7.7022199999999996</v>
      </c>
      <c r="J37" s="273">
        <v>1.2436707691310001</v>
      </c>
      <c r="K37" s="276">
        <v>0.59628096997199997</v>
      </c>
    </row>
    <row r="38" spans="1:11" ht="14.4" customHeight="1" thickBot="1" x14ac:dyDescent="0.35">
      <c r="A38" s="293" t="s">
        <v>208</v>
      </c>
      <c r="B38" s="277">
        <v>0.99974045147699997</v>
      </c>
      <c r="C38" s="277">
        <v>1.08</v>
      </c>
      <c r="D38" s="278">
        <v>8.0259548521999999E-2</v>
      </c>
      <c r="E38" s="279">
        <v>1.0802803851780001</v>
      </c>
      <c r="F38" s="277">
        <v>1.1186753844199999</v>
      </c>
      <c r="G38" s="278">
        <v>0.55933769220999996</v>
      </c>
      <c r="H38" s="280">
        <v>4.9406564584124654E-324</v>
      </c>
      <c r="I38" s="277">
        <v>0.54</v>
      </c>
      <c r="J38" s="278">
        <v>-1.933769221E-2</v>
      </c>
      <c r="K38" s="281">
        <v>0.482713759076</v>
      </c>
    </row>
    <row r="39" spans="1:11" ht="14.4" customHeight="1" thickBot="1" x14ac:dyDescent="0.35">
      <c r="A39" s="294" t="s">
        <v>209</v>
      </c>
      <c r="B39" s="272">
        <v>0.99974045147699997</v>
      </c>
      <c r="C39" s="272">
        <v>1.08</v>
      </c>
      <c r="D39" s="273">
        <v>8.0259548521999999E-2</v>
      </c>
      <c r="E39" s="274">
        <v>1.0802803851780001</v>
      </c>
      <c r="F39" s="272">
        <v>1.1186753844199999</v>
      </c>
      <c r="G39" s="273">
        <v>0.55933769220999996</v>
      </c>
      <c r="H39" s="275">
        <v>4.9406564584124654E-324</v>
      </c>
      <c r="I39" s="272">
        <v>0.54</v>
      </c>
      <c r="J39" s="273">
        <v>-1.933769221E-2</v>
      </c>
      <c r="K39" s="276">
        <v>0.482713759076</v>
      </c>
    </row>
    <row r="40" spans="1:11" ht="14.4" customHeight="1" thickBot="1" x14ac:dyDescent="0.35">
      <c r="A40" s="293" t="s">
        <v>210</v>
      </c>
      <c r="B40" s="277">
        <v>16.000016246716001</v>
      </c>
      <c r="C40" s="277">
        <v>16.497489999999999</v>
      </c>
      <c r="D40" s="278">
        <v>0.49747375328299998</v>
      </c>
      <c r="E40" s="279">
        <v>1.031092078008</v>
      </c>
      <c r="F40" s="277">
        <v>16.475319081060999</v>
      </c>
      <c r="G40" s="278">
        <v>8.2376595405300002</v>
      </c>
      <c r="H40" s="280">
        <v>3.7735799999999999</v>
      </c>
      <c r="I40" s="277">
        <v>9.1658600000000003</v>
      </c>
      <c r="J40" s="278">
        <v>0.92820045946899998</v>
      </c>
      <c r="K40" s="281">
        <v>0.55633884569400005</v>
      </c>
    </row>
    <row r="41" spans="1:11" ht="14.4" customHeight="1" thickBot="1" x14ac:dyDescent="0.35">
      <c r="A41" s="294" t="s">
        <v>211</v>
      </c>
      <c r="B41" s="272">
        <v>16.000016246716001</v>
      </c>
      <c r="C41" s="272">
        <v>16.497489999999999</v>
      </c>
      <c r="D41" s="273">
        <v>0.49747375328299998</v>
      </c>
      <c r="E41" s="274">
        <v>1.031092078008</v>
      </c>
      <c r="F41" s="272">
        <v>16.475319081060999</v>
      </c>
      <c r="G41" s="273">
        <v>8.2376595405300002</v>
      </c>
      <c r="H41" s="275">
        <v>3.7735799999999999</v>
      </c>
      <c r="I41" s="272">
        <v>9.1658600000000003</v>
      </c>
      <c r="J41" s="273">
        <v>0.92820045946899998</v>
      </c>
      <c r="K41" s="276">
        <v>0.55633884569400005</v>
      </c>
    </row>
    <row r="42" spans="1:11" ht="14.4" customHeight="1" thickBot="1" x14ac:dyDescent="0.35">
      <c r="A42" s="293" t="s">
        <v>212</v>
      </c>
      <c r="B42" s="277">
        <v>0</v>
      </c>
      <c r="C42" s="277">
        <v>1.10076</v>
      </c>
      <c r="D42" s="278">
        <v>1.10076</v>
      </c>
      <c r="E42" s="284" t="s">
        <v>177</v>
      </c>
      <c r="F42" s="277">
        <v>1.1297281980539999</v>
      </c>
      <c r="G42" s="278">
        <v>0.56486409902699997</v>
      </c>
      <c r="H42" s="280">
        <v>4.9406564584124654E-324</v>
      </c>
      <c r="I42" s="277">
        <v>2.9643938750474793E-323</v>
      </c>
      <c r="J42" s="278">
        <v>-0.56486409902699997</v>
      </c>
      <c r="K42" s="281">
        <v>2.4703282292062327E-323</v>
      </c>
    </row>
    <row r="43" spans="1:11" ht="14.4" customHeight="1" thickBot="1" x14ac:dyDescent="0.35">
      <c r="A43" s="294" t="s">
        <v>213</v>
      </c>
      <c r="B43" s="272">
        <v>0</v>
      </c>
      <c r="C43" s="272">
        <v>1.10076</v>
      </c>
      <c r="D43" s="273">
        <v>1.10076</v>
      </c>
      <c r="E43" s="283" t="s">
        <v>177</v>
      </c>
      <c r="F43" s="272">
        <v>1.1297281980539999</v>
      </c>
      <c r="G43" s="273">
        <v>0.56486409902699997</v>
      </c>
      <c r="H43" s="275">
        <v>4.9406564584124654E-324</v>
      </c>
      <c r="I43" s="272">
        <v>2.9643938750474793E-323</v>
      </c>
      <c r="J43" s="273">
        <v>-0.56486409902699997</v>
      </c>
      <c r="K43" s="276">
        <v>2.4703282292062327E-323</v>
      </c>
    </row>
    <row r="44" spans="1:11" ht="14.4" customHeight="1" thickBot="1" x14ac:dyDescent="0.35">
      <c r="A44" s="291" t="s">
        <v>23</v>
      </c>
      <c r="B44" s="272">
        <v>2940.9992044779601</v>
      </c>
      <c r="C44" s="272">
        <v>3322.48027</v>
      </c>
      <c r="D44" s="273">
        <v>381.48106552203802</v>
      </c>
      <c r="E44" s="274">
        <v>1.129711380044</v>
      </c>
      <c r="F44" s="272">
        <v>3398.0168092227</v>
      </c>
      <c r="G44" s="273">
        <v>1699.00840461135</v>
      </c>
      <c r="H44" s="275">
        <v>280.00421999999998</v>
      </c>
      <c r="I44" s="272">
        <v>1663.4619299999999</v>
      </c>
      <c r="J44" s="273">
        <v>-35.546474611347001</v>
      </c>
      <c r="K44" s="276">
        <v>0.48953905274499998</v>
      </c>
    </row>
    <row r="45" spans="1:11" ht="14.4" customHeight="1" thickBot="1" x14ac:dyDescent="0.35">
      <c r="A45" s="297" t="s">
        <v>214</v>
      </c>
      <c r="B45" s="277">
        <v>2177.9999999998799</v>
      </c>
      <c r="C45" s="277">
        <v>2461.0929999999998</v>
      </c>
      <c r="D45" s="278">
        <v>283.09300000012001</v>
      </c>
      <c r="E45" s="279">
        <v>1.129978420569</v>
      </c>
      <c r="F45" s="277">
        <v>2518.99999999996</v>
      </c>
      <c r="G45" s="278">
        <v>1259.49999999998</v>
      </c>
      <c r="H45" s="280">
        <v>207.40899999999999</v>
      </c>
      <c r="I45" s="277">
        <v>1232.191</v>
      </c>
      <c r="J45" s="278">
        <v>-27.308999999975999</v>
      </c>
      <c r="K45" s="281">
        <v>0.48915879317099997</v>
      </c>
    </row>
    <row r="46" spans="1:11" ht="14.4" customHeight="1" thickBot="1" x14ac:dyDescent="0.35">
      <c r="A46" s="293" t="s">
        <v>215</v>
      </c>
      <c r="B46" s="277">
        <v>2177.9999999998799</v>
      </c>
      <c r="C46" s="277">
        <v>2461.0929999999998</v>
      </c>
      <c r="D46" s="278">
        <v>283.09300000012001</v>
      </c>
      <c r="E46" s="279">
        <v>1.129978420569</v>
      </c>
      <c r="F46" s="277">
        <v>2509.99999999996</v>
      </c>
      <c r="G46" s="278">
        <v>1254.99999999998</v>
      </c>
      <c r="H46" s="280">
        <v>207.40899999999999</v>
      </c>
      <c r="I46" s="277">
        <v>1232.191</v>
      </c>
      <c r="J46" s="278">
        <v>-22.808999999975999</v>
      </c>
      <c r="K46" s="281">
        <v>0.49091274900300003</v>
      </c>
    </row>
    <row r="47" spans="1:11" ht="14.4" customHeight="1" thickBot="1" x14ac:dyDescent="0.35">
      <c r="A47" s="294" t="s">
        <v>216</v>
      </c>
      <c r="B47" s="272">
        <v>2177.9999999998799</v>
      </c>
      <c r="C47" s="272">
        <v>2461.0929999999998</v>
      </c>
      <c r="D47" s="273">
        <v>283.09300000012001</v>
      </c>
      <c r="E47" s="274">
        <v>1.129978420569</v>
      </c>
      <c r="F47" s="272">
        <v>2509.99999999996</v>
      </c>
      <c r="G47" s="273">
        <v>1254.99999999998</v>
      </c>
      <c r="H47" s="275">
        <v>207.40899999999999</v>
      </c>
      <c r="I47" s="272">
        <v>1232.191</v>
      </c>
      <c r="J47" s="273">
        <v>-22.808999999975999</v>
      </c>
      <c r="K47" s="276">
        <v>0.49091274900300003</v>
      </c>
    </row>
    <row r="48" spans="1:11" ht="14.4" customHeight="1" thickBot="1" x14ac:dyDescent="0.35">
      <c r="A48" s="293" t="s">
        <v>217</v>
      </c>
      <c r="B48" s="277">
        <v>0</v>
      </c>
      <c r="C48" s="277">
        <v>4.9406564584124654E-324</v>
      </c>
      <c r="D48" s="278">
        <v>4.9406564584124654E-324</v>
      </c>
      <c r="E48" s="284" t="s">
        <v>177</v>
      </c>
      <c r="F48" s="277">
        <v>8.9999999999989999</v>
      </c>
      <c r="G48" s="278">
        <v>4.4999999999989999</v>
      </c>
      <c r="H48" s="280">
        <v>4.9406564584124654E-324</v>
      </c>
      <c r="I48" s="277">
        <v>2.9643938750474793E-323</v>
      </c>
      <c r="J48" s="278">
        <v>-4.4999999999989999</v>
      </c>
      <c r="K48" s="281">
        <v>4.9406564584124654E-324</v>
      </c>
    </row>
    <row r="49" spans="1:11" ht="14.4" customHeight="1" thickBot="1" x14ac:dyDescent="0.35">
      <c r="A49" s="294" t="s">
        <v>218</v>
      </c>
      <c r="B49" s="272">
        <v>0</v>
      </c>
      <c r="C49" s="272">
        <v>4.9406564584124654E-324</v>
      </c>
      <c r="D49" s="273">
        <v>4.9406564584124654E-324</v>
      </c>
      <c r="E49" s="283" t="s">
        <v>177</v>
      </c>
      <c r="F49" s="272">
        <v>8.9999999999989999</v>
      </c>
      <c r="G49" s="273">
        <v>4.4999999999989999</v>
      </c>
      <c r="H49" s="275">
        <v>4.9406564584124654E-324</v>
      </c>
      <c r="I49" s="272">
        <v>2.9643938750474793E-323</v>
      </c>
      <c r="J49" s="273">
        <v>-4.4999999999989999</v>
      </c>
      <c r="K49" s="276">
        <v>4.9406564584124654E-324</v>
      </c>
    </row>
    <row r="50" spans="1:11" ht="14.4" customHeight="1" thickBot="1" x14ac:dyDescent="0.35">
      <c r="A50" s="292" t="s">
        <v>219</v>
      </c>
      <c r="B50" s="272">
        <v>740.99920447808404</v>
      </c>
      <c r="C50" s="272">
        <v>836.77526999999998</v>
      </c>
      <c r="D50" s="273">
        <v>95.776065521915996</v>
      </c>
      <c r="E50" s="274">
        <v>1.1292525888589999</v>
      </c>
      <c r="F50" s="272">
        <v>854.01680922274295</v>
      </c>
      <c r="G50" s="273">
        <v>427.00840461137199</v>
      </c>
      <c r="H50" s="275">
        <v>70.521249999999995</v>
      </c>
      <c r="I50" s="272">
        <v>418.94774999999998</v>
      </c>
      <c r="J50" s="273">
        <v>-8.0606546113709996</v>
      </c>
      <c r="K50" s="276">
        <v>0.49056148014299999</v>
      </c>
    </row>
    <row r="51" spans="1:11" ht="14.4" customHeight="1" thickBot="1" x14ac:dyDescent="0.35">
      <c r="A51" s="293" t="s">
        <v>220</v>
      </c>
      <c r="B51" s="277">
        <v>195.999998491404</v>
      </c>
      <c r="C51" s="277">
        <v>221.50200000000001</v>
      </c>
      <c r="D51" s="278">
        <v>25.502001508595001</v>
      </c>
      <c r="E51" s="279">
        <v>1.130112253596</v>
      </c>
      <c r="F51" s="277">
        <v>226.016809222756</v>
      </c>
      <c r="G51" s="278">
        <v>113.008404611378</v>
      </c>
      <c r="H51" s="280">
        <v>18.669</v>
      </c>
      <c r="I51" s="277">
        <v>110.9</v>
      </c>
      <c r="J51" s="278">
        <v>-2.1084046113769999</v>
      </c>
      <c r="K51" s="281">
        <v>0.49067146988400001</v>
      </c>
    </row>
    <row r="52" spans="1:11" ht="14.4" customHeight="1" thickBot="1" x14ac:dyDescent="0.35">
      <c r="A52" s="294" t="s">
        <v>221</v>
      </c>
      <c r="B52" s="272">
        <v>195.999998491404</v>
      </c>
      <c r="C52" s="272">
        <v>221.50200000000001</v>
      </c>
      <c r="D52" s="273">
        <v>25.502001508595001</v>
      </c>
      <c r="E52" s="274">
        <v>1.130112253596</v>
      </c>
      <c r="F52" s="272">
        <v>226.016809222756</v>
      </c>
      <c r="G52" s="273">
        <v>113.008404611378</v>
      </c>
      <c r="H52" s="275">
        <v>18.669</v>
      </c>
      <c r="I52" s="272">
        <v>110.9</v>
      </c>
      <c r="J52" s="273">
        <v>-2.1084046113769999</v>
      </c>
      <c r="K52" s="276">
        <v>0.49067146988400001</v>
      </c>
    </row>
    <row r="53" spans="1:11" ht="14.4" customHeight="1" thickBot="1" x14ac:dyDescent="0.35">
      <c r="A53" s="293" t="s">
        <v>222</v>
      </c>
      <c r="B53" s="277">
        <v>544.99920598667995</v>
      </c>
      <c r="C53" s="277">
        <v>615.27327000000002</v>
      </c>
      <c r="D53" s="278">
        <v>70.27406401332</v>
      </c>
      <c r="E53" s="279">
        <v>1.1289434245800001</v>
      </c>
      <c r="F53" s="277">
        <v>627.99999999998704</v>
      </c>
      <c r="G53" s="278">
        <v>313.99999999999397</v>
      </c>
      <c r="H53" s="280">
        <v>51.852249999999998</v>
      </c>
      <c r="I53" s="277">
        <v>308.04775000000001</v>
      </c>
      <c r="J53" s="278">
        <v>-5.9522499999929996</v>
      </c>
      <c r="K53" s="281">
        <v>0.490521894904</v>
      </c>
    </row>
    <row r="54" spans="1:11" ht="14.4" customHeight="1" thickBot="1" x14ac:dyDescent="0.35">
      <c r="A54" s="294" t="s">
        <v>223</v>
      </c>
      <c r="B54" s="272">
        <v>544.99920598667995</v>
      </c>
      <c r="C54" s="272">
        <v>615.27327000000002</v>
      </c>
      <c r="D54" s="273">
        <v>70.27406401332</v>
      </c>
      <c r="E54" s="274">
        <v>1.1289434245800001</v>
      </c>
      <c r="F54" s="272">
        <v>627.99999999998704</v>
      </c>
      <c r="G54" s="273">
        <v>313.99999999999397</v>
      </c>
      <c r="H54" s="275">
        <v>51.852249999999998</v>
      </c>
      <c r="I54" s="272">
        <v>308.04775000000001</v>
      </c>
      <c r="J54" s="273">
        <v>-5.9522499999929996</v>
      </c>
      <c r="K54" s="276">
        <v>0.490521894904</v>
      </c>
    </row>
    <row r="55" spans="1:11" ht="14.4" customHeight="1" thickBot="1" x14ac:dyDescent="0.35">
      <c r="A55" s="292" t="s">
        <v>224</v>
      </c>
      <c r="B55" s="272">
        <v>21.999999999998</v>
      </c>
      <c r="C55" s="272">
        <v>24.611999999999998</v>
      </c>
      <c r="D55" s="273">
        <v>2.6120000000010002</v>
      </c>
      <c r="E55" s="274">
        <v>1.1187272727269999</v>
      </c>
      <c r="F55" s="272">
        <v>24.999999999999002</v>
      </c>
      <c r="G55" s="273">
        <v>12.499999999999</v>
      </c>
      <c r="H55" s="275">
        <v>2.0739700000000001</v>
      </c>
      <c r="I55" s="272">
        <v>12.323180000000001</v>
      </c>
      <c r="J55" s="273">
        <v>-0.176819999999</v>
      </c>
      <c r="K55" s="276">
        <v>0.49292720000000001</v>
      </c>
    </row>
    <row r="56" spans="1:11" ht="14.4" customHeight="1" thickBot="1" x14ac:dyDescent="0.35">
      <c r="A56" s="293" t="s">
        <v>225</v>
      </c>
      <c r="B56" s="277">
        <v>21.999999999998</v>
      </c>
      <c r="C56" s="277">
        <v>24.611999999999998</v>
      </c>
      <c r="D56" s="278">
        <v>2.6120000000010002</v>
      </c>
      <c r="E56" s="279">
        <v>1.1187272727269999</v>
      </c>
      <c r="F56" s="277">
        <v>24.999999999999002</v>
      </c>
      <c r="G56" s="278">
        <v>12.499999999999</v>
      </c>
      <c r="H56" s="280">
        <v>2.0739700000000001</v>
      </c>
      <c r="I56" s="277">
        <v>12.323180000000001</v>
      </c>
      <c r="J56" s="278">
        <v>-0.176819999999</v>
      </c>
      <c r="K56" s="281">
        <v>0.49292720000000001</v>
      </c>
    </row>
    <row r="57" spans="1:11" ht="14.4" customHeight="1" thickBot="1" x14ac:dyDescent="0.35">
      <c r="A57" s="294" t="s">
        <v>226</v>
      </c>
      <c r="B57" s="272">
        <v>21.999999999998</v>
      </c>
      <c r="C57" s="272">
        <v>24.611999999999998</v>
      </c>
      <c r="D57" s="273">
        <v>2.6120000000010002</v>
      </c>
      <c r="E57" s="274">
        <v>1.1187272727269999</v>
      </c>
      <c r="F57" s="272">
        <v>24.999999999999002</v>
      </c>
      <c r="G57" s="273">
        <v>12.499999999999</v>
      </c>
      <c r="H57" s="275">
        <v>2.0739700000000001</v>
      </c>
      <c r="I57" s="272">
        <v>12.323180000000001</v>
      </c>
      <c r="J57" s="273">
        <v>-0.176819999999</v>
      </c>
      <c r="K57" s="276">
        <v>0.49292720000000001</v>
      </c>
    </row>
    <row r="58" spans="1:11" ht="14.4" customHeight="1" thickBot="1" x14ac:dyDescent="0.35">
      <c r="A58" s="291" t="s">
        <v>227</v>
      </c>
      <c r="B58" s="272">
        <v>0</v>
      </c>
      <c r="C58" s="272">
        <v>1.49</v>
      </c>
      <c r="D58" s="273">
        <v>1.49</v>
      </c>
      <c r="E58" s="283" t="s">
        <v>177</v>
      </c>
      <c r="F58" s="272">
        <v>0</v>
      </c>
      <c r="G58" s="273">
        <v>0</v>
      </c>
      <c r="H58" s="275">
        <v>-0.44228000000000001</v>
      </c>
      <c r="I58" s="272">
        <v>-0.34227999999999997</v>
      </c>
      <c r="J58" s="273">
        <v>-0.34227999999999997</v>
      </c>
      <c r="K58" s="282" t="s">
        <v>177</v>
      </c>
    </row>
    <row r="59" spans="1:11" ht="14.4" customHeight="1" thickBot="1" x14ac:dyDescent="0.35">
      <c r="A59" s="292" t="s">
        <v>228</v>
      </c>
      <c r="B59" s="272">
        <v>0</v>
      </c>
      <c r="C59" s="272">
        <v>1.49</v>
      </c>
      <c r="D59" s="273">
        <v>1.49</v>
      </c>
      <c r="E59" s="283" t="s">
        <v>177</v>
      </c>
      <c r="F59" s="272">
        <v>0</v>
      </c>
      <c r="G59" s="273">
        <v>0</v>
      </c>
      <c r="H59" s="275">
        <v>-0.44228000000000001</v>
      </c>
      <c r="I59" s="272">
        <v>-0.34227999999999997</v>
      </c>
      <c r="J59" s="273">
        <v>-0.34227999999999997</v>
      </c>
      <c r="K59" s="282" t="s">
        <v>177</v>
      </c>
    </row>
    <row r="60" spans="1:11" ht="14.4" customHeight="1" thickBot="1" x14ac:dyDescent="0.35">
      <c r="A60" s="293" t="s">
        <v>229</v>
      </c>
      <c r="B60" s="277">
        <v>0</v>
      </c>
      <c r="C60" s="277">
        <v>1.49</v>
      </c>
      <c r="D60" s="278">
        <v>1.49</v>
      </c>
      <c r="E60" s="284" t="s">
        <v>177</v>
      </c>
      <c r="F60" s="277">
        <v>0</v>
      </c>
      <c r="G60" s="278">
        <v>0</v>
      </c>
      <c r="H60" s="280">
        <v>4.9406564584124654E-324</v>
      </c>
      <c r="I60" s="277">
        <v>0.1</v>
      </c>
      <c r="J60" s="278">
        <v>0.1</v>
      </c>
      <c r="K60" s="285" t="s">
        <v>177</v>
      </c>
    </row>
    <row r="61" spans="1:11" ht="14.4" customHeight="1" thickBot="1" x14ac:dyDescent="0.35">
      <c r="A61" s="294" t="s">
        <v>230</v>
      </c>
      <c r="B61" s="272">
        <v>4.9406564584124654E-324</v>
      </c>
      <c r="C61" s="272">
        <v>1.39</v>
      </c>
      <c r="D61" s="273">
        <v>1.39</v>
      </c>
      <c r="E61" s="283" t="s">
        <v>189</v>
      </c>
      <c r="F61" s="272">
        <v>0</v>
      </c>
      <c r="G61" s="273">
        <v>0</v>
      </c>
      <c r="H61" s="275">
        <v>4.9406564584124654E-324</v>
      </c>
      <c r="I61" s="272">
        <v>2.9643938750474793E-323</v>
      </c>
      <c r="J61" s="273">
        <v>2.9643938750474793E-323</v>
      </c>
      <c r="K61" s="282" t="s">
        <v>177</v>
      </c>
    </row>
    <row r="62" spans="1:11" ht="14.4" customHeight="1" thickBot="1" x14ac:dyDescent="0.35">
      <c r="A62" s="294" t="s">
        <v>231</v>
      </c>
      <c r="B62" s="272">
        <v>4.9406564584124654E-324</v>
      </c>
      <c r="C62" s="272">
        <v>9.9999999999E-2</v>
      </c>
      <c r="D62" s="273">
        <v>9.9999999999E-2</v>
      </c>
      <c r="E62" s="283" t="s">
        <v>189</v>
      </c>
      <c r="F62" s="272">
        <v>0</v>
      </c>
      <c r="G62" s="273">
        <v>0</v>
      </c>
      <c r="H62" s="275">
        <v>4.9406564584124654E-324</v>
      </c>
      <c r="I62" s="272">
        <v>0.1</v>
      </c>
      <c r="J62" s="273">
        <v>0.1</v>
      </c>
      <c r="K62" s="282" t="s">
        <v>177</v>
      </c>
    </row>
    <row r="63" spans="1:11" ht="14.4" customHeight="1" thickBot="1" x14ac:dyDescent="0.35">
      <c r="A63" s="293" t="s">
        <v>232</v>
      </c>
      <c r="B63" s="277">
        <v>4.9406564584124654E-324</v>
      </c>
      <c r="C63" s="277">
        <v>4.9406564584124654E-324</v>
      </c>
      <c r="D63" s="278">
        <v>0</v>
      </c>
      <c r="E63" s="279">
        <v>1</v>
      </c>
      <c r="F63" s="277">
        <v>4.9406564584124654E-324</v>
      </c>
      <c r="G63" s="278">
        <v>0</v>
      </c>
      <c r="H63" s="280">
        <v>-0.44228000000000001</v>
      </c>
      <c r="I63" s="277">
        <v>-0.44228000000000001</v>
      </c>
      <c r="J63" s="278">
        <v>-0.44228000000000001</v>
      </c>
      <c r="K63" s="285" t="s">
        <v>189</v>
      </c>
    </row>
    <row r="64" spans="1:11" ht="14.4" customHeight="1" thickBot="1" x14ac:dyDescent="0.35">
      <c r="A64" s="294" t="s">
        <v>233</v>
      </c>
      <c r="B64" s="272">
        <v>4.9406564584124654E-324</v>
      </c>
      <c r="C64" s="272">
        <v>4.9406564584124654E-324</v>
      </c>
      <c r="D64" s="273">
        <v>0</v>
      </c>
      <c r="E64" s="274">
        <v>1</v>
      </c>
      <c r="F64" s="272">
        <v>4.9406564584124654E-324</v>
      </c>
      <c r="G64" s="273">
        <v>0</v>
      </c>
      <c r="H64" s="275">
        <v>-0.44228000000000001</v>
      </c>
      <c r="I64" s="272">
        <v>-0.44228000000000001</v>
      </c>
      <c r="J64" s="273">
        <v>-0.44228000000000001</v>
      </c>
      <c r="K64" s="282" t="s">
        <v>189</v>
      </c>
    </row>
    <row r="65" spans="1:11" ht="14.4" customHeight="1" thickBot="1" x14ac:dyDescent="0.35">
      <c r="A65" s="291" t="s">
        <v>234</v>
      </c>
      <c r="B65" s="272">
        <v>21.999999999998</v>
      </c>
      <c r="C65" s="272">
        <v>17.603000000000002</v>
      </c>
      <c r="D65" s="273">
        <v>-4.3969999999980001</v>
      </c>
      <c r="E65" s="274">
        <v>0.80013636363600005</v>
      </c>
      <c r="F65" s="272">
        <v>16.999324593766001</v>
      </c>
      <c r="G65" s="273">
        <v>8.4996622968830007</v>
      </c>
      <c r="H65" s="275">
        <v>1.405</v>
      </c>
      <c r="I65" s="272">
        <v>8.43</v>
      </c>
      <c r="J65" s="273">
        <v>-6.9662296883000005E-2</v>
      </c>
      <c r="K65" s="276">
        <v>0.49590205501899998</v>
      </c>
    </row>
    <row r="66" spans="1:11" ht="14.4" customHeight="1" thickBot="1" x14ac:dyDescent="0.35">
      <c r="A66" s="292" t="s">
        <v>235</v>
      </c>
      <c r="B66" s="272">
        <v>21.999999999998</v>
      </c>
      <c r="C66" s="272">
        <v>17.603000000000002</v>
      </c>
      <c r="D66" s="273">
        <v>-4.3969999999980001</v>
      </c>
      <c r="E66" s="274">
        <v>0.80013636363600005</v>
      </c>
      <c r="F66" s="272">
        <v>16.999324593766001</v>
      </c>
      <c r="G66" s="273">
        <v>8.4996622968830007</v>
      </c>
      <c r="H66" s="275">
        <v>1.405</v>
      </c>
      <c r="I66" s="272">
        <v>8.43</v>
      </c>
      <c r="J66" s="273">
        <v>-6.9662296883000005E-2</v>
      </c>
      <c r="K66" s="276">
        <v>0.49590205501899998</v>
      </c>
    </row>
    <row r="67" spans="1:11" ht="14.4" customHeight="1" thickBot="1" x14ac:dyDescent="0.35">
      <c r="A67" s="293" t="s">
        <v>236</v>
      </c>
      <c r="B67" s="277">
        <v>21.999999999998</v>
      </c>
      <c r="C67" s="277">
        <v>17.603000000000002</v>
      </c>
      <c r="D67" s="278">
        <v>-4.3969999999980001</v>
      </c>
      <c r="E67" s="279">
        <v>0.80013636363600005</v>
      </c>
      <c r="F67" s="277">
        <v>16.999324593766001</v>
      </c>
      <c r="G67" s="278">
        <v>8.4996622968830007</v>
      </c>
      <c r="H67" s="280">
        <v>1.405</v>
      </c>
      <c r="I67" s="277">
        <v>8.43</v>
      </c>
      <c r="J67" s="278">
        <v>-6.9662296883000005E-2</v>
      </c>
      <c r="K67" s="281">
        <v>0.49590205501899998</v>
      </c>
    </row>
    <row r="68" spans="1:11" ht="14.4" customHeight="1" thickBot="1" x14ac:dyDescent="0.35">
      <c r="A68" s="294" t="s">
        <v>237</v>
      </c>
      <c r="B68" s="272">
        <v>21.999999999998</v>
      </c>
      <c r="C68" s="272">
        <v>17.600999999999999</v>
      </c>
      <c r="D68" s="273">
        <v>-4.3989999999979998</v>
      </c>
      <c r="E68" s="274">
        <v>0.80004545454499998</v>
      </c>
      <c r="F68" s="272">
        <v>16.999324593766001</v>
      </c>
      <c r="G68" s="273">
        <v>8.4996622968830007</v>
      </c>
      <c r="H68" s="275">
        <v>1.405</v>
      </c>
      <c r="I68" s="272">
        <v>8.43</v>
      </c>
      <c r="J68" s="273">
        <v>-6.9662296883000005E-2</v>
      </c>
      <c r="K68" s="276">
        <v>0.49590205501899998</v>
      </c>
    </row>
    <row r="69" spans="1:11" ht="14.4" customHeight="1" thickBot="1" x14ac:dyDescent="0.35">
      <c r="A69" s="294" t="s">
        <v>238</v>
      </c>
      <c r="B69" s="272">
        <v>0</v>
      </c>
      <c r="C69" s="272">
        <v>2E-3</v>
      </c>
      <c r="D69" s="273">
        <v>2E-3</v>
      </c>
      <c r="E69" s="283" t="s">
        <v>177</v>
      </c>
      <c r="F69" s="272">
        <v>0</v>
      </c>
      <c r="G69" s="273">
        <v>0</v>
      </c>
      <c r="H69" s="275">
        <v>4.9406564584124654E-324</v>
      </c>
      <c r="I69" s="272">
        <v>2.9643938750474793E-323</v>
      </c>
      <c r="J69" s="273">
        <v>2.9643938750474793E-323</v>
      </c>
      <c r="K69" s="282" t="s">
        <v>177</v>
      </c>
    </row>
    <row r="70" spans="1:11" ht="14.4" customHeight="1" thickBot="1" x14ac:dyDescent="0.35">
      <c r="A70" s="290" t="s">
        <v>239</v>
      </c>
      <c r="B70" s="272">
        <v>13.788042683916</v>
      </c>
      <c r="C70" s="272">
        <v>10.60755</v>
      </c>
      <c r="D70" s="273">
        <v>-3.1804926839159999</v>
      </c>
      <c r="E70" s="274">
        <v>0.76932964621300004</v>
      </c>
      <c r="F70" s="272">
        <v>8.3385538358510001</v>
      </c>
      <c r="G70" s="273">
        <v>4.169276917925</v>
      </c>
      <c r="H70" s="275">
        <v>2.4793400000000001</v>
      </c>
      <c r="I70" s="272">
        <v>6.2243599999999999</v>
      </c>
      <c r="J70" s="273">
        <v>2.0550830820739998</v>
      </c>
      <c r="K70" s="276">
        <v>0.74645557521399997</v>
      </c>
    </row>
    <row r="71" spans="1:11" ht="14.4" customHeight="1" thickBot="1" x14ac:dyDescent="0.35">
      <c r="A71" s="291" t="s">
        <v>240</v>
      </c>
      <c r="B71" s="272">
        <v>13.788042683916</v>
      </c>
      <c r="C71" s="272">
        <v>10.60755</v>
      </c>
      <c r="D71" s="273">
        <v>-3.1804926839159999</v>
      </c>
      <c r="E71" s="274">
        <v>0.76932964621300004</v>
      </c>
      <c r="F71" s="272">
        <v>8.3385538358510001</v>
      </c>
      <c r="G71" s="273">
        <v>4.169276917925</v>
      </c>
      <c r="H71" s="275">
        <v>2.4793400000000001</v>
      </c>
      <c r="I71" s="272">
        <v>6.2243599999999999</v>
      </c>
      <c r="J71" s="273">
        <v>2.0550830820739998</v>
      </c>
      <c r="K71" s="276">
        <v>0.74645557521399997</v>
      </c>
    </row>
    <row r="72" spans="1:11" ht="14.4" customHeight="1" thickBot="1" x14ac:dyDescent="0.35">
      <c r="A72" s="292" t="s">
        <v>241</v>
      </c>
      <c r="B72" s="272">
        <v>5.4494888480650001</v>
      </c>
      <c r="C72" s="272">
        <v>2.5752100000000002</v>
      </c>
      <c r="D72" s="273">
        <v>-2.8742788480649999</v>
      </c>
      <c r="E72" s="274">
        <v>0.47255991741499997</v>
      </c>
      <c r="F72" s="272">
        <v>0</v>
      </c>
      <c r="G72" s="273">
        <v>0</v>
      </c>
      <c r="H72" s="275">
        <v>4.9406564584124654E-324</v>
      </c>
      <c r="I72" s="272">
        <v>2.9643938750474793E-323</v>
      </c>
      <c r="J72" s="273">
        <v>2.9643938750474793E-323</v>
      </c>
      <c r="K72" s="282" t="s">
        <v>177</v>
      </c>
    </row>
    <row r="73" spans="1:11" ht="14.4" customHeight="1" thickBot="1" x14ac:dyDescent="0.35">
      <c r="A73" s="293" t="s">
        <v>242</v>
      </c>
      <c r="B73" s="277">
        <v>5.4494888480650001</v>
      </c>
      <c r="C73" s="277">
        <v>2.5752100000000002</v>
      </c>
      <c r="D73" s="278">
        <v>-2.8742788480649999</v>
      </c>
      <c r="E73" s="279">
        <v>0.47255991741499997</v>
      </c>
      <c r="F73" s="277">
        <v>0</v>
      </c>
      <c r="G73" s="278">
        <v>0</v>
      </c>
      <c r="H73" s="280">
        <v>4.9406564584124654E-324</v>
      </c>
      <c r="I73" s="277">
        <v>2.9643938750474793E-323</v>
      </c>
      <c r="J73" s="278">
        <v>2.9643938750474793E-323</v>
      </c>
      <c r="K73" s="285" t="s">
        <v>177</v>
      </c>
    </row>
    <row r="74" spans="1:11" ht="14.4" customHeight="1" thickBot="1" x14ac:dyDescent="0.35">
      <c r="A74" s="294" t="s">
        <v>243</v>
      </c>
      <c r="B74" s="272">
        <v>4.9406564584124654E-324</v>
      </c>
      <c r="C74" s="272">
        <v>0.79557</v>
      </c>
      <c r="D74" s="273">
        <v>0.79557</v>
      </c>
      <c r="E74" s="283" t="s">
        <v>189</v>
      </c>
      <c r="F74" s="272">
        <v>0</v>
      </c>
      <c r="G74" s="273">
        <v>0</v>
      </c>
      <c r="H74" s="275">
        <v>4.9406564584124654E-324</v>
      </c>
      <c r="I74" s="272">
        <v>2.9643938750474793E-323</v>
      </c>
      <c r="J74" s="273">
        <v>2.9643938750474793E-323</v>
      </c>
      <c r="K74" s="282" t="s">
        <v>177</v>
      </c>
    </row>
    <row r="75" spans="1:11" ht="14.4" customHeight="1" thickBot="1" x14ac:dyDescent="0.35">
      <c r="A75" s="294" t="s">
        <v>244</v>
      </c>
      <c r="B75" s="272">
        <v>0</v>
      </c>
      <c r="C75" s="272">
        <v>1.7796400000000001</v>
      </c>
      <c r="D75" s="273">
        <v>1.7796400000000001</v>
      </c>
      <c r="E75" s="283" t="s">
        <v>177</v>
      </c>
      <c r="F75" s="272">
        <v>0</v>
      </c>
      <c r="G75" s="273">
        <v>0</v>
      </c>
      <c r="H75" s="275">
        <v>4.9406564584124654E-324</v>
      </c>
      <c r="I75" s="272">
        <v>2.9643938750474793E-323</v>
      </c>
      <c r="J75" s="273">
        <v>2.9643938750474793E-323</v>
      </c>
      <c r="K75" s="282" t="s">
        <v>177</v>
      </c>
    </row>
    <row r="76" spans="1:11" ht="14.4" customHeight="1" thickBot="1" x14ac:dyDescent="0.35">
      <c r="A76" s="297" t="s">
        <v>245</v>
      </c>
      <c r="B76" s="277">
        <v>8.3385538358510001</v>
      </c>
      <c r="C76" s="277">
        <v>8.0323399999999996</v>
      </c>
      <c r="D76" s="278">
        <v>-0.30621383585099998</v>
      </c>
      <c r="E76" s="279">
        <v>0.96327734498299999</v>
      </c>
      <c r="F76" s="277">
        <v>8.3385538358510001</v>
      </c>
      <c r="G76" s="278">
        <v>4.169276917925</v>
      </c>
      <c r="H76" s="280">
        <v>2.4793400000000001</v>
      </c>
      <c r="I76" s="277">
        <v>6.2243599999999999</v>
      </c>
      <c r="J76" s="278">
        <v>2.0550830820739998</v>
      </c>
      <c r="K76" s="281">
        <v>0.74645557521399997</v>
      </c>
    </row>
    <row r="77" spans="1:11" ht="14.4" customHeight="1" thickBot="1" x14ac:dyDescent="0.35">
      <c r="A77" s="293" t="s">
        <v>246</v>
      </c>
      <c r="B77" s="277">
        <v>4.9406564584124654E-324</v>
      </c>
      <c r="C77" s="277">
        <v>5.4450399999999997</v>
      </c>
      <c r="D77" s="278">
        <v>5.4450399999999997</v>
      </c>
      <c r="E77" s="284" t="s">
        <v>189</v>
      </c>
      <c r="F77" s="277">
        <v>0</v>
      </c>
      <c r="G77" s="278">
        <v>0</v>
      </c>
      <c r="H77" s="280">
        <v>4.0000000000000003E-5</v>
      </c>
      <c r="I77" s="277">
        <v>1.1E-4</v>
      </c>
      <c r="J77" s="278">
        <v>1.1E-4</v>
      </c>
      <c r="K77" s="285" t="s">
        <v>177</v>
      </c>
    </row>
    <row r="78" spans="1:11" ht="14.4" customHeight="1" thickBot="1" x14ac:dyDescent="0.35">
      <c r="A78" s="294" t="s">
        <v>247</v>
      </c>
      <c r="B78" s="272">
        <v>4.9406564584124654E-324</v>
      </c>
      <c r="C78" s="272">
        <v>4.0000000000000003E-5</v>
      </c>
      <c r="D78" s="273">
        <v>4.0000000000000003E-5</v>
      </c>
      <c r="E78" s="283" t="s">
        <v>189</v>
      </c>
      <c r="F78" s="272">
        <v>0</v>
      </c>
      <c r="G78" s="273">
        <v>0</v>
      </c>
      <c r="H78" s="275">
        <v>4.0000000000000003E-5</v>
      </c>
      <c r="I78" s="272">
        <v>1.1E-4</v>
      </c>
      <c r="J78" s="273">
        <v>1.1E-4</v>
      </c>
      <c r="K78" s="282" t="s">
        <v>177</v>
      </c>
    </row>
    <row r="79" spans="1:11" ht="14.4" customHeight="1" thickBot="1" x14ac:dyDescent="0.35">
      <c r="A79" s="294" t="s">
        <v>248</v>
      </c>
      <c r="B79" s="272">
        <v>4.9406564584124654E-324</v>
      </c>
      <c r="C79" s="272">
        <v>2.17</v>
      </c>
      <c r="D79" s="273">
        <v>2.17</v>
      </c>
      <c r="E79" s="283" t="s">
        <v>189</v>
      </c>
      <c r="F79" s="272">
        <v>0</v>
      </c>
      <c r="G79" s="273">
        <v>0</v>
      </c>
      <c r="H79" s="275">
        <v>4.9406564584124654E-324</v>
      </c>
      <c r="I79" s="272">
        <v>2.9643938750474793E-323</v>
      </c>
      <c r="J79" s="273">
        <v>2.9643938750474793E-323</v>
      </c>
      <c r="K79" s="282" t="s">
        <v>177</v>
      </c>
    </row>
    <row r="80" spans="1:11" ht="14.4" customHeight="1" thickBot="1" x14ac:dyDescent="0.35">
      <c r="A80" s="294" t="s">
        <v>249</v>
      </c>
      <c r="B80" s="272">
        <v>4.9406564584124654E-324</v>
      </c>
      <c r="C80" s="272">
        <v>3.2749999999999999</v>
      </c>
      <c r="D80" s="273">
        <v>3.2749999999999999</v>
      </c>
      <c r="E80" s="283" t="s">
        <v>189</v>
      </c>
      <c r="F80" s="272">
        <v>0</v>
      </c>
      <c r="G80" s="273">
        <v>0</v>
      </c>
      <c r="H80" s="275">
        <v>4.9406564584124654E-324</v>
      </c>
      <c r="I80" s="272">
        <v>2.9643938750474793E-323</v>
      </c>
      <c r="J80" s="273">
        <v>2.9643938750474793E-323</v>
      </c>
      <c r="K80" s="282" t="s">
        <v>177</v>
      </c>
    </row>
    <row r="81" spans="1:11" ht="14.4" customHeight="1" thickBot="1" x14ac:dyDescent="0.35">
      <c r="A81" s="293" t="s">
        <v>250</v>
      </c>
      <c r="B81" s="277">
        <v>8.3385538358510001</v>
      </c>
      <c r="C81" s="277">
        <v>2.5872999999999999</v>
      </c>
      <c r="D81" s="278">
        <v>-5.7512538358510001</v>
      </c>
      <c r="E81" s="279">
        <v>0.31028162088200001</v>
      </c>
      <c r="F81" s="277">
        <v>8.3385538358510001</v>
      </c>
      <c r="G81" s="278">
        <v>4.169276917925</v>
      </c>
      <c r="H81" s="280">
        <v>2.4792999999999998</v>
      </c>
      <c r="I81" s="277">
        <v>6.2242499999999996</v>
      </c>
      <c r="J81" s="278">
        <v>2.054973082074</v>
      </c>
      <c r="K81" s="281">
        <v>0.74644238347799996</v>
      </c>
    </row>
    <row r="82" spans="1:11" ht="14.4" customHeight="1" thickBot="1" x14ac:dyDescent="0.35">
      <c r="A82" s="294" t="s">
        <v>251</v>
      </c>
      <c r="B82" s="272">
        <v>0</v>
      </c>
      <c r="C82" s="272">
        <v>0.108</v>
      </c>
      <c r="D82" s="273">
        <v>0.108</v>
      </c>
      <c r="E82" s="283" t="s">
        <v>177</v>
      </c>
      <c r="F82" s="272">
        <v>0</v>
      </c>
      <c r="G82" s="273">
        <v>0</v>
      </c>
      <c r="H82" s="275">
        <v>4.9406564584124654E-324</v>
      </c>
      <c r="I82" s="272">
        <v>2.5999999999999999E-2</v>
      </c>
      <c r="J82" s="273">
        <v>2.5999999999999999E-2</v>
      </c>
      <c r="K82" s="282" t="s">
        <v>177</v>
      </c>
    </row>
    <row r="83" spans="1:11" ht="14.4" customHeight="1" thickBot="1" x14ac:dyDescent="0.35">
      <c r="A83" s="294" t="s">
        <v>252</v>
      </c>
      <c r="B83" s="272">
        <v>8.3385538358510001</v>
      </c>
      <c r="C83" s="272">
        <v>2.4792999999999998</v>
      </c>
      <c r="D83" s="273">
        <v>-5.8592538358509998</v>
      </c>
      <c r="E83" s="274">
        <v>0.29732973472399998</v>
      </c>
      <c r="F83" s="272">
        <v>8.3385538358510001</v>
      </c>
      <c r="G83" s="273">
        <v>4.169276917925</v>
      </c>
      <c r="H83" s="275">
        <v>2.4792999999999998</v>
      </c>
      <c r="I83" s="272">
        <v>6.1982499999999998</v>
      </c>
      <c r="J83" s="273">
        <v>2.0289730820740002</v>
      </c>
      <c r="K83" s="276">
        <v>0.74332433681099996</v>
      </c>
    </row>
    <row r="84" spans="1:11" ht="14.4" customHeight="1" thickBot="1" x14ac:dyDescent="0.35">
      <c r="A84" s="290" t="s">
        <v>253</v>
      </c>
      <c r="B84" s="272">
        <v>522.27954365199798</v>
      </c>
      <c r="C84" s="272">
        <v>459.18196999999998</v>
      </c>
      <c r="D84" s="273">
        <v>-63.097573651997003</v>
      </c>
      <c r="E84" s="274">
        <v>0.87918811981199996</v>
      </c>
      <c r="F84" s="272">
        <v>538</v>
      </c>
      <c r="G84" s="273">
        <v>269</v>
      </c>
      <c r="H84" s="275">
        <v>36.457180000000001</v>
      </c>
      <c r="I84" s="272">
        <v>241.98695000000001</v>
      </c>
      <c r="J84" s="273">
        <v>-27.01305</v>
      </c>
      <c r="K84" s="276">
        <v>0.44978986988800002</v>
      </c>
    </row>
    <row r="85" spans="1:11" ht="14.4" customHeight="1" thickBot="1" x14ac:dyDescent="0.35">
      <c r="A85" s="295" t="s">
        <v>254</v>
      </c>
      <c r="B85" s="277">
        <v>522.27954365199798</v>
      </c>
      <c r="C85" s="277">
        <v>459.18196999999998</v>
      </c>
      <c r="D85" s="278">
        <v>-63.097573651997003</v>
      </c>
      <c r="E85" s="279">
        <v>0.87918811981199996</v>
      </c>
      <c r="F85" s="277">
        <v>538</v>
      </c>
      <c r="G85" s="278">
        <v>269</v>
      </c>
      <c r="H85" s="280">
        <v>36.457180000000001</v>
      </c>
      <c r="I85" s="277">
        <v>241.98695000000001</v>
      </c>
      <c r="J85" s="278">
        <v>-27.01305</v>
      </c>
      <c r="K85" s="281">
        <v>0.44978986988800002</v>
      </c>
    </row>
    <row r="86" spans="1:11" ht="14.4" customHeight="1" thickBot="1" x14ac:dyDescent="0.35">
      <c r="A86" s="297" t="s">
        <v>29</v>
      </c>
      <c r="B86" s="277">
        <v>522.27954365199798</v>
      </c>
      <c r="C86" s="277">
        <v>459.18196999999998</v>
      </c>
      <c r="D86" s="278">
        <v>-63.097573651997003</v>
      </c>
      <c r="E86" s="279">
        <v>0.87918811981199996</v>
      </c>
      <c r="F86" s="277">
        <v>538</v>
      </c>
      <c r="G86" s="278">
        <v>269</v>
      </c>
      <c r="H86" s="280">
        <v>36.457180000000001</v>
      </c>
      <c r="I86" s="277">
        <v>241.98695000000001</v>
      </c>
      <c r="J86" s="278">
        <v>-27.01305</v>
      </c>
      <c r="K86" s="281">
        <v>0.44978986988800002</v>
      </c>
    </row>
    <row r="87" spans="1:11" ht="14.4" customHeight="1" thickBot="1" x14ac:dyDescent="0.35">
      <c r="A87" s="293" t="s">
        <v>255</v>
      </c>
      <c r="B87" s="277">
        <v>4.9406564584124654E-324</v>
      </c>
      <c r="C87" s="277">
        <v>4.9406564584124654E-324</v>
      </c>
      <c r="D87" s="278">
        <v>0</v>
      </c>
      <c r="E87" s="279">
        <v>1</v>
      </c>
      <c r="F87" s="277">
        <v>4</v>
      </c>
      <c r="G87" s="278">
        <v>2</v>
      </c>
      <c r="H87" s="280">
        <v>4.9406564584124654E-324</v>
      </c>
      <c r="I87" s="277">
        <v>2.9643938750474793E-323</v>
      </c>
      <c r="J87" s="278">
        <v>-2</v>
      </c>
      <c r="K87" s="281">
        <v>9.8813129168249309E-324</v>
      </c>
    </row>
    <row r="88" spans="1:11" ht="14.4" customHeight="1" thickBot="1" x14ac:dyDescent="0.35">
      <c r="A88" s="294" t="s">
        <v>256</v>
      </c>
      <c r="B88" s="272">
        <v>4.9406564584124654E-324</v>
      </c>
      <c r="C88" s="272">
        <v>4.9406564584124654E-324</v>
      </c>
      <c r="D88" s="273">
        <v>0</v>
      </c>
      <c r="E88" s="274">
        <v>1</v>
      </c>
      <c r="F88" s="272">
        <v>4</v>
      </c>
      <c r="G88" s="273">
        <v>2</v>
      </c>
      <c r="H88" s="275">
        <v>4.9406564584124654E-324</v>
      </c>
      <c r="I88" s="272">
        <v>2.9643938750474793E-323</v>
      </c>
      <c r="J88" s="273">
        <v>-2</v>
      </c>
      <c r="K88" s="276">
        <v>9.8813129168249309E-324</v>
      </c>
    </row>
    <row r="89" spans="1:11" ht="14.4" customHeight="1" thickBot="1" x14ac:dyDescent="0.35">
      <c r="A89" s="293" t="s">
        <v>257</v>
      </c>
      <c r="B89" s="277">
        <v>0</v>
      </c>
      <c r="C89" s="277">
        <v>0.2</v>
      </c>
      <c r="D89" s="278">
        <v>0.2</v>
      </c>
      <c r="E89" s="284" t="s">
        <v>177</v>
      </c>
      <c r="F89" s="277">
        <v>4.9406564584124654E-324</v>
      </c>
      <c r="G89" s="278">
        <v>0</v>
      </c>
      <c r="H89" s="280">
        <v>4.9406564584124654E-324</v>
      </c>
      <c r="I89" s="277">
        <v>2.9643938750474793E-323</v>
      </c>
      <c r="J89" s="278">
        <v>2.9643938750474793E-323</v>
      </c>
      <c r="K89" s="281">
        <v>6</v>
      </c>
    </row>
    <row r="90" spans="1:11" ht="14.4" customHeight="1" thickBot="1" x14ac:dyDescent="0.35">
      <c r="A90" s="294" t="s">
        <v>258</v>
      </c>
      <c r="B90" s="272">
        <v>0</v>
      </c>
      <c r="C90" s="272">
        <v>0.2</v>
      </c>
      <c r="D90" s="273">
        <v>0.2</v>
      </c>
      <c r="E90" s="283" t="s">
        <v>177</v>
      </c>
      <c r="F90" s="272">
        <v>4.9406564584124654E-324</v>
      </c>
      <c r="G90" s="273">
        <v>0</v>
      </c>
      <c r="H90" s="275">
        <v>4.9406564584124654E-324</v>
      </c>
      <c r="I90" s="272">
        <v>2.9643938750474793E-323</v>
      </c>
      <c r="J90" s="273">
        <v>2.9643938750474793E-323</v>
      </c>
      <c r="K90" s="276">
        <v>6</v>
      </c>
    </row>
    <row r="91" spans="1:11" ht="14.4" customHeight="1" thickBot="1" x14ac:dyDescent="0.35">
      <c r="A91" s="293" t="s">
        <v>259</v>
      </c>
      <c r="B91" s="277">
        <v>13.279543652004</v>
      </c>
      <c r="C91" s="277">
        <v>12.8842</v>
      </c>
      <c r="D91" s="278">
        <v>-0.39534365200299998</v>
      </c>
      <c r="E91" s="279">
        <v>0.97022912365299996</v>
      </c>
      <c r="F91" s="277">
        <v>14</v>
      </c>
      <c r="G91" s="278">
        <v>7</v>
      </c>
      <c r="H91" s="280">
        <v>1.0028999999999999</v>
      </c>
      <c r="I91" s="277">
        <v>6.7035</v>
      </c>
      <c r="J91" s="278">
        <v>-0.29649999999999999</v>
      </c>
      <c r="K91" s="281">
        <v>0.47882142857100002</v>
      </c>
    </row>
    <row r="92" spans="1:11" ht="14.4" customHeight="1" thickBot="1" x14ac:dyDescent="0.35">
      <c r="A92" s="294" t="s">
        <v>260</v>
      </c>
      <c r="B92" s="272">
        <v>13.279543652004</v>
      </c>
      <c r="C92" s="272">
        <v>12.8842</v>
      </c>
      <c r="D92" s="273">
        <v>-0.39534365200299998</v>
      </c>
      <c r="E92" s="274">
        <v>0.97022912365299996</v>
      </c>
      <c r="F92" s="272">
        <v>14</v>
      </c>
      <c r="G92" s="273">
        <v>7</v>
      </c>
      <c r="H92" s="275">
        <v>1.0028999999999999</v>
      </c>
      <c r="I92" s="272">
        <v>6.7035</v>
      </c>
      <c r="J92" s="273">
        <v>-0.29649999999999999</v>
      </c>
      <c r="K92" s="276">
        <v>0.47882142857100002</v>
      </c>
    </row>
    <row r="93" spans="1:11" ht="14.4" customHeight="1" thickBot="1" x14ac:dyDescent="0.35">
      <c r="A93" s="293" t="s">
        <v>261</v>
      </c>
      <c r="B93" s="277">
        <v>4.9406564584124654E-324</v>
      </c>
      <c r="C93" s="277">
        <v>0.33600000000000002</v>
      </c>
      <c r="D93" s="278">
        <v>0.33600000000000002</v>
      </c>
      <c r="E93" s="284" t="s">
        <v>189</v>
      </c>
      <c r="F93" s="277">
        <v>4.9406564584124654E-324</v>
      </c>
      <c r="G93" s="278">
        <v>0</v>
      </c>
      <c r="H93" s="280">
        <v>4.9406564584124654E-324</v>
      </c>
      <c r="I93" s="277">
        <v>2.9643938750474793E-323</v>
      </c>
      <c r="J93" s="278">
        <v>2.9643938750474793E-323</v>
      </c>
      <c r="K93" s="281">
        <v>0</v>
      </c>
    </row>
    <row r="94" spans="1:11" ht="14.4" customHeight="1" thickBot="1" x14ac:dyDescent="0.35">
      <c r="A94" s="294" t="s">
        <v>262</v>
      </c>
      <c r="B94" s="272">
        <v>4.9406564584124654E-324</v>
      </c>
      <c r="C94" s="272">
        <v>0.33600000000000002</v>
      </c>
      <c r="D94" s="273">
        <v>0.33600000000000002</v>
      </c>
      <c r="E94" s="283" t="s">
        <v>189</v>
      </c>
      <c r="F94" s="272">
        <v>4.9406564584124654E-324</v>
      </c>
      <c r="G94" s="273">
        <v>0</v>
      </c>
      <c r="H94" s="275">
        <v>4.9406564584124654E-324</v>
      </c>
      <c r="I94" s="272">
        <v>2.9643938750474793E-323</v>
      </c>
      <c r="J94" s="273">
        <v>2.9643938750474793E-323</v>
      </c>
      <c r="K94" s="276">
        <v>0</v>
      </c>
    </row>
    <row r="95" spans="1:11" ht="14.4" customHeight="1" thickBot="1" x14ac:dyDescent="0.35">
      <c r="A95" s="293" t="s">
        <v>263</v>
      </c>
      <c r="B95" s="277">
        <v>108.99999999999901</v>
      </c>
      <c r="C95" s="277">
        <v>96.943079999999995</v>
      </c>
      <c r="D95" s="278">
        <v>-12.056919999998</v>
      </c>
      <c r="E95" s="279">
        <v>0.88938605504500001</v>
      </c>
      <c r="F95" s="277">
        <v>136</v>
      </c>
      <c r="G95" s="278">
        <v>68</v>
      </c>
      <c r="H95" s="280">
        <v>8.4567499999999995</v>
      </c>
      <c r="I95" s="277">
        <v>48.742199999999997</v>
      </c>
      <c r="J95" s="278">
        <v>-19.2578</v>
      </c>
      <c r="K95" s="281">
        <v>0.35839852941099998</v>
      </c>
    </row>
    <row r="96" spans="1:11" ht="14.4" customHeight="1" thickBot="1" x14ac:dyDescent="0.35">
      <c r="A96" s="294" t="s">
        <v>264</v>
      </c>
      <c r="B96" s="272">
        <v>108.99999999999901</v>
      </c>
      <c r="C96" s="272">
        <v>96.921840000000003</v>
      </c>
      <c r="D96" s="273">
        <v>-12.078159999998</v>
      </c>
      <c r="E96" s="274">
        <v>0.88919119266000002</v>
      </c>
      <c r="F96" s="272">
        <v>135</v>
      </c>
      <c r="G96" s="273">
        <v>67.5</v>
      </c>
      <c r="H96" s="275">
        <v>8.3600899999999996</v>
      </c>
      <c r="I96" s="272">
        <v>48.162239999999997</v>
      </c>
      <c r="J96" s="273">
        <v>-19.337759999999999</v>
      </c>
      <c r="K96" s="276">
        <v>0.35675733333300003</v>
      </c>
    </row>
    <row r="97" spans="1:11" ht="14.4" customHeight="1" thickBot="1" x14ac:dyDescent="0.35">
      <c r="A97" s="294" t="s">
        <v>265</v>
      </c>
      <c r="B97" s="272">
        <v>0</v>
      </c>
      <c r="C97" s="272">
        <v>2.1239999999999998E-2</v>
      </c>
      <c r="D97" s="273">
        <v>2.1239999999999998E-2</v>
      </c>
      <c r="E97" s="283" t="s">
        <v>177</v>
      </c>
      <c r="F97" s="272">
        <v>1</v>
      </c>
      <c r="G97" s="273">
        <v>0.5</v>
      </c>
      <c r="H97" s="275">
        <v>9.6659999999999996E-2</v>
      </c>
      <c r="I97" s="272">
        <v>0.57996000000000003</v>
      </c>
      <c r="J97" s="273">
        <v>7.9959999998999998E-2</v>
      </c>
      <c r="K97" s="276">
        <v>0.57996000000000003</v>
      </c>
    </row>
    <row r="98" spans="1:11" ht="14.4" customHeight="1" thickBot="1" x14ac:dyDescent="0.35">
      <c r="A98" s="293" t="s">
        <v>266</v>
      </c>
      <c r="B98" s="277">
        <v>399.999999999995</v>
      </c>
      <c r="C98" s="277">
        <v>348.81869</v>
      </c>
      <c r="D98" s="278">
        <v>-51.181309999995001</v>
      </c>
      <c r="E98" s="279">
        <v>0.87204672500000002</v>
      </c>
      <c r="F98" s="277">
        <v>384</v>
      </c>
      <c r="G98" s="278">
        <v>192</v>
      </c>
      <c r="H98" s="280">
        <v>26.997530000000001</v>
      </c>
      <c r="I98" s="277">
        <v>186.54124999999999</v>
      </c>
      <c r="J98" s="278">
        <v>-5.4587500000000002</v>
      </c>
      <c r="K98" s="281">
        <v>0.48578450520799998</v>
      </c>
    </row>
    <row r="99" spans="1:11" ht="14.4" customHeight="1" thickBot="1" x14ac:dyDescent="0.35">
      <c r="A99" s="294" t="s">
        <v>267</v>
      </c>
      <c r="B99" s="272">
        <v>399.999999999995</v>
      </c>
      <c r="C99" s="272">
        <v>348.81869</v>
      </c>
      <c r="D99" s="273">
        <v>-51.181309999995001</v>
      </c>
      <c r="E99" s="274">
        <v>0.87204672500000002</v>
      </c>
      <c r="F99" s="272">
        <v>384</v>
      </c>
      <c r="G99" s="273">
        <v>192</v>
      </c>
      <c r="H99" s="275">
        <v>26.997530000000001</v>
      </c>
      <c r="I99" s="272">
        <v>186.54124999999999</v>
      </c>
      <c r="J99" s="273">
        <v>-5.4587500000000002</v>
      </c>
      <c r="K99" s="276">
        <v>0.48578450520799998</v>
      </c>
    </row>
    <row r="100" spans="1:11" ht="14.4" customHeight="1" thickBot="1" x14ac:dyDescent="0.35">
      <c r="A100" s="298"/>
      <c r="B100" s="272">
        <v>-3628.59812194712</v>
      </c>
      <c r="C100" s="272">
        <v>-3962.38114</v>
      </c>
      <c r="D100" s="273">
        <v>-333.78301805288299</v>
      </c>
      <c r="E100" s="274">
        <v>1.091986769224</v>
      </c>
      <c r="F100" s="272">
        <v>-4116.7893442129398</v>
      </c>
      <c r="G100" s="273">
        <v>-2058.3946721064699</v>
      </c>
      <c r="H100" s="275">
        <v>-328.86538000000002</v>
      </c>
      <c r="I100" s="272">
        <v>-1988.5947100000001</v>
      </c>
      <c r="J100" s="273">
        <v>69.799962106468996</v>
      </c>
      <c r="K100" s="276">
        <v>0.48304504887900002</v>
      </c>
    </row>
    <row r="101" spans="1:11" ht="14.4" customHeight="1" thickBot="1" x14ac:dyDescent="0.35">
      <c r="A101" s="299" t="s">
        <v>41</v>
      </c>
      <c r="B101" s="286">
        <v>-3628.59812194711</v>
      </c>
      <c r="C101" s="286">
        <v>-3962.38114</v>
      </c>
      <c r="D101" s="287">
        <v>-333.78301805288697</v>
      </c>
      <c r="E101" s="288">
        <v>-1.236040090718</v>
      </c>
      <c r="F101" s="286">
        <v>-4116.7893442129398</v>
      </c>
      <c r="G101" s="287">
        <v>-2058.3946721064699</v>
      </c>
      <c r="H101" s="286">
        <v>-328.86538000000002</v>
      </c>
      <c r="I101" s="286">
        <v>-1988.5947100000001</v>
      </c>
      <c r="J101" s="287">
        <v>69.799962106468996</v>
      </c>
      <c r="K101" s="289">
        <v>0.48304504887900002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0" customWidth="1"/>
    <col min="2" max="2" width="61.109375" style="160" customWidth="1"/>
    <col min="3" max="3" width="9.5546875" style="93" customWidth="1"/>
    <col min="4" max="4" width="9.5546875" style="161" customWidth="1"/>
    <col min="5" max="5" width="2.21875" style="161" customWidth="1"/>
    <col min="6" max="6" width="9.5546875" style="162" customWidth="1"/>
    <col min="7" max="7" width="9.5546875" style="159" customWidth="1"/>
    <col min="8" max="9" width="9.5546875" style="93" customWidth="1"/>
    <col min="10" max="10" width="0" style="93" hidden="1" customWidth="1"/>
    <col min="11" max="16384" width="8.88671875" style="93"/>
  </cols>
  <sheetData>
    <row r="1" spans="1:10" ht="18.600000000000001" customHeight="1" thickBot="1" x14ac:dyDescent="0.4">
      <c r="A1" s="266" t="s">
        <v>63</v>
      </c>
      <c r="B1" s="267"/>
      <c r="C1" s="267"/>
      <c r="D1" s="267"/>
      <c r="E1" s="267"/>
      <c r="F1" s="267"/>
      <c r="G1" s="238"/>
      <c r="H1" s="268"/>
      <c r="I1" s="268"/>
    </row>
    <row r="2" spans="1:10" ht="14.4" customHeight="1" thickBot="1" x14ac:dyDescent="0.35">
      <c r="A2" s="167" t="s">
        <v>176</v>
      </c>
      <c r="B2" s="158"/>
      <c r="C2" s="158"/>
      <c r="D2" s="158"/>
      <c r="E2" s="158"/>
      <c r="F2" s="158"/>
    </row>
    <row r="3" spans="1:10" ht="14.4" customHeight="1" thickBot="1" x14ac:dyDescent="0.35">
      <c r="A3" s="167"/>
      <c r="B3" s="158"/>
      <c r="C3" s="225">
        <v>2012</v>
      </c>
      <c r="D3" s="226">
        <v>2013</v>
      </c>
      <c r="E3" s="7"/>
      <c r="F3" s="261">
        <v>2014</v>
      </c>
      <c r="G3" s="262"/>
      <c r="H3" s="262"/>
      <c r="I3" s="263"/>
    </row>
    <row r="4" spans="1:10" ht="14.4" customHeight="1" thickBot="1" x14ac:dyDescent="0.35">
      <c r="A4" s="230" t="s">
        <v>0</v>
      </c>
      <c r="B4" s="231" t="s">
        <v>174</v>
      </c>
      <c r="C4" s="264" t="s">
        <v>45</v>
      </c>
      <c r="D4" s="265"/>
      <c r="E4" s="232"/>
      <c r="F4" s="227" t="s">
        <v>45</v>
      </c>
      <c r="G4" s="228" t="s">
        <v>46</v>
      </c>
      <c r="H4" s="228" t="s">
        <v>43</v>
      </c>
      <c r="I4" s="229" t="s">
        <v>47</v>
      </c>
    </row>
    <row r="5" spans="1:10" ht="14.4" customHeight="1" x14ac:dyDescent="0.3">
      <c r="A5" s="300" t="s">
        <v>268</v>
      </c>
      <c r="B5" s="301" t="s">
        <v>269</v>
      </c>
      <c r="C5" s="302" t="s">
        <v>270</v>
      </c>
      <c r="D5" s="302" t="s">
        <v>270</v>
      </c>
      <c r="E5" s="302"/>
      <c r="F5" s="302" t="s">
        <v>270</v>
      </c>
      <c r="G5" s="302" t="s">
        <v>270</v>
      </c>
      <c r="H5" s="302" t="s">
        <v>270</v>
      </c>
      <c r="I5" s="303" t="s">
        <v>270</v>
      </c>
      <c r="J5" s="304" t="s">
        <v>44</v>
      </c>
    </row>
    <row r="6" spans="1:10" ht="14.4" customHeight="1" x14ac:dyDescent="0.3">
      <c r="A6" s="300" t="s">
        <v>268</v>
      </c>
      <c r="B6" s="301" t="s">
        <v>271</v>
      </c>
      <c r="C6" s="302">
        <v>0</v>
      </c>
      <c r="D6" s="302" t="s">
        <v>270</v>
      </c>
      <c r="E6" s="302"/>
      <c r="F6" s="302" t="s">
        <v>270</v>
      </c>
      <c r="G6" s="302" t="s">
        <v>270</v>
      </c>
      <c r="H6" s="302" t="s">
        <v>270</v>
      </c>
      <c r="I6" s="303" t="s">
        <v>270</v>
      </c>
      <c r="J6" s="304" t="s">
        <v>1</v>
      </c>
    </row>
    <row r="7" spans="1:10" ht="14.4" customHeight="1" x14ac:dyDescent="0.3">
      <c r="A7" s="300" t="s">
        <v>268</v>
      </c>
      <c r="B7" s="301" t="s">
        <v>272</v>
      </c>
      <c r="C7" s="302">
        <v>0</v>
      </c>
      <c r="D7" s="302" t="s">
        <v>270</v>
      </c>
      <c r="E7" s="302"/>
      <c r="F7" s="302" t="s">
        <v>270</v>
      </c>
      <c r="G7" s="302" t="s">
        <v>270</v>
      </c>
      <c r="H7" s="302" t="s">
        <v>270</v>
      </c>
      <c r="I7" s="303" t="s">
        <v>270</v>
      </c>
      <c r="J7" s="304" t="s">
        <v>273</v>
      </c>
    </row>
    <row r="9" spans="1:10" ht="14.4" customHeight="1" x14ac:dyDescent="0.3">
      <c r="A9" s="300" t="s">
        <v>268</v>
      </c>
      <c r="B9" s="301" t="s">
        <v>269</v>
      </c>
      <c r="C9" s="302" t="s">
        <v>270</v>
      </c>
      <c r="D9" s="302" t="s">
        <v>270</v>
      </c>
      <c r="E9" s="302"/>
      <c r="F9" s="302" t="s">
        <v>270</v>
      </c>
      <c r="G9" s="302" t="s">
        <v>270</v>
      </c>
      <c r="H9" s="302" t="s">
        <v>270</v>
      </c>
      <c r="I9" s="303" t="s">
        <v>270</v>
      </c>
      <c r="J9" s="304" t="s">
        <v>44</v>
      </c>
    </row>
    <row r="10" spans="1:10" ht="14.4" customHeight="1" x14ac:dyDescent="0.3">
      <c r="A10" s="300" t="s">
        <v>274</v>
      </c>
      <c r="B10" s="301" t="s">
        <v>275</v>
      </c>
      <c r="C10" s="302" t="s">
        <v>270</v>
      </c>
      <c r="D10" s="302" t="s">
        <v>270</v>
      </c>
      <c r="E10" s="302"/>
      <c r="F10" s="302" t="s">
        <v>270</v>
      </c>
      <c r="G10" s="302" t="s">
        <v>270</v>
      </c>
      <c r="H10" s="302" t="s">
        <v>270</v>
      </c>
      <c r="I10" s="303" t="s">
        <v>270</v>
      </c>
      <c r="J10" s="304" t="s">
        <v>0</v>
      </c>
    </row>
    <row r="11" spans="1:10" ht="14.4" customHeight="1" x14ac:dyDescent="0.3">
      <c r="A11" s="300" t="s">
        <v>274</v>
      </c>
      <c r="B11" s="301" t="s">
        <v>271</v>
      </c>
      <c r="C11" s="302">
        <v>0</v>
      </c>
      <c r="D11" s="302" t="s">
        <v>270</v>
      </c>
      <c r="E11" s="302"/>
      <c r="F11" s="302" t="s">
        <v>270</v>
      </c>
      <c r="G11" s="302" t="s">
        <v>270</v>
      </c>
      <c r="H11" s="302" t="s">
        <v>270</v>
      </c>
      <c r="I11" s="303" t="s">
        <v>270</v>
      </c>
      <c r="J11" s="304" t="s">
        <v>1</v>
      </c>
    </row>
    <row r="12" spans="1:10" ht="14.4" customHeight="1" x14ac:dyDescent="0.3">
      <c r="A12" s="300" t="s">
        <v>274</v>
      </c>
      <c r="B12" s="301" t="s">
        <v>276</v>
      </c>
      <c r="C12" s="302">
        <v>0</v>
      </c>
      <c r="D12" s="302" t="s">
        <v>270</v>
      </c>
      <c r="E12" s="302"/>
      <c r="F12" s="302" t="s">
        <v>270</v>
      </c>
      <c r="G12" s="302" t="s">
        <v>270</v>
      </c>
      <c r="H12" s="302" t="s">
        <v>270</v>
      </c>
      <c r="I12" s="303" t="s">
        <v>270</v>
      </c>
      <c r="J12" s="304" t="s">
        <v>277</v>
      </c>
    </row>
    <row r="13" spans="1:10" ht="14.4" customHeight="1" x14ac:dyDescent="0.3">
      <c r="A13" s="300" t="s">
        <v>270</v>
      </c>
      <c r="B13" s="301" t="s">
        <v>270</v>
      </c>
      <c r="C13" s="302" t="s">
        <v>270</v>
      </c>
      <c r="D13" s="302" t="s">
        <v>270</v>
      </c>
      <c r="E13" s="302"/>
      <c r="F13" s="302" t="s">
        <v>270</v>
      </c>
      <c r="G13" s="302" t="s">
        <v>270</v>
      </c>
      <c r="H13" s="302" t="s">
        <v>270</v>
      </c>
      <c r="I13" s="303" t="s">
        <v>270</v>
      </c>
      <c r="J13" s="304" t="s">
        <v>278</v>
      </c>
    </row>
    <row r="14" spans="1:10" ht="14.4" customHeight="1" x14ac:dyDescent="0.3">
      <c r="A14" s="300" t="s">
        <v>268</v>
      </c>
      <c r="B14" s="301" t="s">
        <v>272</v>
      </c>
      <c r="C14" s="302">
        <v>0</v>
      </c>
      <c r="D14" s="302" t="s">
        <v>270</v>
      </c>
      <c r="E14" s="302"/>
      <c r="F14" s="302" t="s">
        <v>270</v>
      </c>
      <c r="G14" s="302" t="s">
        <v>270</v>
      </c>
      <c r="H14" s="302" t="s">
        <v>270</v>
      </c>
      <c r="I14" s="303" t="s">
        <v>270</v>
      </c>
      <c r="J14" s="304" t="s">
        <v>273</v>
      </c>
    </row>
  </sheetData>
  <mergeCells count="3">
    <mergeCell ref="A1:I1"/>
    <mergeCell ref="F3:I3"/>
    <mergeCell ref="C4:D4"/>
  </mergeCells>
  <conditionalFormatting sqref="F8 F15:F65537">
    <cfRule type="cellIs" dxfId="17" priority="18" stopIfTrue="1" operator="greaterThan">
      <formula>1</formula>
    </cfRule>
  </conditionalFormatting>
  <conditionalFormatting sqref="H5:H7">
    <cfRule type="expression" dxfId="16" priority="14">
      <formula>$H5&gt;0</formula>
    </cfRule>
  </conditionalFormatting>
  <conditionalFormatting sqref="I5:I7">
    <cfRule type="expression" dxfId="15" priority="15">
      <formula>$I5&gt;1</formula>
    </cfRule>
  </conditionalFormatting>
  <conditionalFormatting sqref="B5:B7">
    <cfRule type="expression" dxfId="14" priority="11">
      <formula>OR($J5="NS",$J5="SumaNS",$J5="Účet")</formula>
    </cfRule>
  </conditionalFormatting>
  <conditionalFormatting sqref="F5:I7 B5:D7">
    <cfRule type="expression" dxfId="13" priority="17">
      <formula>AND($J5&lt;&gt;"",$J5&lt;&gt;"mezeraKL")</formula>
    </cfRule>
  </conditionalFormatting>
  <conditionalFormatting sqref="B5:D7 F5:I7">
    <cfRule type="expression" dxfId="12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1" priority="13">
      <formula>OR($J5="SumaNS",$J5="NS")</formula>
    </cfRule>
  </conditionalFormatting>
  <conditionalFormatting sqref="A5:A7">
    <cfRule type="expression" dxfId="10" priority="9">
      <formula>AND($J5&lt;&gt;"mezeraKL",$J5&lt;&gt;"")</formula>
    </cfRule>
  </conditionalFormatting>
  <conditionalFormatting sqref="A5:A7">
    <cfRule type="expression" dxfId="9" priority="10">
      <formula>AND($J5&lt;&gt;"",$J5&lt;&gt;"mezeraKL")</formula>
    </cfRule>
  </conditionalFormatting>
  <conditionalFormatting sqref="H9:H14">
    <cfRule type="expression" dxfId="8" priority="5">
      <formula>$H9&gt;0</formula>
    </cfRule>
  </conditionalFormatting>
  <conditionalFormatting sqref="A9:A14">
    <cfRule type="expression" dxfId="7" priority="2">
      <formula>AND($J9&lt;&gt;"mezeraKL",$J9&lt;&gt;"")</formula>
    </cfRule>
  </conditionalFormatting>
  <conditionalFormatting sqref="I9:I14">
    <cfRule type="expression" dxfId="6" priority="6">
      <formula>$I9&gt;1</formula>
    </cfRule>
  </conditionalFormatting>
  <conditionalFormatting sqref="B9:B14">
    <cfRule type="expression" dxfId="5" priority="1">
      <formula>OR($J9="NS",$J9="SumaNS",$J9="Účet")</formula>
    </cfRule>
  </conditionalFormatting>
  <conditionalFormatting sqref="A9:D14 F9:I14">
    <cfRule type="expression" dxfId="4" priority="8">
      <formula>AND($J9&lt;&gt;"",$J9&lt;&gt;"mezeraKL")</formula>
    </cfRule>
  </conditionalFormatting>
  <conditionalFormatting sqref="B9:D14 F9:I14">
    <cfRule type="expression" dxfId="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9" width="13.109375" hidden="1" customWidth="1"/>
    <col min="10" max="10" width="13.109375" customWidth="1"/>
    <col min="11" max="33" width="13.109375" hidden="1" customWidth="1"/>
  </cols>
  <sheetData>
    <row r="1" spans="1:34" ht="18.600000000000001" thickBot="1" x14ac:dyDescent="0.4">
      <c r="A1" s="269" t="s">
        <v>51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</row>
    <row r="2" spans="1:34" ht="15" thickBot="1" x14ac:dyDescent="0.35">
      <c r="A2" s="167" t="s">
        <v>176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</row>
    <row r="3" spans="1:34" x14ac:dyDescent="0.3">
      <c r="A3" s="186" t="s">
        <v>135</v>
      </c>
      <c r="B3" s="270" t="s">
        <v>116</v>
      </c>
      <c r="C3" s="169">
        <v>0</v>
      </c>
      <c r="D3" s="170">
        <v>101</v>
      </c>
      <c r="E3" s="170">
        <v>102</v>
      </c>
      <c r="F3" s="189">
        <v>305</v>
      </c>
      <c r="G3" s="189">
        <v>306</v>
      </c>
      <c r="H3" s="189">
        <v>408</v>
      </c>
      <c r="I3" s="189">
        <v>409</v>
      </c>
      <c r="J3" s="189">
        <v>410</v>
      </c>
      <c r="K3" s="189">
        <v>415</v>
      </c>
      <c r="L3" s="189">
        <v>416</v>
      </c>
      <c r="M3" s="189">
        <v>418</v>
      </c>
      <c r="N3" s="189">
        <v>419</v>
      </c>
      <c r="O3" s="189">
        <v>420</v>
      </c>
      <c r="P3" s="189">
        <v>421</v>
      </c>
      <c r="Q3" s="189">
        <v>522</v>
      </c>
      <c r="R3" s="189">
        <v>523</v>
      </c>
      <c r="S3" s="189">
        <v>524</v>
      </c>
      <c r="T3" s="189">
        <v>525</v>
      </c>
      <c r="U3" s="189">
        <v>526</v>
      </c>
      <c r="V3" s="189">
        <v>527</v>
      </c>
      <c r="W3" s="189">
        <v>528</v>
      </c>
      <c r="X3" s="189">
        <v>629</v>
      </c>
      <c r="Y3" s="189">
        <v>630</v>
      </c>
      <c r="Z3" s="189">
        <v>636</v>
      </c>
      <c r="AA3" s="189">
        <v>637</v>
      </c>
      <c r="AB3" s="189">
        <v>640</v>
      </c>
      <c r="AC3" s="189">
        <v>642</v>
      </c>
      <c r="AD3" s="189">
        <v>743</v>
      </c>
      <c r="AE3" s="170">
        <v>745</v>
      </c>
      <c r="AF3" s="170">
        <v>746</v>
      </c>
      <c r="AG3" s="314">
        <v>930</v>
      </c>
      <c r="AH3" s="329"/>
    </row>
    <row r="4" spans="1:34" ht="36.6" outlineLevel="1" thickBot="1" x14ac:dyDescent="0.35">
      <c r="A4" s="187">
        <v>2014</v>
      </c>
      <c r="B4" s="271"/>
      <c r="C4" s="171" t="s">
        <v>117</v>
      </c>
      <c r="D4" s="172" t="s">
        <v>118</v>
      </c>
      <c r="E4" s="172" t="s">
        <v>119</v>
      </c>
      <c r="F4" s="190" t="s">
        <v>147</v>
      </c>
      <c r="G4" s="190" t="s">
        <v>148</v>
      </c>
      <c r="H4" s="190" t="s">
        <v>149</v>
      </c>
      <c r="I4" s="190" t="s">
        <v>150</v>
      </c>
      <c r="J4" s="190" t="s">
        <v>151</v>
      </c>
      <c r="K4" s="190" t="s">
        <v>152</v>
      </c>
      <c r="L4" s="190" t="s">
        <v>153</v>
      </c>
      <c r="M4" s="190" t="s">
        <v>154</v>
      </c>
      <c r="N4" s="190" t="s">
        <v>155</v>
      </c>
      <c r="O4" s="190" t="s">
        <v>156</v>
      </c>
      <c r="P4" s="190" t="s">
        <v>157</v>
      </c>
      <c r="Q4" s="190" t="s">
        <v>158</v>
      </c>
      <c r="R4" s="190" t="s">
        <v>159</v>
      </c>
      <c r="S4" s="190" t="s">
        <v>160</v>
      </c>
      <c r="T4" s="190" t="s">
        <v>161</v>
      </c>
      <c r="U4" s="190" t="s">
        <v>162</v>
      </c>
      <c r="V4" s="190" t="s">
        <v>163</v>
      </c>
      <c r="W4" s="190" t="s">
        <v>172</v>
      </c>
      <c r="X4" s="190" t="s">
        <v>164</v>
      </c>
      <c r="Y4" s="190" t="s">
        <v>173</v>
      </c>
      <c r="Z4" s="190" t="s">
        <v>165</v>
      </c>
      <c r="AA4" s="190" t="s">
        <v>166</v>
      </c>
      <c r="AB4" s="190" t="s">
        <v>167</v>
      </c>
      <c r="AC4" s="190" t="s">
        <v>168</v>
      </c>
      <c r="AD4" s="190" t="s">
        <v>169</v>
      </c>
      <c r="AE4" s="172" t="s">
        <v>170</v>
      </c>
      <c r="AF4" s="172" t="s">
        <v>171</v>
      </c>
      <c r="AG4" s="315" t="s">
        <v>137</v>
      </c>
      <c r="AH4" s="329"/>
    </row>
    <row r="5" spans="1:34" x14ac:dyDescent="0.3">
      <c r="A5" s="173" t="s">
        <v>120</v>
      </c>
      <c r="B5" s="209"/>
      <c r="C5" s="210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316"/>
      <c r="AH5" s="329"/>
    </row>
    <row r="6" spans="1:34" ht="15" collapsed="1" thickBot="1" x14ac:dyDescent="0.35">
      <c r="A6" s="174" t="s">
        <v>45</v>
      </c>
      <c r="B6" s="212">
        <f xml:space="preserve">
TRUNC(IF($A$4&lt;=12,SUMIFS('ON Data'!F:F,'ON Data'!$D:$D,$A$4,'ON Data'!$E:$E,1),SUMIFS('ON Data'!F:F,'ON Data'!$E:$E,1)/'ON Data'!$D$3),1)</f>
        <v>7</v>
      </c>
      <c r="C6" s="213">
        <f xml:space="preserve">
TRUNC(IF($A$4&lt;=12,SUMIFS('ON Data'!G:G,'ON Data'!$D:$D,$A$4,'ON Data'!$E:$E,1),SUMIFS('ON Data'!G:G,'ON Data'!$E:$E,1)/'ON Data'!$D$3),1)</f>
        <v>0</v>
      </c>
      <c r="D6" s="214">
        <f xml:space="preserve">
TRUNC(IF($A$4&lt;=12,SUMIFS('ON Data'!H:H,'ON Data'!$D:$D,$A$4,'ON Data'!$E:$E,1),SUMIFS('ON Data'!H:H,'ON Data'!$E:$E,1)/'ON Data'!$D$3),1)</f>
        <v>0</v>
      </c>
      <c r="E6" s="214">
        <f xml:space="preserve">
TRUNC(IF($A$4&lt;=12,SUMIFS('ON Data'!I:I,'ON Data'!$D:$D,$A$4,'ON Data'!$E:$E,1),SUMIFS('ON Data'!I:I,'ON Data'!$E:$E,1)/'ON Data'!$D$3),1)</f>
        <v>0</v>
      </c>
      <c r="F6" s="214">
        <f xml:space="preserve">
TRUNC(IF($A$4&lt;=12,SUMIFS('ON Data'!K:K,'ON Data'!$D:$D,$A$4,'ON Data'!$E:$E,1),SUMIFS('ON Data'!K:K,'ON Data'!$E:$E,1)/'ON Data'!$D$3),1)</f>
        <v>0</v>
      </c>
      <c r="G6" s="214">
        <f xml:space="preserve">
TRUNC(IF($A$4&lt;=12,SUMIFS('ON Data'!L:L,'ON Data'!$D:$D,$A$4,'ON Data'!$E:$E,1),SUMIFS('ON Data'!L:L,'ON Data'!$E:$E,1)/'ON Data'!$D$3),1)</f>
        <v>0</v>
      </c>
      <c r="H6" s="214">
        <f xml:space="preserve">
TRUNC(IF($A$4&lt;=12,SUMIFS('ON Data'!M:M,'ON Data'!$D:$D,$A$4,'ON Data'!$E:$E,1),SUMIFS('ON Data'!M:M,'ON Data'!$E:$E,1)/'ON Data'!$D$3),1)</f>
        <v>0</v>
      </c>
      <c r="I6" s="214">
        <f xml:space="preserve">
TRUNC(IF($A$4&lt;=12,SUMIFS('ON Data'!N:N,'ON Data'!$D:$D,$A$4,'ON Data'!$E:$E,1),SUMIFS('ON Data'!N:N,'ON Data'!$E:$E,1)/'ON Data'!$D$3),1)</f>
        <v>0</v>
      </c>
      <c r="J6" s="214">
        <f xml:space="preserve">
TRUNC(IF($A$4&lt;=12,SUMIFS('ON Data'!O:O,'ON Data'!$D:$D,$A$4,'ON Data'!$E:$E,1),SUMIFS('ON Data'!O:O,'ON Data'!$E:$E,1)/'ON Data'!$D$3),1)</f>
        <v>7</v>
      </c>
      <c r="K6" s="214">
        <f xml:space="preserve">
TRUNC(IF($A$4&lt;=12,SUMIFS('ON Data'!P:P,'ON Data'!$D:$D,$A$4,'ON Data'!$E:$E,1),SUMIFS('ON Data'!P:P,'ON Data'!$E:$E,1)/'ON Data'!$D$3),1)</f>
        <v>0</v>
      </c>
      <c r="L6" s="214">
        <f xml:space="preserve">
TRUNC(IF($A$4&lt;=12,SUMIFS('ON Data'!Q:Q,'ON Data'!$D:$D,$A$4,'ON Data'!$E:$E,1),SUMIFS('ON Data'!Q:Q,'ON Data'!$E:$E,1)/'ON Data'!$D$3),1)</f>
        <v>0</v>
      </c>
      <c r="M6" s="214">
        <f xml:space="preserve">
TRUNC(IF($A$4&lt;=12,SUMIFS('ON Data'!R:R,'ON Data'!$D:$D,$A$4,'ON Data'!$E:$E,1),SUMIFS('ON Data'!R:R,'ON Data'!$E:$E,1)/'ON Data'!$D$3),1)</f>
        <v>0</v>
      </c>
      <c r="N6" s="214">
        <f xml:space="preserve">
TRUNC(IF($A$4&lt;=12,SUMIFS('ON Data'!S:S,'ON Data'!$D:$D,$A$4,'ON Data'!$E:$E,1),SUMIFS('ON Data'!S:S,'ON Data'!$E:$E,1)/'ON Data'!$D$3),1)</f>
        <v>0</v>
      </c>
      <c r="O6" s="214">
        <f xml:space="preserve">
TRUNC(IF($A$4&lt;=12,SUMIFS('ON Data'!T:T,'ON Data'!$D:$D,$A$4,'ON Data'!$E:$E,1),SUMIFS('ON Data'!T:T,'ON Data'!$E:$E,1)/'ON Data'!$D$3),1)</f>
        <v>0</v>
      </c>
      <c r="P6" s="214">
        <f xml:space="preserve">
TRUNC(IF($A$4&lt;=12,SUMIFS('ON Data'!U:U,'ON Data'!$D:$D,$A$4,'ON Data'!$E:$E,1),SUMIFS('ON Data'!U:U,'ON Data'!$E:$E,1)/'ON Data'!$D$3),1)</f>
        <v>0</v>
      </c>
      <c r="Q6" s="214">
        <f xml:space="preserve">
TRUNC(IF($A$4&lt;=12,SUMIFS('ON Data'!V:V,'ON Data'!$D:$D,$A$4,'ON Data'!$E:$E,1),SUMIFS('ON Data'!V:V,'ON Data'!$E:$E,1)/'ON Data'!$D$3),1)</f>
        <v>0</v>
      </c>
      <c r="R6" s="214">
        <f xml:space="preserve">
TRUNC(IF($A$4&lt;=12,SUMIFS('ON Data'!W:W,'ON Data'!$D:$D,$A$4,'ON Data'!$E:$E,1),SUMIFS('ON Data'!W:W,'ON Data'!$E:$E,1)/'ON Data'!$D$3),1)</f>
        <v>0</v>
      </c>
      <c r="S6" s="214">
        <f xml:space="preserve">
TRUNC(IF($A$4&lt;=12,SUMIFS('ON Data'!X:X,'ON Data'!$D:$D,$A$4,'ON Data'!$E:$E,1),SUMIFS('ON Data'!X:X,'ON Data'!$E:$E,1)/'ON Data'!$D$3),1)</f>
        <v>0</v>
      </c>
      <c r="T6" s="214">
        <f xml:space="preserve">
TRUNC(IF($A$4&lt;=12,SUMIFS('ON Data'!Y:Y,'ON Data'!$D:$D,$A$4,'ON Data'!$E:$E,1),SUMIFS('ON Data'!Y:Y,'ON Data'!$E:$E,1)/'ON Data'!$D$3),1)</f>
        <v>0</v>
      </c>
      <c r="U6" s="214">
        <f xml:space="preserve">
TRUNC(IF($A$4&lt;=12,SUMIFS('ON Data'!Z:Z,'ON Data'!$D:$D,$A$4,'ON Data'!$E:$E,1),SUMIFS('ON Data'!Z:Z,'ON Data'!$E:$E,1)/'ON Data'!$D$3),1)</f>
        <v>0</v>
      </c>
      <c r="V6" s="214">
        <f xml:space="preserve">
TRUNC(IF($A$4&lt;=12,SUMIFS('ON Data'!AA:AA,'ON Data'!$D:$D,$A$4,'ON Data'!$E:$E,1),SUMIFS('ON Data'!AA:AA,'ON Data'!$E:$E,1)/'ON Data'!$D$3),1)</f>
        <v>0</v>
      </c>
      <c r="W6" s="214">
        <f xml:space="preserve">
TRUNC(IF($A$4&lt;=12,SUMIFS('ON Data'!AB:AB,'ON Data'!$D:$D,$A$4,'ON Data'!$E:$E,1),SUMIFS('ON Data'!AB:AB,'ON Data'!$E:$E,1)/'ON Data'!$D$3),1)</f>
        <v>0</v>
      </c>
      <c r="X6" s="214">
        <f xml:space="preserve">
TRUNC(IF($A$4&lt;=12,SUMIFS('ON Data'!AC:AC,'ON Data'!$D:$D,$A$4,'ON Data'!$E:$E,1),SUMIFS('ON Data'!AC:AC,'ON Data'!$E:$E,1)/'ON Data'!$D$3),1)</f>
        <v>0</v>
      </c>
      <c r="Y6" s="214">
        <f xml:space="preserve">
TRUNC(IF($A$4&lt;=12,SUMIFS('ON Data'!AD:AD,'ON Data'!$D:$D,$A$4,'ON Data'!$E:$E,1),SUMIFS('ON Data'!AD:AD,'ON Data'!$E:$E,1)/'ON Data'!$D$3),1)</f>
        <v>0</v>
      </c>
      <c r="Z6" s="214">
        <f xml:space="preserve">
TRUNC(IF($A$4&lt;=12,SUMIFS('ON Data'!AE:AE,'ON Data'!$D:$D,$A$4,'ON Data'!$E:$E,1),SUMIFS('ON Data'!AE:AE,'ON Data'!$E:$E,1)/'ON Data'!$D$3),1)</f>
        <v>0</v>
      </c>
      <c r="AA6" s="214">
        <f xml:space="preserve">
TRUNC(IF($A$4&lt;=12,SUMIFS('ON Data'!AF:AF,'ON Data'!$D:$D,$A$4,'ON Data'!$E:$E,1),SUMIFS('ON Data'!AF:AF,'ON Data'!$E:$E,1)/'ON Data'!$D$3),1)</f>
        <v>0</v>
      </c>
      <c r="AB6" s="214">
        <f xml:space="preserve">
TRUNC(IF($A$4&lt;=12,SUMIFS('ON Data'!AG:AG,'ON Data'!$D:$D,$A$4,'ON Data'!$E:$E,1),SUMIFS('ON Data'!AG:AG,'ON Data'!$E:$E,1)/'ON Data'!$D$3),1)</f>
        <v>0</v>
      </c>
      <c r="AC6" s="214">
        <f xml:space="preserve">
TRUNC(IF($A$4&lt;=12,SUMIFS('ON Data'!AH:AH,'ON Data'!$D:$D,$A$4,'ON Data'!$E:$E,1),SUMIFS('ON Data'!AH:AH,'ON Data'!$E:$E,1)/'ON Data'!$D$3),1)</f>
        <v>0</v>
      </c>
      <c r="AD6" s="214">
        <f xml:space="preserve">
TRUNC(IF($A$4&lt;=12,SUMIFS('ON Data'!AI:AI,'ON Data'!$D:$D,$A$4,'ON Data'!$E:$E,1),SUMIFS('ON Data'!AI:AI,'ON Data'!$E:$E,1)/'ON Data'!$D$3),1)</f>
        <v>0</v>
      </c>
      <c r="AE6" s="214">
        <f xml:space="preserve">
TRUNC(IF($A$4&lt;=12,SUMIFS('ON Data'!AJ:AJ,'ON Data'!$D:$D,$A$4,'ON Data'!$E:$E,1),SUMIFS('ON Data'!AJ:AJ,'ON Data'!$E:$E,1)/'ON Data'!$D$3),1)</f>
        <v>0</v>
      </c>
      <c r="AF6" s="214">
        <f xml:space="preserve">
TRUNC(IF($A$4&lt;=12,SUMIFS('ON Data'!AK:AK,'ON Data'!$D:$D,$A$4,'ON Data'!$E:$E,1),SUMIFS('ON Data'!AK:AK,'ON Data'!$E:$E,1)/'ON Data'!$D$3),1)</f>
        <v>0</v>
      </c>
      <c r="AG6" s="317">
        <f xml:space="preserve">
TRUNC(IF($A$4&lt;=12,SUMIFS('ON Data'!AM:AM,'ON Data'!$D:$D,$A$4,'ON Data'!$E:$E,1),SUMIFS('ON Data'!AM:AM,'ON Data'!$E:$E,1)/'ON Data'!$D$3),1)</f>
        <v>0</v>
      </c>
      <c r="AH6" s="329"/>
    </row>
    <row r="7" spans="1:34" ht="15" hidden="1" outlineLevel="1" thickBot="1" x14ac:dyDescent="0.35">
      <c r="A7" s="174" t="s">
        <v>52</v>
      </c>
      <c r="B7" s="212"/>
      <c r="C7" s="215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317"/>
      <c r="AH7" s="329"/>
    </row>
    <row r="8" spans="1:34" ht="15" hidden="1" outlineLevel="1" thickBot="1" x14ac:dyDescent="0.35">
      <c r="A8" s="174" t="s">
        <v>47</v>
      </c>
      <c r="B8" s="212"/>
      <c r="C8" s="215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317"/>
      <c r="AH8" s="329"/>
    </row>
    <row r="9" spans="1:34" ht="15" hidden="1" outlineLevel="1" thickBot="1" x14ac:dyDescent="0.35">
      <c r="A9" s="175" t="s">
        <v>43</v>
      </c>
      <c r="B9" s="216"/>
      <c r="C9" s="217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318"/>
      <c r="AH9" s="329"/>
    </row>
    <row r="10" spans="1:34" x14ac:dyDescent="0.3">
      <c r="A10" s="176" t="s">
        <v>121</v>
      </c>
      <c r="B10" s="191"/>
      <c r="C10" s="192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319"/>
      <c r="AH10" s="329"/>
    </row>
    <row r="11" spans="1:34" x14ac:dyDescent="0.3">
      <c r="A11" s="177" t="s">
        <v>122</v>
      </c>
      <c r="B11" s="194">
        <f xml:space="preserve">
IF($A$4&lt;=12,SUMIFS('ON Data'!F:F,'ON Data'!$D:$D,$A$4,'ON Data'!$E:$E,2),SUMIFS('ON Data'!F:F,'ON Data'!$E:$E,2))</f>
        <v>6820</v>
      </c>
      <c r="C11" s="195">
        <f xml:space="preserve">
IF($A$4&lt;=12,SUMIFS('ON Data'!G:G,'ON Data'!$D:$D,$A$4,'ON Data'!$E:$E,2),SUMIFS('ON Data'!G:G,'ON Data'!$E:$E,2))</f>
        <v>0</v>
      </c>
      <c r="D11" s="196">
        <f xml:space="preserve">
IF($A$4&lt;=12,SUMIFS('ON Data'!H:H,'ON Data'!$D:$D,$A$4,'ON Data'!$E:$E,2),SUMIFS('ON Data'!H:H,'ON Data'!$E:$E,2))</f>
        <v>0</v>
      </c>
      <c r="E11" s="196">
        <f xml:space="preserve">
IF($A$4&lt;=12,SUMIFS('ON Data'!I:I,'ON Data'!$D:$D,$A$4,'ON Data'!$E:$E,2),SUMIFS('ON Data'!I:I,'ON Data'!$E:$E,2))</f>
        <v>0</v>
      </c>
      <c r="F11" s="196">
        <f xml:space="preserve">
IF($A$4&lt;=12,SUMIFS('ON Data'!K:K,'ON Data'!$D:$D,$A$4,'ON Data'!$E:$E,2),SUMIFS('ON Data'!K:K,'ON Data'!$E:$E,2))</f>
        <v>0</v>
      </c>
      <c r="G11" s="196">
        <f xml:space="preserve">
IF($A$4&lt;=12,SUMIFS('ON Data'!L:L,'ON Data'!$D:$D,$A$4,'ON Data'!$E:$E,2),SUMIFS('ON Data'!L:L,'ON Data'!$E:$E,2))</f>
        <v>0</v>
      </c>
      <c r="H11" s="196">
        <f xml:space="preserve">
IF($A$4&lt;=12,SUMIFS('ON Data'!M:M,'ON Data'!$D:$D,$A$4,'ON Data'!$E:$E,2),SUMIFS('ON Data'!M:M,'ON Data'!$E:$E,2))</f>
        <v>0</v>
      </c>
      <c r="I11" s="196">
        <f xml:space="preserve">
IF($A$4&lt;=12,SUMIFS('ON Data'!N:N,'ON Data'!$D:$D,$A$4,'ON Data'!$E:$E,2),SUMIFS('ON Data'!N:N,'ON Data'!$E:$E,2))</f>
        <v>0</v>
      </c>
      <c r="J11" s="196">
        <f xml:space="preserve">
IF($A$4&lt;=12,SUMIFS('ON Data'!O:O,'ON Data'!$D:$D,$A$4,'ON Data'!$E:$E,2),SUMIFS('ON Data'!O:O,'ON Data'!$E:$E,2))</f>
        <v>6820</v>
      </c>
      <c r="K11" s="196">
        <f xml:space="preserve">
IF($A$4&lt;=12,SUMIFS('ON Data'!P:P,'ON Data'!$D:$D,$A$4,'ON Data'!$E:$E,2),SUMIFS('ON Data'!P:P,'ON Data'!$E:$E,2))</f>
        <v>0</v>
      </c>
      <c r="L11" s="196">
        <f xml:space="preserve">
IF($A$4&lt;=12,SUMIFS('ON Data'!Q:Q,'ON Data'!$D:$D,$A$4,'ON Data'!$E:$E,2),SUMIFS('ON Data'!Q:Q,'ON Data'!$E:$E,2))</f>
        <v>0</v>
      </c>
      <c r="M11" s="196">
        <f xml:space="preserve">
IF($A$4&lt;=12,SUMIFS('ON Data'!R:R,'ON Data'!$D:$D,$A$4,'ON Data'!$E:$E,2),SUMIFS('ON Data'!R:R,'ON Data'!$E:$E,2))</f>
        <v>0</v>
      </c>
      <c r="N11" s="196">
        <f xml:space="preserve">
IF($A$4&lt;=12,SUMIFS('ON Data'!S:S,'ON Data'!$D:$D,$A$4,'ON Data'!$E:$E,2),SUMIFS('ON Data'!S:S,'ON Data'!$E:$E,2))</f>
        <v>0</v>
      </c>
      <c r="O11" s="196">
        <f xml:space="preserve">
IF($A$4&lt;=12,SUMIFS('ON Data'!T:T,'ON Data'!$D:$D,$A$4,'ON Data'!$E:$E,2),SUMIFS('ON Data'!T:T,'ON Data'!$E:$E,2))</f>
        <v>0</v>
      </c>
      <c r="P11" s="196">
        <f xml:space="preserve">
IF($A$4&lt;=12,SUMIFS('ON Data'!U:U,'ON Data'!$D:$D,$A$4,'ON Data'!$E:$E,2),SUMIFS('ON Data'!U:U,'ON Data'!$E:$E,2))</f>
        <v>0</v>
      </c>
      <c r="Q11" s="196">
        <f xml:space="preserve">
IF($A$4&lt;=12,SUMIFS('ON Data'!V:V,'ON Data'!$D:$D,$A$4,'ON Data'!$E:$E,2),SUMIFS('ON Data'!V:V,'ON Data'!$E:$E,2))</f>
        <v>0</v>
      </c>
      <c r="R11" s="196">
        <f xml:space="preserve">
IF($A$4&lt;=12,SUMIFS('ON Data'!W:W,'ON Data'!$D:$D,$A$4,'ON Data'!$E:$E,2),SUMIFS('ON Data'!W:W,'ON Data'!$E:$E,2))</f>
        <v>0</v>
      </c>
      <c r="S11" s="196">
        <f xml:space="preserve">
IF($A$4&lt;=12,SUMIFS('ON Data'!X:X,'ON Data'!$D:$D,$A$4,'ON Data'!$E:$E,2),SUMIFS('ON Data'!X:X,'ON Data'!$E:$E,2))</f>
        <v>0</v>
      </c>
      <c r="T11" s="196">
        <f xml:space="preserve">
IF($A$4&lt;=12,SUMIFS('ON Data'!Y:Y,'ON Data'!$D:$D,$A$4,'ON Data'!$E:$E,2),SUMIFS('ON Data'!Y:Y,'ON Data'!$E:$E,2))</f>
        <v>0</v>
      </c>
      <c r="U11" s="196">
        <f xml:space="preserve">
IF($A$4&lt;=12,SUMIFS('ON Data'!Z:Z,'ON Data'!$D:$D,$A$4,'ON Data'!$E:$E,2),SUMIFS('ON Data'!Z:Z,'ON Data'!$E:$E,2))</f>
        <v>0</v>
      </c>
      <c r="V11" s="196">
        <f xml:space="preserve">
IF($A$4&lt;=12,SUMIFS('ON Data'!AA:AA,'ON Data'!$D:$D,$A$4,'ON Data'!$E:$E,2),SUMIFS('ON Data'!AA:AA,'ON Data'!$E:$E,2))</f>
        <v>0</v>
      </c>
      <c r="W11" s="196">
        <f xml:space="preserve">
IF($A$4&lt;=12,SUMIFS('ON Data'!AB:AB,'ON Data'!$D:$D,$A$4,'ON Data'!$E:$E,2),SUMIFS('ON Data'!AB:AB,'ON Data'!$E:$E,2))</f>
        <v>0</v>
      </c>
      <c r="X11" s="196">
        <f xml:space="preserve">
IF($A$4&lt;=12,SUMIFS('ON Data'!AC:AC,'ON Data'!$D:$D,$A$4,'ON Data'!$E:$E,2),SUMIFS('ON Data'!AC:AC,'ON Data'!$E:$E,2))</f>
        <v>0</v>
      </c>
      <c r="Y11" s="196">
        <f xml:space="preserve">
IF($A$4&lt;=12,SUMIFS('ON Data'!AD:AD,'ON Data'!$D:$D,$A$4,'ON Data'!$E:$E,2),SUMIFS('ON Data'!AD:AD,'ON Data'!$E:$E,2))</f>
        <v>0</v>
      </c>
      <c r="Z11" s="196">
        <f xml:space="preserve">
IF($A$4&lt;=12,SUMIFS('ON Data'!AE:AE,'ON Data'!$D:$D,$A$4,'ON Data'!$E:$E,2),SUMIFS('ON Data'!AE:AE,'ON Data'!$E:$E,2))</f>
        <v>0</v>
      </c>
      <c r="AA11" s="196">
        <f xml:space="preserve">
IF($A$4&lt;=12,SUMIFS('ON Data'!AF:AF,'ON Data'!$D:$D,$A$4,'ON Data'!$E:$E,2),SUMIFS('ON Data'!AF:AF,'ON Data'!$E:$E,2))</f>
        <v>0</v>
      </c>
      <c r="AB11" s="196">
        <f xml:space="preserve">
IF($A$4&lt;=12,SUMIFS('ON Data'!AG:AG,'ON Data'!$D:$D,$A$4,'ON Data'!$E:$E,2),SUMIFS('ON Data'!AG:AG,'ON Data'!$E:$E,2))</f>
        <v>0</v>
      </c>
      <c r="AC11" s="196">
        <f xml:space="preserve">
IF($A$4&lt;=12,SUMIFS('ON Data'!AH:AH,'ON Data'!$D:$D,$A$4,'ON Data'!$E:$E,2),SUMIFS('ON Data'!AH:AH,'ON Data'!$E:$E,2))</f>
        <v>0</v>
      </c>
      <c r="AD11" s="196">
        <f xml:space="preserve">
IF($A$4&lt;=12,SUMIFS('ON Data'!AI:AI,'ON Data'!$D:$D,$A$4,'ON Data'!$E:$E,2),SUMIFS('ON Data'!AI:AI,'ON Data'!$E:$E,2))</f>
        <v>0</v>
      </c>
      <c r="AE11" s="196">
        <f xml:space="preserve">
IF($A$4&lt;=12,SUMIFS('ON Data'!AJ:AJ,'ON Data'!$D:$D,$A$4,'ON Data'!$E:$E,2),SUMIFS('ON Data'!AJ:AJ,'ON Data'!$E:$E,2))</f>
        <v>0</v>
      </c>
      <c r="AF11" s="196">
        <f xml:space="preserve">
IF($A$4&lt;=12,SUMIFS('ON Data'!AK:AK,'ON Data'!$D:$D,$A$4,'ON Data'!$E:$E,2),SUMIFS('ON Data'!AK:AK,'ON Data'!$E:$E,2))</f>
        <v>0</v>
      </c>
      <c r="AG11" s="320">
        <f xml:space="preserve">
IF($A$4&lt;=12,SUMIFS('ON Data'!AM:AM,'ON Data'!$D:$D,$A$4,'ON Data'!$E:$E,2),SUMIFS('ON Data'!AM:AM,'ON Data'!$E:$E,2))</f>
        <v>0</v>
      </c>
      <c r="AH11" s="329"/>
    </row>
    <row r="12" spans="1:34" x14ac:dyDescent="0.3">
      <c r="A12" s="177" t="s">
        <v>123</v>
      </c>
      <c r="B12" s="194">
        <f xml:space="preserve">
IF($A$4&lt;=12,SUMIFS('ON Data'!F:F,'ON Data'!$D:$D,$A$4,'ON Data'!$E:$E,3),SUMIFS('ON Data'!F:F,'ON Data'!$E:$E,3))</f>
        <v>0</v>
      </c>
      <c r="C12" s="195">
        <f xml:space="preserve">
IF($A$4&lt;=12,SUMIFS('ON Data'!G:G,'ON Data'!$D:$D,$A$4,'ON Data'!$E:$E,3),SUMIFS('ON Data'!G:G,'ON Data'!$E:$E,3))</f>
        <v>0</v>
      </c>
      <c r="D12" s="196">
        <f xml:space="preserve">
IF($A$4&lt;=12,SUMIFS('ON Data'!H:H,'ON Data'!$D:$D,$A$4,'ON Data'!$E:$E,3),SUMIFS('ON Data'!H:H,'ON Data'!$E:$E,3))</f>
        <v>0</v>
      </c>
      <c r="E12" s="196">
        <f xml:space="preserve">
IF($A$4&lt;=12,SUMIFS('ON Data'!I:I,'ON Data'!$D:$D,$A$4,'ON Data'!$E:$E,3),SUMIFS('ON Data'!I:I,'ON Data'!$E:$E,3))</f>
        <v>0</v>
      </c>
      <c r="F12" s="196">
        <f xml:space="preserve">
IF($A$4&lt;=12,SUMIFS('ON Data'!K:K,'ON Data'!$D:$D,$A$4,'ON Data'!$E:$E,3),SUMIFS('ON Data'!K:K,'ON Data'!$E:$E,3))</f>
        <v>0</v>
      </c>
      <c r="G12" s="196">
        <f xml:space="preserve">
IF($A$4&lt;=12,SUMIFS('ON Data'!L:L,'ON Data'!$D:$D,$A$4,'ON Data'!$E:$E,3),SUMIFS('ON Data'!L:L,'ON Data'!$E:$E,3))</f>
        <v>0</v>
      </c>
      <c r="H12" s="196">
        <f xml:space="preserve">
IF($A$4&lt;=12,SUMIFS('ON Data'!M:M,'ON Data'!$D:$D,$A$4,'ON Data'!$E:$E,3),SUMIFS('ON Data'!M:M,'ON Data'!$E:$E,3))</f>
        <v>0</v>
      </c>
      <c r="I12" s="196">
        <f xml:space="preserve">
IF($A$4&lt;=12,SUMIFS('ON Data'!N:N,'ON Data'!$D:$D,$A$4,'ON Data'!$E:$E,3),SUMIFS('ON Data'!N:N,'ON Data'!$E:$E,3))</f>
        <v>0</v>
      </c>
      <c r="J12" s="196">
        <f xml:space="preserve">
IF($A$4&lt;=12,SUMIFS('ON Data'!O:O,'ON Data'!$D:$D,$A$4,'ON Data'!$E:$E,3),SUMIFS('ON Data'!O:O,'ON Data'!$E:$E,3))</f>
        <v>0</v>
      </c>
      <c r="K12" s="196">
        <f xml:space="preserve">
IF($A$4&lt;=12,SUMIFS('ON Data'!P:P,'ON Data'!$D:$D,$A$4,'ON Data'!$E:$E,3),SUMIFS('ON Data'!P:P,'ON Data'!$E:$E,3))</f>
        <v>0</v>
      </c>
      <c r="L12" s="196">
        <f xml:space="preserve">
IF($A$4&lt;=12,SUMIFS('ON Data'!Q:Q,'ON Data'!$D:$D,$A$4,'ON Data'!$E:$E,3),SUMIFS('ON Data'!Q:Q,'ON Data'!$E:$E,3))</f>
        <v>0</v>
      </c>
      <c r="M12" s="196">
        <f xml:space="preserve">
IF($A$4&lt;=12,SUMIFS('ON Data'!R:R,'ON Data'!$D:$D,$A$4,'ON Data'!$E:$E,3),SUMIFS('ON Data'!R:R,'ON Data'!$E:$E,3))</f>
        <v>0</v>
      </c>
      <c r="N12" s="196">
        <f xml:space="preserve">
IF($A$4&lt;=12,SUMIFS('ON Data'!S:S,'ON Data'!$D:$D,$A$4,'ON Data'!$E:$E,3),SUMIFS('ON Data'!S:S,'ON Data'!$E:$E,3))</f>
        <v>0</v>
      </c>
      <c r="O12" s="196">
        <f xml:space="preserve">
IF($A$4&lt;=12,SUMIFS('ON Data'!T:T,'ON Data'!$D:$D,$A$4,'ON Data'!$E:$E,3),SUMIFS('ON Data'!T:T,'ON Data'!$E:$E,3))</f>
        <v>0</v>
      </c>
      <c r="P12" s="196">
        <f xml:space="preserve">
IF($A$4&lt;=12,SUMIFS('ON Data'!U:U,'ON Data'!$D:$D,$A$4,'ON Data'!$E:$E,3),SUMIFS('ON Data'!U:U,'ON Data'!$E:$E,3))</f>
        <v>0</v>
      </c>
      <c r="Q12" s="196">
        <f xml:space="preserve">
IF($A$4&lt;=12,SUMIFS('ON Data'!V:V,'ON Data'!$D:$D,$A$4,'ON Data'!$E:$E,3),SUMIFS('ON Data'!V:V,'ON Data'!$E:$E,3))</f>
        <v>0</v>
      </c>
      <c r="R12" s="196">
        <f xml:space="preserve">
IF($A$4&lt;=12,SUMIFS('ON Data'!W:W,'ON Data'!$D:$D,$A$4,'ON Data'!$E:$E,3),SUMIFS('ON Data'!W:W,'ON Data'!$E:$E,3))</f>
        <v>0</v>
      </c>
      <c r="S12" s="196">
        <f xml:space="preserve">
IF($A$4&lt;=12,SUMIFS('ON Data'!X:X,'ON Data'!$D:$D,$A$4,'ON Data'!$E:$E,3),SUMIFS('ON Data'!X:X,'ON Data'!$E:$E,3))</f>
        <v>0</v>
      </c>
      <c r="T12" s="196">
        <f xml:space="preserve">
IF($A$4&lt;=12,SUMIFS('ON Data'!Y:Y,'ON Data'!$D:$D,$A$4,'ON Data'!$E:$E,3),SUMIFS('ON Data'!Y:Y,'ON Data'!$E:$E,3))</f>
        <v>0</v>
      </c>
      <c r="U12" s="196">
        <f xml:space="preserve">
IF($A$4&lt;=12,SUMIFS('ON Data'!Z:Z,'ON Data'!$D:$D,$A$4,'ON Data'!$E:$E,3),SUMIFS('ON Data'!Z:Z,'ON Data'!$E:$E,3))</f>
        <v>0</v>
      </c>
      <c r="V12" s="196">
        <f xml:space="preserve">
IF($A$4&lt;=12,SUMIFS('ON Data'!AA:AA,'ON Data'!$D:$D,$A$4,'ON Data'!$E:$E,3),SUMIFS('ON Data'!AA:AA,'ON Data'!$E:$E,3))</f>
        <v>0</v>
      </c>
      <c r="W12" s="196">
        <f xml:space="preserve">
IF($A$4&lt;=12,SUMIFS('ON Data'!AB:AB,'ON Data'!$D:$D,$A$4,'ON Data'!$E:$E,3),SUMIFS('ON Data'!AB:AB,'ON Data'!$E:$E,3))</f>
        <v>0</v>
      </c>
      <c r="X12" s="196">
        <f xml:space="preserve">
IF($A$4&lt;=12,SUMIFS('ON Data'!AC:AC,'ON Data'!$D:$D,$A$4,'ON Data'!$E:$E,3),SUMIFS('ON Data'!AC:AC,'ON Data'!$E:$E,3))</f>
        <v>0</v>
      </c>
      <c r="Y12" s="196">
        <f xml:space="preserve">
IF($A$4&lt;=12,SUMIFS('ON Data'!AD:AD,'ON Data'!$D:$D,$A$4,'ON Data'!$E:$E,3),SUMIFS('ON Data'!AD:AD,'ON Data'!$E:$E,3))</f>
        <v>0</v>
      </c>
      <c r="Z12" s="196">
        <f xml:space="preserve">
IF($A$4&lt;=12,SUMIFS('ON Data'!AE:AE,'ON Data'!$D:$D,$A$4,'ON Data'!$E:$E,3),SUMIFS('ON Data'!AE:AE,'ON Data'!$E:$E,3))</f>
        <v>0</v>
      </c>
      <c r="AA12" s="196">
        <f xml:space="preserve">
IF($A$4&lt;=12,SUMIFS('ON Data'!AF:AF,'ON Data'!$D:$D,$A$4,'ON Data'!$E:$E,3),SUMIFS('ON Data'!AF:AF,'ON Data'!$E:$E,3))</f>
        <v>0</v>
      </c>
      <c r="AB12" s="196">
        <f xml:space="preserve">
IF($A$4&lt;=12,SUMIFS('ON Data'!AG:AG,'ON Data'!$D:$D,$A$4,'ON Data'!$E:$E,3),SUMIFS('ON Data'!AG:AG,'ON Data'!$E:$E,3))</f>
        <v>0</v>
      </c>
      <c r="AC12" s="196">
        <f xml:space="preserve">
IF($A$4&lt;=12,SUMIFS('ON Data'!AH:AH,'ON Data'!$D:$D,$A$4,'ON Data'!$E:$E,3),SUMIFS('ON Data'!AH:AH,'ON Data'!$E:$E,3))</f>
        <v>0</v>
      </c>
      <c r="AD12" s="196">
        <f xml:space="preserve">
IF($A$4&lt;=12,SUMIFS('ON Data'!AI:AI,'ON Data'!$D:$D,$A$4,'ON Data'!$E:$E,3),SUMIFS('ON Data'!AI:AI,'ON Data'!$E:$E,3))</f>
        <v>0</v>
      </c>
      <c r="AE12" s="196">
        <f xml:space="preserve">
IF($A$4&lt;=12,SUMIFS('ON Data'!AJ:AJ,'ON Data'!$D:$D,$A$4,'ON Data'!$E:$E,3),SUMIFS('ON Data'!AJ:AJ,'ON Data'!$E:$E,3))</f>
        <v>0</v>
      </c>
      <c r="AF12" s="196">
        <f xml:space="preserve">
IF($A$4&lt;=12,SUMIFS('ON Data'!AK:AK,'ON Data'!$D:$D,$A$4,'ON Data'!$E:$E,3),SUMIFS('ON Data'!AK:AK,'ON Data'!$E:$E,3))</f>
        <v>0</v>
      </c>
      <c r="AG12" s="320">
        <f xml:space="preserve">
IF($A$4&lt;=12,SUMIFS('ON Data'!AM:AM,'ON Data'!$D:$D,$A$4,'ON Data'!$E:$E,3),SUMIFS('ON Data'!AM:AM,'ON Data'!$E:$E,3))</f>
        <v>0</v>
      </c>
      <c r="AH12" s="329"/>
    </row>
    <row r="13" spans="1:34" x14ac:dyDescent="0.3">
      <c r="A13" s="177" t="s">
        <v>130</v>
      </c>
      <c r="B13" s="194">
        <f xml:space="preserve">
IF($A$4&lt;=12,SUMIFS('ON Data'!F:F,'ON Data'!$D:$D,$A$4,'ON Data'!$E:$E,4),SUMIFS('ON Data'!F:F,'ON Data'!$E:$E,4))</f>
        <v>1</v>
      </c>
      <c r="C13" s="195">
        <f xml:space="preserve">
IF($A$4&lt;=12,SUMIFS('ON Data'!G:G,'ON Data'!$D:$D,$A$4,'ON Data'!$E:$E,4),SUMIFS('ON Data'!G:G,'ON Data'!$E:$E,4))</f>
        <v>0</v>
      </c>
      <c r="D13" s="196">
        <f xml:space="preserve">
IF($A$4&lt;=12,SUMIFS('ON Data'!H:H,'ON Data'!$D:$D,$A$4,'ON Data'!$E:$E,4),SUMIFS('ON Data'!H:H,'ON Data'!$E:$E,4))</f>
        <v>0</v>
      </c>
      <c r="E13" s="196">
        <f xml:space="preserve">
IF($A$4&lt;=12,SUMIFS('ON Data'!I:I,'ON Data'!$D:$D,$A$4,'ON Data'!$E:$E,4),SUMIFS('ON Data'!I:I,'ON Data'!$E:$E,4))</f>
        <v>0</v>
      </c>
      <c r="F13" s="196">
        <f xml:space="preserve">
IF($A$4&lt;=12,SUMIFS('ON Data'!K:K,'ON Data'!$D:$D,$A$4,'ON Data'!$E:$E,4),SUMIFS('ON Data'!K:K,'ON Data'!$E:$E,4))</f>
        <v>0</v>
      </c>
      <c r="G13" s="196">
        <f xml:space="preserve">
IF($A$4&lt;=12,SUMIFS('ON Data'!L:L,'ON Data'!$D:$D,$A$4,'ON Data'!$E:$E,4),SUMIFS('ON Data'!L:L,'ON Data'!$E:$E,4))</f>
        <v>0</v>
      </c>
      <c r="H13" s="196">
        <f xml:space="preserve">
IF($A$4&lt;=12,SUMIFS('ON Data'!M:M,'ON Data'!$D:$D,$A$4,'ON Data'!$E:$E,4),SUMIFS('ON Data'!M:M,'ON Data'!$E:$E,4))</f>
        <v>0</v>
      </c>
      <c r="I13" s="196">
        <f xml:space="preserve">
IF($A$4&lt;=12,SUMIFS('ON Data'!N:N,'ON Data'!$D:$D,$A$4,'ON Data'!$E:$E,4),SUMIFS('ON Data'!N:N,'ON Data'!$E:$E,4))</f>
        <v>0</v>
      </c>
      <c r="J13" s="196">
        <f xml:space="preserve">
IF($A$4&lt;=12,SUMIFS('ON Data'!O:O,'ON Data'!$D:$D,$A$4,'ON Data'!$E:$E,4),SUMIFS('ON Data'!O:O,'ON Data'!$E:$E,4))</f>
        <v>1</v>
      </c>
      <c r="K13" s="196">
        <f xml:space="preserve">
IF($A$4&lt;=12,SUMIFS('ON Data'!P:P,'ON Data'!$D:$D,$A$4,'ON Data'!$E:$E,4),SUMIFS('ON Data'!P:P,'ON Data'!$E:$E,4))</f>
        <v>0</v>
      </c>
      <c r="L13" s="196">
        <f xml:space="preserve">
IF($A$4&lt;=12,SUMIFS('ON Data'!Q:Q,'ON Data'!$D:$D,$A$4,'ON Data'!$E:$E,4),SUMIFS('ON Data'!Q:Q,'ON Data'!$E:$E,4))</f>
        <v>0</v>
      </c>
      <c r="M13" s="196">
        <f xml:space="preserve">
IF($A$4&lt;=12,SUMIFS('ON Data'!R:R,'ON Data'!$D:$D,$A$4,'ON Data'!$E:$E,4),SUMIFS('ON Data'!R:R,'ON Data'!$E:$E,4))</f>
        <v>0</v>
      </c>
      <c r="N13" s="196">
        <f xml:space="preserve">
IF($A$4&lt;=12,SUMIFS('ON Data'!S:S,'ON Data'!$D:$D,$A$4,'ON Data'!$E:$E,4),SUMIFS('ON Data'!S:S,'ON Data'!$E:$E,4))</f>
        <v>0</v>
      </c>
      <c r="O13" s="196">
        <f xml:space="preserve">
IF($A$4&lt;=12,SUMIFS('ON Data'!T:T,'ON Data'!$D:$D,$A$4,'ON Data'!$E:$E,4),SUMIFS('ON Data'!T:T,'ON Data'!$E:$E,4))</f>
        <v>0</v>
      </c>
      <c r="P13" s="196">
        <f xml:space="preserve">
IF($A$4&lt;=12,SUMIFS('ON Data'!U:U,'ON Data'!$D:$D,$A$4,'ON Data'!$E:$E,4),SUMIFS('ON Data'!U:U,'ON Data'!$E:$E,4))</f>
        <v>0</v>
      </c>
      <c r="Q13" s="196">
        <f xml:space="preserve">
IF($A$4&lt;=12,SUMIFS('ON Data'!V:V,'ON Data'!$D:$D,$A$4,'ON Data'!$E:$E,4),SUMIFS('ON Data'!V:V,'ON Data'!$E:$E,4))</f>
        <v>0</v>
      </c>
      <c r="R13" s="196">
        <f xml:space="preserve">
IF($A$4&lt;=12,SUMIFS('ON Data'!W:W,'ON Data'!$D:$D,$A$4,'ON Data'!$E:$E,4),SUMIFS('ON Data'!W:W,'ON Data'!$E:$E,4))</f>
        <v>0</v>
      </c>
      <c r="S13" s="196">
        <f xml:space="preserve">
IF($A$4&lt;=12,SUMIFS('ON Data'!X:X,'ON Data'!$D:$D,$A$4,'ON Data'!$E:$E,4),SUMIFS('ON Data'!X:X,'ON Data'!$E:$E,4))</f>
        <v>0</v>
      </c>
      <c r="T13" s="196">
        <f xml:space="preserve">
IF($A$4&lt;=12,SUMIFS('ON Data'!Y:Y,'ON Data'!$D:$D,$A$4,'ON Data'!$E:$E,4),SUMIFS('ON Data'!Y:Y,'ON Data'!$E:$E,4))</f>
        <v>0</v>
      </c>
      <c r="U13" s="196">
        <f xml:space="preserve">
IF($A$4&lt;=12,SUMIFS('ON Data'!Z:Z,'ON Data'!$D:$D,$A$4,'ON Data'!$E:$E,4),SUMIFS('ON Data'!Z:Z,'ON Data'!$E:$E,4))</f>
        <v>0</v>
      </c>
      <c r="V13" s="196">
        <f xml:space="preserve">
IF($A$4&lt;=12,SUMIFS('ON Data'!AA:AA,'ON Data'!$D:$D,$A$4,'ON Data'!$E:$E,4),SUMIFS('ON Data'!AA:AA,'ON Data'!$E:$E,4))</f>
        <v>0</v>
      </c>
      <c r="W13" s="196">
        <f xml:space="preserve">
IF($A$4&lt;=12,SUMIFS('ON Data'!AB:AB,'ON Data'!$D:$D,$A$4,'ON Data'!$E:$E,4),SUMIFS('ON Data'!AB:AB,'ON Data'!$E:$E,4))</f>
        <v>0</v>
      </c>
      <c r="X13" s="196">
        <f xml:space="preserve">
IF($A$4&lt;=12,SUMIFS('ON Data'!AC:AC,'ON Data'!$D:$D,$A$4,'ON Data'!$E:$E,4),SUMIFS('ON Data'!AC:AC,'ON Data'!$E:$E,4))</f>
        <v>0</v>
      </c>
      <c r="Y13" s="196">
        <f xml:space="preserve">
IF($A$4&lt;=12,SUMIFS('ON Data'!AD:AD,'ON Data'!$D:$D,$A$4,'ON Data'!$E:$E,4),SUMIFS('ON Data'!AD:AD,'ON Data'!$E:$E,4))</f>
        <v>0</v>
      </c>
      <c r="Z13" s="196">
        <f xml:space="preserve">
IF($A$4&lt;=12,SUMIFS('ON Data'!AE:AE,'ON Data'!$D:$D,$A$4,'ON Data'!$E:$E,4),SUMIFS('ON Data'!AE:AE,'ON Data'!$E:$E,4))</f>
        <v>0</v>
      </c>
      <c r="AA13" s="196">
        <f xml:space="preserve">
IF($A$4&lt;=12,SUMIFS('ON Data'!AF:AF,'ON Data'!$D:$D,$A$4,'ON Data'!$E:$E,4),SUMIFS('ON Data'!AF:AF,'ON Data'!$E:$E,4))</f>
        <v>0</v>
      </c>
      <c r="AB13" s="196">
        <f xml:space="preserve">
IF($A$4&lt;=12,SUMIFS('ON Data'!AG:AG,'ON Data'!$D:$D,$A$4,'ON Data'!$E:$E,4),SUMIFS('ON Data'!AG:AG,'ON Data'!$E:$E,4))</f>
        <v>0</v>
      </c>
      <c r="AC13" s="196">
        <f xml:space="preserve">
IF($A$4&lt;=12,SUMIFS('ON Data'!AH:AH,'ON Data'!$D:$D,$A$4,'ON Data'!$E:$E,4),SUMIFS('ON Data'!AH:AH,'ON Data'!$E:$E,4))</f>
        <v>0</v>
      </c>
      <c r="AD13" s="196">
        <f xml:space="preserve">
IF($A$4&lt;=12,SUMIFS('ON Data'!AI:AI,'ON Data'!$D:$D,$A$4,'ON Data'!$E:$E,4),SUMIFS('ON Data'!AI:AI,'ON Data'!$E:$E,4))</f>
        <v>0</v>
      </c>
      <c r="AE13" s="196">
        <f xml:space="preserve">
IF($A$4&lt;=12,SUMIFS('ON Data'!AJ:AJ,'ON Data'!$D:$D,$A$4,'ON Data'!$E:$E,4),SUMIFS('ON Data'!AJ:AJ,'ON Data'!$E:$E,4))</f>
        <v>0</v>
      </c>
      <c r="AF13" s="196">
        <f xml:space="preserve">
IF($A$4&lt;=12,SUMIFS('ON Data'!AK:AK,'ON Data'!$D:$D,$A$4,'ON Data'!$E:$E,4),SUMIFS('ON Data'!AK:AK,'ON Data'!$E:$E,4))</f>
        <v>0</v>
      </c>
      <c r="AG13" s="320">
        <f xml:space="preserve">
IF($A$4&lt;=12,SUMIFS('ON Data'!AM:AM,'ON Data'!$D:$D,$A$4,'ON Data'!$E:$E,4),SUMIFS('ON Data'!AM:AM,'ON Data'!$E:$E,4))</f>
        <v>0</v>
      </c>
      <c r="AH13" s="329"/>
    </row>
    <row r="14" spans="1:34" ht="15" thickBot="1" x14ac:dyDescent="0.35">
      <c r="A14" s="178" t="s">
        <v>124</v>
      </c>
      <c r="B14" s="197">
        <f xml:space="preserve">
IF($A$4&lt;=12,SUMIFS('ON Data'!F:F,'ON Data'!$D:$D,$A$4,'ON Data'!$E:$E,5),SUMIFS('ON Data'!F:F,'ON Data'!$E:$E,5))</f>
        <v>0</v>
      </c>
      <c r="C14" s="198">
        <f xml:space="preserve">
IF($A$4&lt;=12,SUMIFS('ON Data'!G:G,'ON Data'!$D:$D,$A$4,'ON Data'!$E:$E,5),SUMIFS('ON Data'!G:G,'ON Data'!$E:$E,5))</f>
        <v>0</v>
      </c>
      <c r="D14" s="199">
        <f xml:space="preserve">
IF($A$4&lt;=12,SUMIFS('ON Data'!H:H,'ON Data'!$D:$D,$A$4,'ON Data'!$E:$E,5),SUMIFS('ON Data'!H:H,'ON Data'!$E:$E,5))</f>
        <v>0</v>
      </c>
      <c r="E14" s="199">
        <f xml:space="preserve">
IF($A$4&lt;=12,SUMIFS('ON Data'!I:I,'ON Data'!$D:$D,$A$4,'ON Data'!$E:$E,5),SUMIFS('ON Data'!I:I,'ON Data'!$E:$E,5))</f>
        <v>0</v>
      </c>
      <c r="F14" s="199">
        <f xml:space="preserve">
IF($A$4&lt;=12,SUMIFS('ON Data'!K:K,'ON Data'!$D:$D,$A$4,'ON Data'!$E:$E,5),SUMIFS('ON Data'!K:K,'ON Data'!$E:$E,5))</f>
        <v>0</v>
      </c>
      <c r="G14" s="199">
        <f xml:space="preserve">
IF($A$4&lt;=12,SUMIFS('ON Data'!L:L,'ON Data'!$D:$D,$A$4,'ON Data'!$E:$E,5),SUMIFS('ON Data'!L:L,'ON Data'!$E:$E,5))</f>
        <v>0</v>
      </c>
      <c r="H14" s="199">
        <f xml:space="preserve">
IF($A$4&lt;=12,SUMIFS('ON Data'!M:M,'ON Data'!$D:$D,$A$4,'ON Data'!$E:$E,5),SUMIFS('ON Data'!M:M,'ON Data'!$E:$E,5))</f>
        <v>0</v>
      </c>
      <c r="I14" s="199">
        <f xml:space="preserve">
IF($A$4&lt;=12,SUMIFS('ON Data'!N:N,'ON Data'!$D:$D,$A$4,'ON Data'!$E:$E,5),SUMIFS('ON Data'!N:N,'ON Data'!$E:$E,5))</f>
        <v>0</v>
      </c>
      <c r="J14" s="199">
        <f xml:space="preserve">
IF($A$4&lt;=12,SUMIFS('ON Data'!O:O,'ON Data'!$D:$D,$A$4,'ON Data'!$E:$E,5),SUMIFS('ON Data'!O:O,'ON Data'!$E:$E,5))</f>
        <v>0</v>
      </c>
      <c r="K14" s="199">
        <f xml:space="preserve">
IF($A$4&lt;=12,SUMIFS('ON Data'!P:P,'ON Data'!$D:$D,$A$4,'ON Data'!$E:$E,5),SUMIFS('ON Data'!P:P,'ON Data'!$E:$E,5))</f>
        <v>0</v>
      </c>
      <c r="L14" s="199">
        <f xml:space="preserve">
IF($A$4&lt;=12,SUMIFS('ON Data'!Q:Q,'ON Data'!$D:$D,$A$4,'ON Data'!$E:$E,5),SUMIFS('ON Data'!Q:Q,'ON Data'!$E:$E,5))</f>
        <v>0</v>
      </c>
      <c r="M14" s="199">
        <f xml:space="preserve">
IF($A$4&lt;=12,SUMIFS('ON Data'!R:R,'ON Data'!$D:$D,$A$4,'ON Data'!$E:$E,5),SUMIFS('ON Data'!R:R,'ON Data'!$E:$E,5))</f>
        <v>0</v>
      </c>
      <c r="N14" s="199">
        <f xml:space="preserve">
IF($A$4&lt;=12,SUMIFS('ON Data'!S:S,'ON Data'!$D:$D,$A$4,'ON Data'!$E:$E,5),SUMIFS('ON Data'!S:S,'ON Data'!$E:$E,5))</f>
        <v>0</v>
      </c>
      <c r="O14" s="199">
        <f xml:space="preserve">
IF($A$4&lt;=12,SUMIFS('ON Data'!T:T,'ON Data'!$D:$D,$A$4,'ON Data'!$E:$E,5),SUMIFS('ON Data'!T:T,'ON Data'!$E:$E,5))</f>
        <v>0</v>
      </c>
      <c r="P14" s="199">
        <f xml:space="preserve">
IF($A$4&lt;=12,SUMIFS('ON Data'!U:U,'ON Data'!$D:$D,$A$4,'ON Data'!$E:$E,5),SUMIFS('ON Data'!U:U,'ON Data'!$E:$E,5))</f>
        <v>0</v>
      </c>
      <c r="Q14" s="199">
        <f xml:space="preserve">
IF($A$4&lt;=12,SUMIFS('ON Data'!V:V,'ON Data'!$D:$D,$A$4,'ON Data'!$E:$E,5),SUMIFS('ON Data'!V:V,'ON Data'!$E:$E,5))</f>
        <v>0</v>
      </c>
      <c r="R14" s="199">
        <f xml:space="preserve">
IF($A$4&lt;=12,SUMIFS('ON Data'!W:W,'ON Data'!$D:$D,$A$4,'ON Data'!$E:$E,5),SUMIFS('ON Data'!W:W,'ON Data'!$E:$E,5))</f>
        <v>0</v>
      </c>
      <c r="S14" s="199">
        <f xml:space="preserve">
IF($A$4&lt;=12,SUMIFS('ON Data'!X:X,'ON Data'!$D:$D,$A$4,'ON Data'!$E:$E,5),SUMIFS('ON Data'!X:X,'ON Data'!$E:$E,5))</f>
        <v>0</v>
      </c>
      <c r="T14" s="199">
        <f xml:space="preserve">
IF($A$4&lt;=12,SUMIFS('ON Data'!Y:Y,'ON Data'!$D:$D,$A$4,'ON Data'!$E:$E,5),SUMIFS('ON Data'!Y:Y,'ON Data'!$E:$E,5))</f>
        <v>0</v>
      </c>
      <c r="U14" s="199">
        <f xml:space="preserve">
IF($A$4&lt;=12,SUMIFS('ON Data'!Z:Z,'ON Data'!$D:$D,$A$4,'ON Data'!$E:$E,5),SUMIFS('ON Data'!Z:Z,'ON Data'!$E:$E,5))</f>
        <v>0</v>
      </c>
      <c r="V14" s="199">
        <f xml:space="preserve">
IF($A$4&lt;=12,SUMIFS('ON Data'!AA:AA,'ON Data'!$D:$D,$A$4,'ON Data'!$E:$E,5),SUMIFS('ON Data'!AA:AA,'ON Data'!$E:$E,5))</f>
        <v>0</v>
      </c>
      <c r="W14" s="199">
        <f xml:space="preserve">
IF($A$4&lt;=12,SUMIFS('ON Data'!AB:AB,'ON Data'!$D:$D,$A$4,'ON Data'!$E:$E,5),SUMIFS('ON Data'!AB:AB,'ON Data'!$E:$E,5))</f>
        <v>0</v>
      </c>
      <c r="X14" s="199">
        <f xml:space="preserve">
IF($A$4&lt;=12,SUMIFS('ON Data'!AC:AC,'ON Data'!$D:$D,$A$4,'ON Data'!$E:$E,5),SUMIFS('ON Data'!AC:AC,'ON Data'!$E:$E,5))</f>
        <v>0</v>
      </c>
      <c r="Y14" s="199">
        <f xml:space="preserve">
IF($A$4&lt;=12,SUMIFS('ON Data'!AD:AD,'ON Data'!$D:$D,$A$4,'ON Data'!$E:$E,5),SUMIFS('ON Data'!AD:AD,'ON Data'!$E:$E,5))</f>
        <v>0</v>
      </c>
      <c r="Z14" s="199">
        <f xml:space="preserve">
IF($A$4&lt;=12,SUMIFS('ON Data'!AE:AE,'ON Data'!$D:$D,$A$4,'ON Data'!$E:$E,5),SUMIFS('ON Data'!AE:AE,'ON Data'!$E:$E,5))</f>
        <v>0</v>
      </c>
      <c r="AA14" s="199">
        <f xml:space="preserve">
IF($A$4&lt;=12,SUMIFS('ON Data'!AF:AF,'ON Data'!$D:$D,$A$4,'ON Data'!$E:$E,5),SUMIFS('ON Data'!AF:AF,'ON Data'!$E:$E,5))</f>
        <v>0</v>
      </c>
      <c r="AB14" s="199">
        <f xml:space="preserve">
IF($A$4&lt;=12,SUMIFS('ON Data'!AG:AG,'ON Data'!$D:$D,$A$4,'ON Data'!$E:$E,5),SUMIFS('ON Data'!AG:AG,'ON Data'!$E:$E,5))</f>
        <v>0</v>
      </c>
      <c r="AC14" s="199">
        <f xml:space="preserve">
IF($A$4&lt;=12,SUMIFS('ON Data'!AH:AH,'ON Data'!$D:$D,$A$4,'ON Data'!$E:$E,5),SUMIFS('ON Data'!AH:AH,'ON Data'!$E:$E,5))</f>
        <v>0</v>
      </c>
      <c r="AD14" s="199">
        <f xml:space="preserve">
IF($A$4&lt;=12,SUMIFS('ON Data'!AI:AI,'ON Data'!$D:$D,$A$4,'ON Data'!$E:$E,5),SUMIFS('ON Data'!AI:AI,'ON Data'!$E:$E,5))</f>
        <v>0</v>
      </c>
      <c r="AE14" s="199">
        <f xml:space="preserve">
IF($A$4&lt;=12,SUMIFS('ON Data'!AJ:AJ,'ON Data'!$D:$D,$A$4,'ON Data'!$E:$E,5),SUMIFS('ON Data'!AJ:AJ,'ON Data'!$E:$E,5))</f>
        <v>0</v>
      </c>
      <c r="AF14" s="199">
        <f xml:space="preserve">
IF($A$4&lt;=12,SUMIFS('ON Data'!AK:AK,'ON Data'!$D:$D,$A$4,'ON Data'!$E:$E,5),SUMIFS('ON Data'!AK:AK,'ON Data'!$E:$E,5))</f>
        <v>0</v>
      </c>
      <c r="AG14" s="321">
        <f xml:space="preserve">
IF($A$4&lt;=12,SUMIFS('ON Data'!AM:AM,'ON Data'!$D:$D,$A$4,'ON Data'!$E:$E,5),SUMIFS('ON Data'!AM:AM,'ON Data'!$E:$E,5))</f>
        <v>0</v>
      </c>
      <c r="AH14" s="329"/>
    </row>
    <row r="15" spans="1:34" x14ac:dyDescent="0.3">
      <c r="A15" s="122" t="s">
        <v>134</v>
      </c>
      <c r="B15" s="200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322"/>
      <c r="AH15" s="329"/>
    </row>
    <row r="16" spans="1:34" x14ac:dyDescent="0.3">
      <c r="A16" s="179" t="s">
        <v>125</v>
      </c>
      <c r="B16" s="194">
        <f xml:space="preserve">
IF($A$4&lt;=12,SUMIFS('ON Data'!F:F,'ON Data'!$D:$D,$A$4,'ON Data'!$E:$E,7),SUMIFS('ON Data'!F:F,'ON Data'!$E:$E,7))</f>
        <v>0</v>
      </c>
      <c r="C16" s="195">
        <f xml:space="preserve">
IF($A$4&lt;=12,SUMIFS('ON Data'!G:G,'ON Data'!$D:$D,$A$4,'ON Data'!$E:$E,7),SUMIFS('ON Data'!G:G,'ON Data'!$E:$E,7))</f>
        <v>0</v>
      </c>
      <c r="D16" s="196">
        <f xml:space="preserve">
IF($A$4&lt;=12,SUMIFS('ON Data'!H:H,'ON Data'!$D:$D,$A$4,'ON Data'!$E:$E,7),SUMIFS('ON Data'!H:H,'ON Data'!$E:$E,7))</f>
        <v>0</v>
      </c>
      <c r="E16" s="196">
        <f xml:space="preserve">
IF($A$4&lt;=12,SUMIFS('ON Data'!I:I,'ON Data'!$D:$D,$A$4,'ON Data'!$E:$E,7),SUMIFS('ON Data'!I:I,'ON Data'!$E:$E,7))</f>
        <v>0</v>
      </c>
      <c r="F16" s="196">
        <f xml:space="preserve">
IF($A$4&lt;=12,SUMIFS('ON Data'!K:K,'ON Data'!$D:$D,$A$4,'ON Data'!$E:$E,7),SUMIFS('ON Data'!K:K,'ON Data'!$E:$E,7))</f>
        <v>0</v>
      </c>
      <c r="G16" s="196">
        <f xml:space="preserve">
IF($A$4&lt;=12,SUMIFS('ON Data'!L:L,'ON Data'!$D:$D,$A$4,'ON Data'!$E:$E,7),SUMIFS('ON Data'!L:L,'ON Data'!$E:$E,7))</f>
        <v>0</v>
      </c>
      <c r="H16" s="196">
        <f xml:space="preserve">
IF($A$4&lt;=12,SUMIFS('ON Data'!M:M,'ON Data'!$D:$D,$A$4,'ON Data'!$E:$E,7),SUMIFS('ON Data'!M:M,'ON Data'!$E:$E,7))</f>
        <v>0</v>
      </c>
      <c r="I16" s="196">
        <f xml:space="preserve">
IF($A$4&lt;=12,SUMIFS('ON Data'!N:N,'ON Data'!$D:$D,$A$4,'ON Data'!$E:$E,7),SUMIFS('ON Data'!N:N,'ON Data'!$E:$E,7))</f>
        <v>0</v>
      </c>
      <c r="J16" s="196">
        <f xml:space="preserve">
IF($A$4&lt;=12,SUMIFS('ON Data'!O:O,'ON Data'!$D:$D,$A$4,'ON Data'!$E:$E,7),SUMIFS('ON Data'!O:O,'ON Data'!$E:$E,7))</f>
        <v>0</v>
      </c>
      <c r="K16" s="196">
        <f xml:space="preserve">
IF($A$4&lt;=12,SUMIFS('ON Data'!P:P,'ON Data'!$D:$D,$A$4,'ON Data'!$E:$E,7),SUMIFS('ON Data'!P:P,'ON Data'!$E:$E,7))</f>
        <v>0</v>
      </c>
      <c r="L16" s="196">
        <f xml:space="preserve">
IF($A$4&lt;=12,SUMIFS('ON Data'!Q:Q,'ON Data'!$D:$D,$A$4,'ON Data'!$E:$E,7),SUMIFS('ON Data'!Q:Q,'ON Data'!$E:$E,7))</f>
        <v>0</v>
      </c>
      <c r="M16" s="196">
        <f xml:space="preserve">
IF($A$4&lt;=12,SUMIFS('ON Data'!R:R,'ON Data'!$D:$D,$A$4,'ON Data'!$E:$E,7),SUMIFS('ON Data'!R:R,'ON Data'!$E:$E,7))</f>
        <v>0</v>
      </c>
      <c r="N16" s="196">
        <f xml:space="preserve">
IF($A$4&lt;=12,SUMIFS('ON Data'!S:S,'ON Data'!$D:$D,$A$4,'ON Data'!$E:$E,7),SUMIFS('ON Data'!S:S,'ON Data'!$E:$E,7))</f>
        <v>0</v>
      </c>
      <c r="O16" s="196">
        <f xml:space="preserve">
IF($A$4&lt;=12,SUMIFS('ON Data'!T:T,'ON Data'!$D:$D,$A$4,'ON Data'!$E:$E,7),SUMIFS('ON Data'!T:T,'ON Data'!$E:$E,7))</f>
        <v>0</v>
      </c>
      <c r="P16" s="196">
        <f xml:space="preserve">
IF($A$4&lt;=12,SUMIFS('ON Data'!U:U,'ON Data'!$D:$D,$A$4,'ON Data'!$E:$E,7),SUMIFS('ON Data'!U:U,'ON Data'!$E:$E,7))</f>
        <v>0</v>
      </c>
      <c r="Q16" s="196">
        <f xml:space="preserve">
IF($A$4&lt;=12,SUMIFS('ON Data'!V:V,'ON Data'!$D:$D,$A$4,'ON Data'!$E:$E,7),SUMIFS('ON Data'!V:V,'ON Data'!$E:$E,7))</f>
        <v>0</v>
      </c>
      <c r="R16" s="196">
        <f xml:space="preserve">
IF($A$4&lt;=12,SUMIFS('ON Data'!W:W,'ON Data'!$D:$D,$A$4,'ON Data'!$E:$E,7),SUMIFS('ON Data'!W:W,'ON Data'!$E:$E,7))</f>
        <v>0</v>
      </c>
      <c r="S16" s="196">
        <f xml:space="preserve">
IF($A$4&lt;=12,SUMIFS('ON Data'!X:X,'ON Data'!$D:$D,$A$4,'ON Data'!$E:$E,7),SUMIFS('ON Data'!X:X,'ON Data'!$E:$E,7))</f>
        <v>0</v>
      </c>
      <c r="T16" s="196">
        <f xml:space="preserve">
IF($A$4&lt;=12,SUMIFS('ON Data'!Y:Y,'ON Data'!$D:$D,$A$4,'ON Data'!$E:$E,7),SUMIFS('ON Data'!Y:Y,'ON Data'!$E:$E,7))</f>
        <v>0</v>
      </c>
      <c r="U16" s="196">
        <f xml:space="preserve">
IF($A$4&lt;=12,SUMIFS('ON Data'!Z:Z,'ON Data'!$D:$D,$A$4,'ON Data'!$E:$E,7),SUMIFS('ON Data'!Z:Z,'ON Data'!$E:$E,7))</f>
        <v>0</v>
      </c>
      <c r="V16" s="196">
        <f xml:space="preserve">
IF($A$4&lt;=12,SUMIFS('ON Data'!AA:AA,'ON Data'!$D:$D,$A$4,'ON Data'!$E:$E,7),SUMIFS('ON Data'!AA:AA,'ON Data'!$E:$E,7))</f>
        <v>0</v>
      </c>
      <c r="W16" s="196">
        <f xml:space="preserve">
IF($A$4&lt;=12,SUMIFS('ON Data'!AB:AB,'ON Data'!$D:$D,$A$4,'ON Data'!$E:$E,7),SUMIFS('ON Data'!AB:AB,'ON Data'!$E:$E,7))</f>
        <v>0</v>
      </c>
      <c r="X16" s="196">
        <f xml:space="preserve">
IF($A$4&lt;=12,SUMIFS('ON Data'!AC:AC,'ON Data'!$D:$D,$A$4,'ON Data'!$E:$E,7),SUMIFS('ON Data'!AC:AC,'ON Data'!$E:$E,7))</f>
        <v>0</v>
      </c>
      <c r="Y16" s="196">
        <f xml:space="preserve">
IF($A$4&lt;=12,SUMIFS('ON Data'!AD:AD,'ON Data'!$D:$D,$A$4,'ON Data'!$E:$E,7),SUMIFS('ON Data'!AD:AD,'ON Data'!$E:$E,7))</f>
        <v>0</v>
      </c>
      <c r="Z16" s="196">
        <f xml:space="preserve">
IF($A$4&lt;=12,SUMIFS('ON Data'!AE:AE,'ON Data'!$D:$D,$A$4,'ON Data'!$E:$E,7),SUMIFS('ON Data'!AE:AE,'ON Data'!$E:$E,7))</f>
        <v>0</v>
      </c>
      <c r="AA16" s="196">
        <f xml:space="preserve">
IF($A$4&lt;=12,SUMIFS('ON Data'!AF:AF,'ON Data'!$D:$D,$A$4,'ON Data'!$E:$E,7),SUMIFS('ON Data'!AF:AF,'ON Data'!$E:$E,7))</f>
        <v>0</v>
      </c>
      <c r="AB16" s="196">
        <f xml:space="preserve">
IF($A$4&lt;=12,SUMIFS('ON Data'!AG:AG,'ON Data'!$D:$D,$A$4,'ON Data'!$E:$E,7),SUMIFS('ON Data'!AG:AG,'ON Data'!$E:$E,7))</f>
        <v>0</v>
      </c>
      <c r="AC16" s="196">
        <f xml:space="preserve">
IF($A$4&lt;=12,SUMIFS('ON Data'!AH:AH,'ON Data'!$D:$D,$A$4,'ON Data'!$E:$E,7),SUMIFS('ON Data'!AH:AH,'ON Data'!$E:$E,7))</f>
        <v>0</v>
      </c>
      <c r="AD16" s="196">
        <f xml:space="preserve">
IF($A$4&lt;=12,SUMIFS('ON Data'!AI:AI,'ON Data'!$D:$D,$A$4,'ON Data'!$E:$E,7),SUMIFS('ON Data'!AI:AI,'ON Data'!$E:$E,7))</f>
        <v>0</v>
      </c>
      <c r="AE16" s="196">
        <f xml:space="preserve">
IF($A$4&lt;=12,SUMIFS('ON Data'!AJ:AJ,'ON Data'!$D:$D,$A$4,'ON Data'!$E:$E,7),SUMIFS('ON Data'!AJ:AJ,'ON Data'!$E:$E,7))</f>
        <v>0</v>
      </c>
      <c r="AF16" s="196">
        <f xml:space="preserve">
IF($A$4&lt;=12,SUMIFS('ON Data'!AK:AK,'ON Data'!$D:$D,$A$4,'ON Data'!$E:$E,7),SUMIFS('ON Data'!AK:AK,'ON Data'!$E:$E,7))</f>
        <v>0</v>
      </c>
      <c r="AG16" s="320">
        <f xml:space="preserve">
IF($A$4&lt;=12,SUMIFS('ON Data'!AM:AM,'ON Data'!$D:$D,$A$4,'ON Data'!$E:$E,7),SUMIFS('ON Data'!AM:AM,'ON Data'!$E:$E,7))</f>
        <v>0</v>
      </c>
      <c r="AH16" s="329"/>
    </row>
    <row r="17" spans="1:34" x14ac:dyDescent="0.3">
      <c r="A17" s="179" t="s">
        <v>126</v>
      </c>
      <c r="B17" s="194">
        <f xml:space="preserve">
IF($A$4&lt;=12,SUMIFS('ON Data'!F:F,'ON Data'!$D:$D,$A$4,'ON Data'!$E:$E,8),SUMIFS('ON Data'!F:F,'ON Data'!$E:$E,8))</f>
        <v>0</v>
      </c>
      <c r="C17" s="195">
        <f xml:space="preserve">
IF($A$4&lt;=12,SUMIFS('ON Data'!G:G,'ON Data'!$D:$D,$A$4,'ON Data'!$E:$E,8),SUMIFS('ON Data'!G:G,'ON Data'!$E:$E,8))</f>
        <v>0</v>
      </c>
      <c r="D17" s="196">
        <f xml:space="preserve">
IF($A$4&lt;=12,SUMIFS('ON Data'!H:H,'ON Data'!$D:$D,$A$4,'ON Data'!$E:$E,8),SUMIFS('ON Data'!H:H,'ON Data'!$E:$E,8))</f>
        <v>0</v>
      </c>
      <c r="E17" s="196">
        <f xml:space="preserve">
IF($A$4&lt;=12,SUMIFS('ON Data'!I:I,'ON Data'!$D:$D,$A$4,'ON Data'!$E:$E,8),SUMIFS('ON Data'!I:I,'ON Data'!$E:$E,8))</f>
        <v>0</v>
      </c>
      <c r="F17" s="196">
        <f xml:space="preserve">
IF($A$4&lt;=12,SUMIFS('ON Data'!K:K,'ON Data'!$D:$D,$A$4,'ON Data'!$E:$E,8),SUMIFS('ON Data'!K:K,'ON Data'!$E:$E,8))</f>
        <v>0</v>
      </c>
      <c r="G17" s="196">
        <f xml:space="preserve">
IF($A$4&lt;=12,SUMIFS('ON Data'!L:L,'ON Data'!$D:$D,$A$4,'ON Data'!$E:$E,8),SUMIFS('ON Data'!L:L,'ON Data'!$E:$E,8))</f>
        <v>0</v>
      </c>
      <c r="H17" s="196">
        <f xml:space="preserve">
IF($A$4&lt;=12,SUMIFS('ON Data'!M:M,'ON Data'!$D:$D,$A$4,'ON Data'!$E:$E,8),SUMIFS('ON Data'!M:M,'ON Data'!$E:$E,8))</f>
        <v>0</v>
      </c>
      <c r="I17" s="196">
        <f xml:space="preserve">
IF($A$4&lt;=12,SUMIFS('ON Data'!N:N,'ON Data'!$D:$D,$A$4,'ON Data'!$E:$E,8),SUMIFS('ON Data'!N:N,'ON Data'!$E:$E,8))</f>
        <v>0</v>
      </c>
      <c r="J17" s="196">
        <f xml:space="preserve">
IF($A$4&lt;=12,SUMIFS('ON Data'!O:O,'ON Data'!$D:$D,$A$4,'ON Data'!$E:$E,8),SUMIFS('ON Data'!O:O,'ON Data'!$E:$E,8))</f>
        <v>0</v>
      </c>
      <c r="K17" s="196">
        <f xml:space="preserve">
IF($A$4&lt;=12,SUMIFS('ON Data'!P:P,'ON Data'!$D:$D,$A$4,'ON Data'!$E:$E,8),SUMIFS('ON Data'!P:P,'ON Data'!$E:$E,8))</f>
        <v>0</v>
      </c>
      <c r="L17" s="196">
        <f xml:space="preserve">
IF($A$4&lt;=12,SUMIFS('ON Data'!Q:Q,'ON Data'!$D:$D,$A$4,'ON Data'!$E:$E,8),SUMIFS('ON Data'!Q:Q,'ON Data'!$E:$E,8))</f>
        <v>0</v>
      </c>
      <c r="M17" s="196">
        <f xml:space="preserve">
IF($A$4&lt;=12,SUMIFS('ON Data'!R:R,'ON Data'!$D:$D,$A$4,'ON Data'!$E:$E,8),SUMIFS('ON Data'!R:R,'ON Data'!$E:$E,8))</f>
        <v>0</v>
      </c>
      <c r="N17" s="196">
        <f xml:space="preserve">
IF($A$4&lt;=12,SUMIFS('ON Data'!S:S,'ON Data'!$D:$D,$A$4,'ON Data'!$E:$E,8),SUMIFS('ON Data'!S:S,'ON Data'!$E:$E,8))</f>
        <v>0</v>
      </c>
      <c r="O17" s="196">
        <f xml:space="preserve">
IF($A$4&lt;=12,SUMIFS('ON Data'!T:T,'ON Data'!$D:$D,$A$4,'ON Data'!$E:$E,8),SUMIFS('ON Data'!T:T,'ON Data'!$E:$E,8))</f>
        <v>0</v>
      </c>
      <c r="P17" s="196">
        <f xml:space="preserve">
IF($A$4&lt;=12,SUMIFS('ON Data'!U:U,'ON Data'!$D:$D,$A$4,'ON Data'!$E:$E,8),SUMIFS('ON Data'!U:U,'ON Data'!$E:$E,8))</f>
        <v>0</v>
      </c>
      <c r="Q17" s="196">
        <f xml:space="preserve">
IF($A$4&lt;=12,SUMIFS('ON Data'!V:V,'ON Data'!$D:$D,$A$4,'ON Data'!$E:$E,8),SUMIFS('ON Data'!V:V,'ON Data'!$E:$E,8))</f>
        <v>0</v>
      </c>
      <c r="R17" s="196">
        <f xml:space="preserve">
IF($A$4&lt;=12,SUMIFS('ON Data'!W:W,'ON Data'!$D:$D,$A$4,'ON Data'!$E:$E,8),SUMIFS('ON Data'!W:W,'ON Data'!$E:$E,8))</f>
        <v>0</v>
      </c>
      <c r="S17" s="196">
        <f xml:space="preserve">
IF($A$4&lt;=12,SUMIFS('ON Data'!X:X,'ON Data'!$D:$D,$A$4,'ON Data'!$E:$E,8),SUMIFS('ON Data'!X:X,'ON Data'!$E:$E,8))</f>
        <v>0</v>
      </c>
      <c r="T17" s="196">
        <f xml:space="preserve">
IF($A$4&lt;=12,SUMIFS('ON Data'!Y:Y,'ON Data'!$D:$D,$A$4,'ON Data'!$E:$E,8),SUMIFS('ON Data'!Y:Y,'ON Data'!$E:$E,8))</f>
        <v>0</v>
      </c>
      <c r="U17" s="196">
        <f xml:space="preserve">
IF($A$4&lt;=12,SUMIFS('ON Data'!Z:Z,'ON Data'!$D:$D,$A$4,'ON Data'!$E:$E,8),SUMIFS('ON Data'!Z:Z,'ON Data'!$E:$E,8))</f>
        <v>0</v>
      </c>
      <c r="V17" s="196">
        <f xml:space="preserve">
IF($A$4&lt;=12,SUMIFS('ON Data'!AA:AA,'ON Data'!$D:$D,$A$4,'ON Data'!$E:$E,8),SUMIFS('ON Data'!AA:AA,'ON Data'!$E:$E,8))</f>
        <v>0</v>
      </c>
      <c r="W17" s="196">
        <f xml:space="preserve">
IF($A$4&lt;=12,SUMIFS('ON Data'!AB:AB,'ON Data'!$D:$D,$A$4,'ON Data'!$E:$E,8),SUMIFS('ON Data'!AB:AB,'ON Data'!$E:$E,8))</f>
        <v>0</v>
      </c>
      <c r="X17" s="196">
        <f xml:space="preserve">
IF($A$4&lt;=12,SUMIFS('ON Data'!AC:AC,'ON Data'!$D:$D,$A$4,'ON Data'!$E:$E,8),SUMIFS('ON Data'!AC:AC,'ON Data'!$E:$E,8))</f>
        <v>0</v>
      </c>
      <c r="Y17" s="196">
        <f xml:space="preserve">
IF($A$4&lt;=12,SUMIFS('ON Data'!AD:AD,'ON Data'!$D:$D,$A$4,'ON Data'!$E:$E,8),SUMIFS('ON Data'!AD:AD,'ON Data'!$E:$E,8))</f>
        <v>0</v>
      </c>
      <c r="Z17" s="196">
        <f xml:space="preserve">
IF($A$4&lt;=12,SUMIFS('ON Data'!AE:AE,'ON Data'!$D:$D,$A$4,'ON Data'!$E:$E,8),SUMIFS('ON Data'!AE:AE,'ON Data'!$E:$E,8))</f>
        <v>0</v>
      </c>
      <c r="AA17" s="196">
        <f xml:space="preserve">
IF($A$4&lt;=12,SUMIFS('ON Data'!AF:AF,'ON Data'!$D:$D,$A$4,'ON Data'!$E:$E,8),SUMIFS('ON Data'!AF:AF,'ON Data'!$E:$E,8))</f>
        <v>0</v>
      </c>
      <c r="AB17" s="196">
        <f xml:space="preserve">
IF($A$4&lt;=12,SUMIFS('ON Data'!AG:AG,'ON Data'!$D:$D,$A$4,'ON Data'!$E:$E,8),SUMIFS('ON Data'!AG:AG,'ON Data'!$E:$E,8))</f>
        <v>0</v>
      </c>
      <c r="AC17" s="196">
        <f xml:space="preserve">
IF($A$4&lt;=12,SUMIFS('ON Data'!AH:AH,'ON Data'!$D:$D,$A$4,'ON Data'!$E:$E,8),SUMIFS('ON Data'!AH:AH,'ON Data'!$E:$E,8))</f>
        <v>0</v>
      </c>
      <c r="AD17" s="196">
        <f xml:space="preserve">
IF($A$4&lt;=12,SUMIFS('ON Data'!AI:AI,'ON Data'!$D:$D,$A$4,'ON Data'!$E:$E,8),SUMIFS('ON Data'!AI:AI,'ON Data'!$E:$E,8))</f>
        <v>0</v>
      </c>
      <c r="AE17" s="196">
        <f xml:space="preserve">
IF($A$4&lt;=12,SUMIFS('ON Data'!AJ:AJ,'ON Data'!$D:$D,$A$4,'ON Data'!$E:$E,8),SUMIFS('ON Data'!AJ:AJ,'ON Data'!$E:$E,8))</f>
        <v>0</v>
      </c>
      <c r="AF17" s="196">
        <f xml:space="preserve">
IF($A$4&lt;=12,SUMIFS('ON Data'!AK:AK,'ON Data'!$D:$D,$A$4,'ON Data'!$E:$E,8),SUMIFS('ON Data'!AK:AK,'ON Data'!$E:$E,8))</f>
        <v>0</v>
      </c>
      <c r="AG17" s="320">
        <f xml:space="preserve">
IF($A$4&lt;=12,SUMIFS('ON Data'!AM:AM,'ON Data'!$D:$D,$A$4,'ON Data'!$E:$E,8),SUMIFS('ON Data'!AM:AM,'ON Data'!$E:$E,8))</f>
        <v>0</v>
      </c>
      <c r="AH17" s="329"/>
    </row>
    <row r="18" spans="1:34" x14ac:dyDescent="0.3">
      <c r="A18" s="179" t="s">
        <v>127</v>
      </c>
      <c r="B18" s="194">
        <f xml:space="preserve">
B19-B16-B17</f>
        <v>0</v>
      </c>
      <c r="C18" s="195">
        <f t="shared" ref="C18" si="0" xml:space="preserve">
C19-C16-C17</f>
        <v>0</v>
      </c>
      <c r="D18" s="196">
        <f t="shared" ref="D18:AG18" si="1" xml:space="preserve">
D19-D16-D17</f>
        <v>0</v>
      </c>
      <c r="E18" s="196">
        <f t="shared" si="1"/>
        <v>0</v>
      </c>
      <c r="F18" s="196">
        <f t="shared" si="1"/>
        <v>0</v>
      </c>
      <c r="G18" s="196">
        <f t="shared" si="1"/>
        <v>0</v>
      </c>
      <c r="H18" s="196">
        <f t="shared" si="1"/>
        <v>0</v>
      </c>
      <c r="I18" s="196">
        <f t="shared" si="1"/>
        <v>0</v>
      </c>
      <c r="J18" s="196">
        <f t="shared" si="1"/>
        <v>0</v>
      </c>
      <c r="K18" s="196">
        <f t="shared" si="1"/>
        <v>0</v>
      </c>
      <c r="L18" s="196">
        <f t="shared" si="1"/>
        <v>0</v>
      </c>
      <c r="M18" s="196">
        <f t="shared" si="1"/>
        <v>0</v>
      </c>
      <c r="N18" s="196">
        <f t="shared" si="1"/>
        <v>0</v>
      </c>
      <c r="O18" s="196">
        <f t="shared" si="1"/>
        <v>0</v>
      </c>
      <c r="P18" s="196">
        <f t="shared" si="1"/>
        <v>0</v>
      </c>
      <c r="Q18" s="196">
        <f t="shared" si="1"/>
        <v>0</v>
      </c>
      <c r="R18" s="196">
        <f t="shared" si="1"/>
        <v>0</v>
      </c>
      <c r="S18" s="196">
        <f t="shared" si="1"/>
        <v>0</v>
      </c>
      <c r="T18" s="196">
        <f t="shared" si="1"/>
        <v>0</v>
      </c>
      <c r="U18" s="196">
        <f t="shared" si="1"/>
        <v>0</v>
      </c>
      <c r="V18" s="196">
        <f t="shared" si="1"/>
        <v>0</v>
      </c>
      <c r="W18" s="196">
        <f t="shared" si="1"/>
        <v>0</v>
      </c>
      <c r="X18" s="196">
        <f t="shared" si="1"/>
        <v>0</v>
      </c>
      <c r="Y18" s="196">
        <f t="shared" si="1"/>
        <v>0</v>
      </c>
      <c r="Z18" s="196">
        <f t="shared" si="1"/>
        <v>0</v>
      </c>
      <c r="AA18" s="196">
        <f t="shared" si="1"/>
        <v>0</v>
      </c>
      <c r="AB18" s="196">
        <f t="shared" si="1"/>
        <v>0</v>
      </c>
      <c r="AC18" s="196">
        <f t="shared" si="1"/>
        <v>0</v>
      </c>
      <c r="AD18" s="196">
        <f t="shared" si="1"/>
        <v>0</v>
      </c>
      <c r="AE18" s="196">
        <f t="shared" si="1"/>
        <v>0</v>
      </c>
      <c r="AF18" s="196">
        <f t="shared" si="1"/>
        <v>0</v>
      </c>
      <c r="AG18" s="320">
        <f t="shared" si="1"/>
        <v>0</v>
      </c>
      <c r="AH18" s="329"/>
    </row>
    <row r="19" spans="1:34" ht="15" thickBot="1" x14ac:dyDescent="0.35">
      <c r="A19" s="180" t="s">
        <v>128</v>
      </c>
      <c r="B19" s="203">
        <f xml:space="preserve">
IF($A$4&lt;=12,SUMIFS('ON Data'!F:F,'ON Data'!$D:$D,$A$4,'ON Data'!$E:$E,9),SUMIFS('ON Data'!F:F,'ON Data'!$E:$E,9))</f>
        <v>0</v>
      </c>
      <c r="C19" s="204">
        <f xml:space="preserve">
IF($A$4&lt;=12,SUMIFS('ON Data'!G:G,'ON Data'!$D:$D,$A$4,'ON Data'!$E:$E,9),SUMIFS('ON Data'!G:G,'ON Data'!$E:$E,9))</f>
        <v>0</v>
      </c>
      <c r="D19" s="205">
        <f xml:space="preserve">
IF($A$4&lt;=12,SUMIFS('ON Data'!H:H,'ON Data'!$D:$D,$A$4,'ON Data'!$E:$E,9),SUMIFS('ON Data'!H:H,'ON Data'!$E:$E,9))</f>
        <v>0</v>
      </c>
      <c r="E19" s="205">
        <f xml:space="preserve">
IF($A$4&lt;=12,SUMIFS('ON Data'!I:I,'ON Data'!$D:$D,$A$4,'ON Data'!$E:$E,9),SUMIFS('ON Data'!I:I,'ON Data'!$E:$E,9))</f>
        <v>0</v>
      </c>
      <c r="F19" s="205">
        <f xml:space="preserve">
IF($A$4&lt;=12,SUMIFS('ON Data'!K:K,'ON Data'!$D:$D,$A$4,'ON Data'!$E:$E,9),SUMIFS('ON Data'!K:K,'ON Data'!$E:$E,9))</f>
        <v>0</v>
      </c>
      <c r="G19" s="205">
        <f xml:space="preserve">
IF($A$4&lt;=12,SUMIFS('ON Data'!L:L,'ON Data'!$D:$D,$A$4,'ON Data'!$E:$E,9),SUMIFS('ON Data'!L:L,'ON Data'!$E:$E,9))</f>
        <v>0</v>
      </c>
      <c r="H19" s="205">
        <f xml:space="preserve">
IF($A$4&lt;=12,SUMIFS('ON Data'!M:M,'ON Data'!$D:$D,$A$4,'ON Data'!$E:$E,9),SUMIFS('ON Data'!M:M,'ON Data'!$E:$E,9))</f>
        <v>0</v>
      </c>
      <c r="I19" s="205">
        <f xml:space="preserve">
IF($A$4&lt;=12,SUMIFS('ON Data'!N:N,'ON Data'!$D:$D,$A$4,'ON Data'!$E:$E,9),SUMIFS('ON Data'!N:N,'ON Data'!$E:$E,9))</f>
        <v>0</v>
      </c>
      <c r="J19" s="205">
        <f xml:space="preserve">
IF($A$4&lt;=12,SUMIFS('ON Data'!O:O,'ON Data'!$D:$D,$A$4,'ON Data'!$E:$E,9),SUMIFS('ON Data'!O:O,'ON Data'!$E:$E,9))</f>
        <v>0</v>
      </c>
      <c r="K19" s="205">
        <f xml:space="preserve">
IF($A$4&lt;=12,SUMIFS('ON Data'!P:P,'ON Data'!$D:$D,$A$4,'ON Data'!$E:$E,9),SUMIFS('ON Data'!P:P,'ON Data'!$E:$E,9))</f>
        <v>0</v>
      </c>
      <c r="L19" s="205">
        <f xml:space="preserve">
IF($A$4&lt;=12,SUMIFS('ON Data'!Q:Q,'ON Data'!$D:$D,$A$4,'ON Data'!$E:$E,9),SUMIFS('ON Data'!Q:Q,'ON Data'!$E:$E,9))</f>
        <v>0</v>
      </c>
      <c r="M19" s="205">
        <f xml:space="preserve">
IF($A$4&lt;=12,SUMIFS('ON Data'!R:R,'ON Data'!$D:$D,$A$4,'ON Data'!$E:$E,9),SUMIFS('ON Data'!R:R,'ON Data'!$E:$E,9))</f>
        <v>0</v>
      </c>
      <c r="N19" s="205">
        <f xml:space="preserve">
IF($A$4&lt;=12,SUMIFS('ON Data'!S:S,'ON Data'!$D:$D,$A$4,'ON Data'!$E:$E,9),SUMIFS('ON Data'!S:S,'ON Data'!$E:$E,9))</f>
        <v>0</v>
      </c>
      <c r="O19" s="205">
        <f xml:space="preserve">
IF($A$4&lt;=12,SUMIFS('ON Data'!T:T,'ON Data'!$D:$D,$A$4,'ON Data'!$E:$E,9),SUMIFS('ON Data'!T:T,'ON Data'!$E:$E,9))</f>
        <v>0</v>
      </c>
      <c r="P19" s="205">
        <f xml:space="preserve">
IF($A$4&lt;=12,SUMIFS('ON Data'!U:U,'ON Data'!$D:$D,$A$4,'ON Data'!$E:$E,9),SUMIFS('ON Data'!U:U,'ON Data'!$E:$E,9))</f>
        <v>0</v>
      </c>
      <c r="Q19" s="205">
        <f xml:space="preserve">
IF($A$4&lt;=12,SUMIFS('ON Data'!V:V,'ON Data'!$D:$D,$A$4,'ON Data'!$E:$E,9),SUMIFS('ON Data'!V:V,'ON Data'!$E:$E,9))</f>
        <v>0</v>
      </c>
      <c r="R19" s="205">
        <f xml:space="preserve">
IF($A$4&lt;=12,SUMIFS('ON Data'!W:W,'ON Data'!$D:$D,$A$4,'ON Data'!$E:$E,9),SUMIFS('ON Data'!W:W,'ON Data'!$E:$E,9))</f>
        <v>0</v>
      </c>
      <c r="S19" s="205">
        <f xml:space="preserve">
IF($A$4&lt;=12,SUMIFS('ON Data'!X:X,'ON Data'!$D:$D,$A$4,'ON Data'!$E:$E,9),SUMIFS('ON Data'!X:X,'ON Data'!$E:$E,9))</f>
        <v>0</v>
      </c>
      <c r="T19" s="205">
        <f xml:space="preserve">
IF($A$4&lt;=12,SUMIFS('ON Data'!Y:Y,'ON Data'!$D:$D,$A$4,'ON Data'!$E:$E,9),SUMIFS('ON Data'!Y:Y,'ON Data'!$E:$E,9))</f>
        <v>0</v>
      </c>
      <c r="U19" s="205">
        <f xml:space="preserve">
IF($A$4&lt;=12,SUMIFS('ON Data'!Z:Z,'ON Data'!$D:$D,$A$4,'ON Data'!$E:$E,9),SUMIFS('ON Data'!Z:Z,'ON Data'!$E:$E,9))</f>
        <v>0</v>
      </c>
      <c r="V19" s="205">
        <f xml:space="preserve">
IF($A$4&lt;=12,SUMIFS('ON Data'!AA:AA,'ON Data'!$D:$D,$A$4,'ON Data'!$E:$E,9),SUMIFS('ON Data'!AA:AA,'ON Data'!$E:$E,9))</f>
        <v>0</v>
      </c>
      <c r="W19" s="205">
        <f xml:space="preserve">
IF($A$4&lt;=12,SUMIFS('ON Data'!AB:AB,'ON Data'!$D:$D,$A$4,'ON Data'!$E:$E,9),SUMIFS('ON Data'!AB:AB,'ON Data'!$E:$E,9))</f>
        <v>0</v>
      </c>
      <c r="X19" s="205">
        <f xml:space="preserve">
IF($A$4&lt;=12,SUMIFS('ON Data'!AC:AC,'ON Data'!$D:$D,$A$4,'ON Data'!$E:$E,9),SUMIFS('ON Data'!AC:AC,'ON Data'!$E:$E,9))</f>
        <v>0</v>
      </c>
      <c r="Y19" s="205">
        <f xml:space="preserve">
IF($A$4&lt;=12,SUMIFS('ON Data'!AD:AD,'ON Data'!$D:$D,$A$4,'ON Data'!$E:$E,9),SUMIFS('ON Data'!AD:AD,'ON Data'!$E:$E,9))</f>
        <v>0</v>
      </c>
      <c r="Z19" s="205">
        <f xml:space="preserve">
IF($A$4&lt;=12,SUMIFS('ON Data'!AE:AE,'ON Data'!$D:$D,$A$4,'ON Data'!$E:$E,9),SUMIFS('ON Data'!AE:AE,'ON Data'!$E:$E,9))</f>
        <v>0</v>
      </c>
      <c r="AA19" s="205">
        <f xml:space="preserve">
IF($A$4&lt;=12,SUMIFS('ON Data'!AF:AF,'ON Data'!$D:$D,$A$4,'ON Data'!$E:$E,9),SUMIFS('ON Data'!AF:AF,'ON Data'!$E:$E,9))</f>
        <v>0</v>
      </c>
      <c r="AB19" s="205">
        <f xml:space="preserve">
IF($A$4&lt;=12,SUMIFS('ON Data'!AG:AG,'ON Data'!$D:$D,$A$4,'ON Data'!$E:$E,9),SUMIFS('ON Data'!AG:AG,'ON Data'!$E:$E,9))</f>
        <v>0</v>
      </c>
      <c r="AC19" s="205">
        <f xml:space="preserve">
IF($A$4&lt;=12,SUMIFS('ON Data'!AH:AH,'ON Data'!$D:$D,$A$4,'ON Data'!$E:$E,9),SUMIFS('ON Data'!AH:AH,'ON Data'!$E:$E,9))</f>
        <v>0</v>
      </c>
      <c r="AD19" s="205">
        <f xml:space="preserve">
IF($A$4&lt;=12,SUMIFS('ON Data'!AI:AI,'ON Data'!$D:$D,$A$4,'ON Data'!$E:$E,9),SUMIFS('ON Data'!AI:AI,'ON Data'!$E:$E,9))</f>
        <v>0</v>
      </c>
      <c r="AE19" s="205">
        <f xml:space="preserve">
IF($A$4&lt;=12,SUMIFS('ON Data'!AJ:AJ,'ON Data'!$D:$D,$A$4,'ON Data'!$E:$E,9),SUMIFS('ON Data'!AJ:AJ,'ON Data'!$E:$E,9))</f>
        <v>0</v>
      </c>
      <c r="AF19" s="205">
        <f xml:space="preserve">
IF($A$4&lt;=12,SUMIFS('ON Data'!AK:AK,'ON Data'!$D:$D,$A$4,'ON Data'!$E:$E,9),SUMIFS('ON Data'!AK:AK,'ON Data'!$E:$E,9))</f>
        <v>0</v>
      </c>
      <c r="AG19" s="323">
        <f xml:space="preserve">
IF($A$4&lt;=12,SUMIFS('ON Data'!AM:AM,'ON Data'!$D:$D,$A$4,'ON Data'!$E:$E,9),SUMIFS('ON Data'!AM:AM,'ON Data'!$E:$E,9))</f>
        <v>0</v>
      </c>
      <c r="AH19" s="329"/>
    </row>
    <row r="20" spans="1:34" ht="15" collapsed="1" thickBot="1" x14ac:dyDescent="0.35">
      <c r="A20" s="181" t="s">
        <v>45</v>
      </c>
      <c r="B20" s="206">
        <f xml:space="preserve">
IF($A$4&lt;=12,SUMIFS('ON Data'!F:F,'ON Data'!$D:$D,$A$4,'ON Data'!$E:$E,6),SUMIFS('ON Data'!F:F,'ON Data'!$E:$E,6))</f>
        <v>1232191</v>
      </c>
      <c r="C20" s="207">
        <f xml:space="preserve">
IF($A$4&lt;=12,SUMIFS('ON Data'!G:G,'ON Data'!$D:$D,$A$4,'ON Data'!$E:$E,6),SUMIFS('ON Data'!G:G,'ON Data'!$E:$E,6))</f>
        <v>0</v>
      </c>
      <c r="D20" s="208">
        <f xml:space="preserve">
IF($A$4&lt;=12,SUMIFS('ON Data'!H:H,'ON Data'!$D:$D,$A$4,'ON Data'!$E:$E,6),SUMIFS('ON Data'!H:H,'ON Data'!$E:$E,6))</f>
        <v>0</v>
      </c>
      <c r="E20" s="208">
        <f xml:space="preserve">
IF($A$4&lt;=12,SUMIFS('ON Data'!I:I,'ON Data'!$D:$D,$A$4,'ON Data'!$E:$E,6),SUMIFS('ON Data'!I:I,'ON Data'!$E:$E,6))</f>
        <v>0</v>
      </c>
      <c r="F20" s="208">
        <f xml:space="preserve">
IF($A$4&lt;=12,SUMIFS('ON Data'!K:K,'ON Data'!$D:$D,$A$4,'ON Data'!$E:$E,6),SUMIFS('ON Data'!K:K,'ON Data'!$E:$E,6))</f>
        <v>0</v>
      </c>
      <c r="G20" s="208">
        <f xml:space="preserve">
IF($A$4&lt;=12,SUMIFS('ON Data'!L:L,'ON Data'!$D:$D,$A$4,'ON Data'!$E:$E,6),SUMIFS('ON Data'!L:L,'ON Data'!$E:$E,6))</f>
        <v>0</v>
      </c>
      <c r="H20" s="208">
        <f xml:space="preserve">
IF($A$4&lt;=12,SUMIFS('ON Data'!M:M,'ON Data'!$D:$D,$A$4,'ON Data'!$E:$E,6),SUMIFS('ON Data'!M:M,'ON Data'!$E:$E,6))</f>
        <v>0</v>
      </c>
      <c r="I20" s="208">
        <f xml:space="preserve">
IF($A$4&lt;=12,SUMIFS('ON Data'!N:N,'ON Data'!$D:$D,$A$4,'ON Data'!$E:$E,6),SUMIFS('ON Data'!N:N,'ON Data'!$E:$E,6))</f>
        <v>0</v>
      </c>
      <c r="J20" s="208">
        <f xml:space="preserve">
IF($A$4&lt;=12,SUMIFS('ON Data'!O:O,'ON Data'!$D:$D,$A$4,'ON Data'!$E:$E,6),SUMIFS('ON Data'!O:O,'ON Data'!$E:$E,6))</f>
        <v>1232191</v>
      </c>
      <c r="K20" s="208">
        <f xml:space="preserve">
IF($A$4&lt;=12,SUMIFS('ON Data'!P:P,'ON Data'!$D:$D,$A$4,'ON Data'!$E:$E,6),SUMIFS('ON Data'!P:P,'ON Data'!$E:$E,6))</f>
        <v>0</v>
      </c>
      <c r="L20" s="208">
        <f xml:space="preserve">
IF($A$4&lt;=12,SUMIFS('ON Data'!Q:Q,'ON Data'!$D:$D,$A$4,'ON Data'!$E:$E,6),SUMIFS('ON Data'!Q:Q,'ON Data'!$E:$E,6))</f>
        <v>0</v>
      </c>
      <c r="M20" s="208">
        <f xml:space="preserve">
IF($A$4&lt;=12,SUMIFS('ON Data'!R:R,'ON Data'!$D:$D,$A$4,'ON Data'!$E:$E,6),SUMIFS('ON Data'!R:R,'ON Data'!$E:$E,6))</f>
        <v>0</v>
      </c>
      <c r="N20" s="208">
        <f xml:space="preserve">
IF($A$4&lt;=12,SUMIFS('ON Data'!S:S,'ON Data'!$D:$D,$A$4,'ON Data'!$E:$E,6),SUMIFS('ON Data'!S:S,'ON Data'!$E:$E,6))</f>
        <v>0</v>
      </c>
      <c r="O20" s="208">
        <f xml:space="preserve">
IF($A$4&lt;=12,SUMIFS('ON Data'!T:T,'ON Data'!$D:$D,$A$4,'ON Data'!$E:$E,6),SUMIFS('ON Data'!T:T,'ON Data'!$E:$E,6))</f>
        <v>0</v>
      </c>
      <c r="P20" s="208">
        <f xml:space="preserve">
IF($A$4&lt;=12,SUMIFS('ON Data'!U:U,'ON Data'!$D:$D,$A$4,'ON Data'!$E:$E,6),SUMIFS('ON Data'!U:U,'ON Data'!$E:$E,6))</f>
        <v>0</v>
      </c>
      <c r="Q20" s="208">
        <f xml:space="preserve">
IF($A$4&lt;=12,SUMIFS('ON Data'!V:V,'ON Data'!$D:$D,$A$4,'ON Data'!$E:$E,6),SUMIFS('ON Data'!V:V,'ON Data'!$E:$E,6))</f>
        <v>0</v>
      </c>
      <c r="R20" s="208">
        <f xml:space="preserve">
IF($A$4&lt;=12,SUMIFS('ON Data'!W:W,'ON Data'!$D:$D,$A$4,'ON Data'!$E:$E,6),SUMIFS('ON Data'!W:W,'ON Data'!$E:$E,6))</f>
        <v>0</v>
      </c>
      <c r="S20" s="208">
        <f xml:space="preserve">
IF($A$4&lt;=12,SUMIFS('ON Data'!X:X,'ON Data'!$D:$D,$A$4,'ON Data'!$E:$E,6),SUMIFS('ON Data'!X:X,'ON Data'!$E:$E,6))</f>
        <v>0</v>
      </c>
      <c r="T20" s="208">
        <f xml:space="preserve">
IF($A$4&lt;=12,SUMIFS('ON Data'!Y:Y,'ON Data'!$D:$D,$A$4,'ON Data'!$E:$E,6),SUMIFS('ON Data'!Y:Y,'ON Data'!$E:$E,6))</f>
        <v>0</v>
      </c>
      <c r="U20" s="208">
        <f xml:space="preserve">
IF($A$4&lt;=12,SUMIFS('ON Data'!Z:Z,'ON Data'!$D:$D,$A$4,'ON Data'!$E:$E,6),SUMIFS('ON Data'!Z:Z,'ON Data'!$E:$E,6))</f>
        <v>0</v>
      </c>
      <c r="V20" s="208">
        <f xml:space="preserve">
IF($A$4&lt;=12,SUMIFS('ON Data'!AA:AA,'ON Data'!$D:$D,$A$4,'ON Data'!$E:$E,6),SUMIFS('ON Data'!AA:AA,'ON Data'!$E:$E,6))</f>
        <v>0</v>
      </c>
      <c r="W20" s="208">
        <f xml:space="preserve">
IF($A$4&lt;=12,SUMIFS('ON Data'!AB:AB,'ON Data'!$D:$D,$A$4,'ON Data'!$E:$E,6),SUMIFS('ON Data'!AB:AB,'ON Data'!$E:$E,6))</f>
        <v>0</v>
      </c>
      <c r="X20" s="208">
        <f xml:space="preserve">
IF($A$4&lt;=12,SUMIFS('ON Data'!AC:AC,'ON Data'!$D:$D,$A$4,'ON Data'!$E:$E,6),SUMIFS('ON Data'!AC:AC,'ON Data'!$E:$E,6))</f>
        <v>0</v>
      </c>
      <c r="Y20" s="208">
        <f xml:space="preserve">
IF($A$4&lt;=12,SUMIFS('ON Data'!AD:AD,'ON Data'!$D:$D,$A$4,'ON Data'!$E:$E,6),SUMIFS('ON Data'!AD:AD,'ON Data'!$E:$E,6))</f>
        <v>0</v>
      </c>
      <c r="Z20" s="208">
        <f xml:space="preserve">
IF($A$4&lt;=12,SUMIFS('ON Data'!AE:AE,'ON Data'!$D:$D,$A$4,'ON Data'!$E:$E,6),SUMIFS('ON Data'!AE:AE,'ON Data'!$E:$E,6))</f>
        <v>0</v>
      </c>
      <c r="AA20" s="208">
        <f xml:space="preserve">
IF($A$4&lt;=12,SUMIFS('ON Data'!AF:AF,'ON Data'!$D:$D,$A$4,'ON Data'!$E:$E,6),SUMIFS('ON Data'!AF:AF,'ON Data'!$E:$E,6))</f>
        <v>0</v>
      </c>
      <c r="AB20" s="208">
        <f xml:space="preserve">
IF($A$4&lt;=12,SUMIFS('ON Data'!AG:AG,'ON Data'!$D:$D,$A$4,'ON Data'!$E:$E,6),SUMIFS('ON Data'!AG:AG,'ON Data'!$E:$E,6))</f>
        <v>0</v>
      </c>
      <c r="AC20" s="208">
        <f xml:space="preserve">
IF($A$4&lt;=12,SUMIFS('ON Data'!AH:AH,'ON Data'!$D:$D,$A$4,'ON Data'!$E:$E,6),SUMIFS('ON Data'!AH:AH,'ON Data'!$E:$E,6))</f>
        <v>0</v>
      </c>
      <c r="AD20" s="208">
        <f xml:space="preserve">
IF($A$4&lt;=12,SUMIFS('ON Data'!AI:AI,'ON Data'!$D:$D,$A$4,'ON Data'!$E:$E,6),SUMIFS('ON Data'!AI:AI,'ON Data'!$E:$E,6))</f>
        <v>0</v>
      </c>
      <c r="AE20" s="208">
        <f xml:space="preserve">
IF($A$4&lt;=12,SUMIFS('ON Data'!AJ:AJ,'ON Data'!$D:$D,$A$4,'ON Data'!$E:$E,6),SUMIFS('ON Data'!AJ:AJ,'ON Data'!$E:$E,6))</f>
        <v>0</v>
      </c>
      <c r="AF20" s="208">
        <f xml:space="preserve">
IF($A$4&lt;=12,SUMIFS('ON Data'!AK:AK,'ON Data'!$D:$D,$A$4,'ON Data'!$E:$E,6),SUMIFS('ON Data'!AK:AK,'ON Data'!$E:$E,6))</f>
        <v>0</v>
      </c>
      <c r="AG20" s="324">
        <f xml:space="preserve">
IF($A$4&lt;=12,SUMIFS('ON Data'!AM:AM,'ON Data'!$D:$D,$A$4,'ON Data'!$E:$E,6),SUMIFS('ON Data'!AM:AM,'ON Data'!$E:$E,6))</f>
        <v>0</v>
      </c>
      <c r="AH20" s="329"/>
    </row>
    <row r="21" spans="1:34" ht="15" hidden="1" outlineLevel="1" thickBot="1" x14ac:dyDescent="0.35">
      <c r="A21" s="174" t="s">
        <v>52</v>
      </c>
      <c r="B21" s="194"/>
      <c r="C21" s="195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320"/>
      <c r="AH21" s="329"/>
    </row>
    <row r="22" spans="1:34" ht="15" hidden="1" outlineLevel="1" thickBot="1" x14ac:dyDescent="0.35">
      <c r="A22" s="174" t="s">
        <v>47</v>
      </c>
      <c r="B22" s="194"/>
      <c r="C22" s="195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320"/>
      <c r="AH22" s="329"/>
    </row>
    <row r="23" spans="1:34" ht="15" hidden="1" outlineLevel="1" thickBot="1" x14ac:dyDescent="0.35">
      <c r="A23" s="182" t="s">
        <v>43</v>
      </c>
      <c r="B23" s="197"/>
      <c r="C23" s="198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321"/>
      <c r="AH23" s="329"/>
    </row>
    <row r="24" spans="1:34" x14ac:dyDescent="0.3">
      <c r="A24" s="176" t="s">
        <v>129</v>
      </c>
      <c r="B24" s="223" t="s">
        <v>2</v>
      </c>
      <c r="C24" s="330" t="s">
        <v>140</v>
      </c>
      <c r="D24" s="305"/>
      <c r="E24" s="306"/>
      <c r="F24" s="306" t="s">
        <v>141</v>
      </c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25" t="s">
        <v>142</v>
      </c>
      <c r="AH24" s="329"/>
    </row>
    <row r="25" spans="1:34" x14ac:dyDescent="0.3">
      <c r="A25" s="177" t="s">
        <v>45</v>
      </c>
      <c r="B25" s="194">
        <f xml:space="preserve">
SUM(C25:AG25)</f>
        <v>100</v>
      </c>
      <c r="C25" s="331">
        <f xml:space="preserve">
IF($A$4&lt;=12,SUMIFS('ON Data'!H:H,'ON Data'!$D:$D,$A$4,'ON Data'!$E:$E,10),SUMIFS('ON Data'!H:H,'ON Data'!$E:$E,10))</f>
        <v>0</v>
      </c>
      <c r="D25" s="307"/>
      <c r="E25" s="308"/>
      <c r="F25" s="308">
        <f xml:space="preserve">
IF($A$4&lt;=12,SUMIFS('ON Data'!K:K,'ON Data'!$D:$D,$A$4,'ON Data'!$E:$E,10),SUMIFS('ON Data'!K:K,'ON Data'!$E:$E,10))</f>
        <v>100</v>
      </c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26">
        <f xml:space="preserve">
IF($A$4&lt;=12,SUMIFS('ON Data'!AM:AM,'ON Data'!$D:$D,$A$4,'ON Data'!$E:$E,10),SUMIFS('ON Data'!AM:AM,'ON Data'!$E:$E,10))</f>
        <v>0</v>
      </c>
      <c r="AH25" s="329"/>
    </row>
    <row r="26" spans="1:34" x14ac:dyDescent="0.3">
      <c r="A26" s="183" t="s">
        <v>139</v>
      </c>
      <c r="B26" s="203">
        <f xml:space="preserve">
SUM(C26:AG26)</f>
        <v>0</v>
      </c>
      <c r="C26" s="331">
        <f xml:space="preserve">
IF($A$4&lt;=12,SUMIFS('ON Data'!H:H,'ON Data'!$D:$D,$A$4,'ON Data'!$E:$E,11),SUMIFS('ON Data'!H:H,'ON Data'!$E:$E,11))</f>
        <v>0</v>
      </c>
      <c r="D26" s="307"/>
      <c r="E26" s="308"/>
      <c r="F26" s="309">
        <f xml:space="preserve">
IF($A$4&lt;=12,SUMIFS('ON Data'!K:K,'ON Data'!$D:$D,$A$4,'ON Data'!$E:$E,11),SUMIFS('ON Data'!K:K,'ON Data'!$E:$E,11))</f>
        <v>0</v>
      </c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26">
        <f xml:space="preserve">
IF($A$4&lt;=12,SUMIFS('ON Data'!AM:AM,'ON Data'!$D:$D,$A$4,'ON Data'!$E:$E,11),SUMIFS('ON Data'!AM:AM,'ON Data'!$E:$E,11))</f>
        <v>0</v>
      </c>
      <c r="AH26" s="329"/>
    </row>
    <row r="27" spans="1:34" x14ac:dyDescent="0.3">
      <c r="A27" s="183" t="s">
        <v>47</v>
      </c>
      <c r="B27" s="224">
        <f xml:space="preserve">
IF(B26=0,0,B25/B26)</f>
        <v>0</v>
      </c>
      <c r="C27" s="332">
        <f xml:space="preserve">
IF(C26=0,0,C25/C26)</f>
        <v>0</v>
      </c>
      <c r="D27" s="310"/>
      <c r="E27" s="311"/>
      <c r="F27" s="311">
        <f xml:space="preserve">
IF(F26=0,0,F25/F26)</f>
        <v>0</v>
      </c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27">
        <f xml:space="preserve">
IF(AG26=0,0,AG25/AG26)</f>
        <v>0</v>
      </c>
      <c r="AH27" s="329"/>
    </row>
    <row r="28" spans="1:34" ht="15" thickBot="1" x14ac:dyDescent="0.35">
      <c r="A28" s="183" t="s">
        <v>138</v>
      </c>
      <c r="B28" s="203">
        <f xml:space="preserve">
SUM(C28:AG28)</f>
        <v>-100</v>
      </c>
      <c r="C28" s="333">
        <f xml:space="preserve">
C26-C25</f>
        <v>0</v>
      </c>
      <c r="D28" s="312"/>
      <c r="E28" s="313"/>
      <c r="F28" s="313">
        <f xml:space="preserve">
F26-F25</f>
        <v>-100</v>
      </c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28">
        <f xml:space="preserve">
AG26-AG25</f>
        <v>0</v>
      </c>
      <c r="AH28" s="329"/>
    </row>
    <row r="29" spans="1:34" x14ac:dyDescent="0.3">
      <c r="A29" s="184"/>
      <c r="B29" s="184"/>
      <c r="C29" s="185"/>
      <c r="D29" s="184"/>
      <c r="E29" s="184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4"/>
      <c r="AF29" s="184"/>
      <c r="AG29" s="184"/>
    </row>
    <row r="30" spans="1:34" x14ac:dyDescent="0.3">
      <c r="A30" s="76" t="s">
        <v>73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110"/>
    </row>
    <row r="31" spans="1:34" x14ac:dyDescent="0.3">
      <c r="A31" s="77" t="s">
        <v>136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110"/>
    </row>
    <row r="32" spans="1:34" ht="14.4" customHeight="1" x14ac:dyDescent="0.3">
      <c r="A32" s="220" t="s">
        <v>133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</row>
    <row r="33" spans="1:1" x14ac:dyDescent="0.3">
      <c r="A33" s="222" t="s">
        <v>143</v>
      </c>
    </row>
    <row r="34" spans="1:1" x14ac:dyDescent="0.3">
      <c r="A34" s="222" t="s">
        <v>144</v>
      </c>
    </row>
    <row r="35" spans="1:1" x14ac:dyDescent="0.3">
      <c r="A35" s="222" t="s">
        <v>145</v>
      </c>
    </row>
    <row r="36" spans="1:1" x14ac:dyDescent="0.3">
      <c r="A36" s="222" t="s">
        <v>146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1" priority="2" operator="greaterThan">
      <formula>1</formula>
    </cfRule>
  </conditionalFormatting>
  <conditionalFormatting sqref="C28 AG28 F28">
    <cfRule type="cellIs" dxfId="0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4"/>
  <sheetViews>
    <sheetView showGridLines="0" showRowColHeaders="0" workbookViewId="0"/>
  </sheetViews>
  <sheetFormatPr defaultRowHeight="14.4" x14ac:dyDescent="0.3"/>
  <cols>
    <col min="1" max="16384" width="8.88671875" style="163"/>
  </cols>
  <sheetData>
    <row r="1" spans="1:40" x14ac:dyDescent="0.3">
      <c r="A1" s="163" t="s">
        <v>279</v>
      </c>
    </row>
    <row r="2" spans="1:40" x14ac:dyDescent="0.3">
      <c r="A2" s="167" t="s">
        <v>176</v>
      </c>
    </row>
    <row r="3" spans="1:40" x14ac:dyDescent="0.3">
      <c r="A3" s="163" t="s">
        <v>103</v>
      </c>
      <c r="B3" s="188">
        <v>2014</v>
      </c>
      <c r="D3" s="164">
        <f>MAX(D5:D1048576)</f>
        <v>6</v>
      </c>
      <c r="F3" s="164">
        <f>SUMIF($E5:$E1048576,"&lt;10",F5:F1048576)</f>
        <v>1239054</v>
      </c>
      <c r="G3" s="164">
        <f t="shared" ref="G3:AN3" si="0">SUMIF($E5:$E1048576,"&lt;10",G5:G1048576)</f>
        <v>0</v>
      </c>
      <c r="H3" s="164">
        <f t="shared" si="0"/>
        <v>0</v>
      </c>
      <c r="I3" s="164">
        <f t="shared" si="0"/>
        <v>0</v>
      </c>
      <c r="J3" s="164">
        <f t="shared" si="0"/>
        <v>0</v>
      </c>
      <c r="K3" s="164">
        <f t="shared" si="0"/>
        <v>0</v>
      </c>
      <c r="L3" s="164">
        <f t="shared" si="0"/>
        <v>0</v>
      </c>
      <c r="M3" s="164">
        <f t="shared" si="0"/>
        <v>0</v>
      </c>
      <c r="N3" s="164">
        <f t="shared" si="0"/>
        <v>0</v>
      </c>
      <c r="O3" s="164">
        <f t="shared" si="0"/>
        <v>1239054</v>
      </c>
      <c r="P3" s="164">
        <f t="shared" si="0"/>
        <v>0</v>
      </c>
      <c r="Q3" s="164">
        <f t="shared" si="0"/>
        <v>0</v>
      </c>
      <c r="R3" s="164">
        <f t="shared" si="0"/>
        <v>0</v>
      </c>
      <c r="S3" s="164">
        <f t="shared" si="0"/>
        <v>0</v>
      </c>
      <c r="T3" s="164">
        <f t="shared" si="0"/>
        <v>0</v>
      </c>
      <c r="U3" s="164">
        <f t="shared" si="0"/>
        <v>0</v>
      </c>
      <c r="V3" s="164">
        <f t="shared" si="0"/>
        <v>0</v>
      </c>
      <c r="W3" s="164">
        <f t="shared" si="0"/>
        <v>0</v>
      </c>
      <c r="X3" s="164">
        <f t="shared" si="0"/>
        <v>0</v>
      </c>
      <c r="Y3" s="164">
        <f t="shared" si="0"/>
        <v>0</v>
      </c>
      <c r="Z3" s="164">
        <f t="shared" si="0"/>
        <v>0</v>
      </c>
      <c r="AA3" s="164">
        <f t="shared" si="0"/>
        <v>0</v>
      </c>
      <c r="AB3" s="164">
        <f t="shared" si="0"/>
        <v>0</v>
      </c>
      <c r="AC3" s="164">
        <f t="shared" si="0"/>
        <v>0</v>
      </c>
      <c r="AD3" s="164">
        <f t="shared" si="0"/>
        <v>0</v>
      </c>
      <c r="AE3" s="164">
        <f t="shared" si="0"/>
        <v>0</v>
      </c>
      <c r="AF3" s="164">
        <f t="shared" si="0"/>
        <v>0</v>
      </c>
      <c r="AG3" s="164">
        <f t="shared" si="0"/>
        <v>0</v>
      </c>
      <c r="AH3" s="164">
        <f t="shared" si="0"/>
        <v>0</v>
      </c>
      <c r="AI3" s="164">
        <f t="shared" si="0"/>
        <v>0</v>
      </c>
      <c r="AJ3" s="164">
        <f t="shared" si="0"/>
        <v>0</v>
      </c>
      <c r="AK3" s="164">
        <f t="shared" si="0"/>
        <v>0</v>
      </c>
      <c r="AL3" s="164">
        <f t="shared" si="0"/>
        <v>0</v>
      </c>
      <c r="AM3" s="164">
        <f t="shared" si="0"/>
        <v>0</v>
      </c>
      <c r="AN3" s="164">
        <f t="shared" si="0"/>
        <v>0</v>
      </c>
    </row>
    <row r="4" spans="1:40" x14ac:dyDescent="0.3">
      <c r="A4" s="163" t="s">
        <v>104</v>
      </c>
      <c r="B4" s="188">
        <v>1</v>
      </c>
      <c r="C4" s="165" t="s">
        <v>3</v>
      </c>
      <c r="D4" s="166" t="s">
        <v>42</v>
      </c>
      <c r="E4" s="166" t="s">
        <v>98</v>
      </c>
      <c r="F4" s="166" t="s">
        <v>2</v>
      </c>
      <c r="G4" s="166" t="s">
        <v>99</v>
      </c>
      <c r="H4" s="166" t="s">
        <v>100</v>
      </c>
      <c r="I4" s="166" t="s">
        <v>101</v>
      </c>
      <c r="J4" s="166" t="s">
        <v>102</v>
      </c>
      <c r="K4" s="166">
        <v>305</v>
      </c>
      <c r="L4" s="166">
        <v>306</v>
      </c>
      <c r="M4" s="166">
        <v>408</v>
      </c>
      <c r="N4" s="166">
        <v>409</v>
      </c>
      <c r="O4" s="166">
        <v>410</v>
      </c>
      <c r="P4" s="166">
        <v>415</v>
      </c>
      <c r="Q4" s="166">
        <v>416</v>
      </c>
      <c r="R4" s="166">
        <v>418</v>
      </c>
      <c r="S4" s="166">
        <v>419</v>
      </c>
      <c r="T4" s="166">
        <v>420</v>
      </c>
      <c r="U4" s="166">
        <v>421</v>
      </c>
      <c r="V4" s="166">
        <v>522</v>
      </c>
      <c r="W4" s="166">
        <v>523</v>
      </c>
      <c r="X4" s="166">
        <v>524</v>
      </c>
      <c r="Y4" s="166">
        <v>525</v>
      </c>
      <c r="Z4" s="166">
        <v>526</v>
      </c>
      <c r="AA4" s="166">
        <v>527</v>
      </c>
      <c r="AB4" s="166">
        <v>528</v>
      </c>
      <c r="AC4" s="166">
        <v>629</v>
      </c>
      <c r="AD4" s="166">
        <v>630</v>
      </c>
      <c r="AE4" s="166">
        <v>636</v>
      </c>
      <c r="AF4" s="166">
        <v>637</v>
      </c>
      <c r="AG4" s="166">
        <v>640</v>
      </c>
      <c r="AH4" s="166">
        <v>642</v>
      </c>
      <c r="AI4" s="166">
        <v>743</v>
      </c>
      <c r="AJ4" s="166">
        <v>745</v>
      </c>
      <c r="AK4" s="166">
        <v>746</v>
      </c>
      <c r="AL4" s="166">
        <v>747</v>
      </c>
      <c r="AM4" s="166">
        <v>930</v>
      </c>
      <c r="AN4" s="166">
        <v>940</v>
      </c>
    </row>
    <row r="5" spans="1:40" x14ac:dyDescent="0.3">
      <c r="A5" s="163" t="s">
        <v>105</v>
      </c>
      <c r="B5" s="188">
        <v>2</v>
      </c>
      <c r="C5" s="163">
        <v>45</v>
      </c>
      <c r="D5" s="163">
        <v>1</v>
      </c>
      <c r="E5" s="163">
        <v>1</v>
      </c>
      <c r="F5" s="163">
        <v>7</v>
      </c>
      <c r="G5" s="163">
        <v>0</v>
      </c>
      <c r="H5" s="163">
        <v>0</v>
      </c>
      <c r="I5" s="163">
        <v>0</v>
      </c>
      <c r="J5" s="163">
        <v>0</v>
      </c>
      <c r="K5" s="163">
        <v>0</v>
      </c>
      <c r="L5" s="163">
        <v>0</v>
      </c>
      <c r="M5" s="163">
        <v>0</v>
      </c>
      <c r="N5" s="163">
        <v>0</v>
      </c>
      <c r="O5" s="163">
        <v>7</v>
      </c>
      <c r="P5" s="163">
        <v>0</v>
      </c>
      <c r="Q5" s="163">
        <v>0</v>
      </c>
      <c r="R5" s="163">
        <v>0</v>
      </c>
      <c r="S5" s="163">
        <v>0</v>
      </c>
      <c r="T5" s="163">
        <v>0</v>
      </c>
      <c r="U5" s="163">
        <v>0</v>
      </c>
      <c r="V5" s="163">
        <v>0</v>
      </c>
      <c r="W5" s="163">
        <v>0</v>
      </c>
      <c r="X5" s="163">
        <v>0</v>
      </c>
      <c r="Y5" s="163">
        <v>0</v>
      </c>
      <c r="Z5" s="163">
        <v>0</v>
      </c>
      <c r="AA5" s="163">
        <v>0</v>
      </c>
      <c r="AB5" s="163">
        <v>0</v>
      </c>
      <c r="AC5" s="163">
        <v>0</v>
      </c>
      <c r="AD5" s="163">
        <v>0</v>
      </c>
      <c r="AE5" s="163">
        <v>0</v>
      </c>
      <c r="AF5" s="163">
        <v>0</v>
      </c>
      <c r="AG5" s="163">
        <v>0</v>
      </c>
      <c r="AH5" s="163">
        <v>0</v>
      </c>
      <c r="AI5" s="163">
        <v>0</v>
      </c>
      <c r="AJ5" s="163">
        <v>0</v>
      </c>
      <c r="AK5" s="163">
        <v>0</v>
      </c>
      <c r="AL5" s="163">
        <v>0</v>
      </c>
      <c r="AM5" s="163">
        <v>0</v>
      </c>
      <c r="AN5" s="163">
        <v>0</v>
      </c>
    </row>
    <row r="6" spans="1:40" x14ac:dyDescent="0.3">
      <c r="A6" s="163" t="s">
        <v>106</v>
      </c>
      <c r="B6" s="188">
        <v>3</v>
      </c>
      <c r="C6" s="163">
        <v>45</v>
      </c>
      <c r="D6" s="163">
        <v>1</v>
      </c>
      <c r="E6" s="163">
        <v>2</v>
      </c>
      <c r="F6" s="163">
        <v>1256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v>1256</v>
      </c>
      <c r="P6" s="163">
        <v>0</v>
      </c>
      <c r="Q6" s="163">
        <v>0</v>
      </c>
      <c r="R6" s="163">
        <v>0</v>
      </c>
      <c r="S6" s="163">
        <v>0</v>
      </c>
      <c r="T6" s="163">
        <v>0</v>
      </c>
      <c r="U6" s="163">
        <v>0</v>
      </c>
      <c r="V6" s="163">
        <v>0</v>
      </c>
      <c r="W6" s="163">
        <v>0</v>
      </c>
      <c r="X6" s="163">
        <v>0</v>
      </c>
      <c r="Y6" s="163">
        <v>0</v>
      </c>
      <c r="Z6" s="163">
        <v>0</v>
      </c>
      <c r="AA6" s="163">
        <v>0</v>
      </c>
      <c r="AB6" s="163">
        <v>0</v>
      </c>
      <c r="AC6" s="163">
        <v>0</v>
      </c>
      <c r="AD6" s="163">
        <v>0</v>
      </c>
      <c r="AE6" s="163">
        <v>0</v>
      </c>
      <c r="AF6" s="163">
        <v>0</v>
      </c>
      <c r="AG6" s="163">
        <v>0</v>
      </c>
      <c r="AH6" s="163">
        <v>0</v>
      </c>
      <c r="AI6" s="163">
        <v>0</v>
      </c>
      <c r="AJ6" s="163">
        <v>0</v>
      </c>
      <c r="AK6" s="163">
        <v>0</v>
      </c>
      <c r="AL6" s="163">
        <v>0</v>
      </c>
      <c r="AM6" s="163">
        <v>0</v>
      </c>
      <c r="AN6" s="163">
        <v>0</v>
      </c>
    </row>
    <row r="7" spans="1:40" x14ac:dyDescent="0.3">
      <c r="A7" s="163" t="s">
        <v>107</v>
      </c>
      <c r="B7" s="188">
        <v>4</v>
      </c>
      <c r="C7" s="163">
        <v>45</v>
      </c>
      <c r="D7" s="163">
        <v>1</v>
      </c>
      <c r="E7" s="163">
        <v>6</v>
      </c>
      <c r="F7" s="163">
        <v>205032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205032</v>
      </c>
      <c r="P7" s="163">
        <v>0</v>
      </c>
      <c r="Q7" s="163">
        <v>0</v>
      </c>
      <c r="R7" s="163">
        <v>0</v>
      </c>
      <c r="S7" s="163">
        <v>0</v>
      </c>
      <c r="T7" s="163">
        <v>0</v>
      </c>
      <c r="U7" s="163">
        <v>0</v>
      </c>
      <c r="V7" s="163">
        <v>0</v>
      </c>
      <c r="W7" s="163">
        <v>0</v>
      </c>
      <c r="X7" s="163">
        <v>0</v>
      </c>
      <c r="Y7" s="163">
        <v>0</v>
      </c>
      <c r="Z7" s="163">
        <v>0</v>
      </c>
      <c r="AA7" s="163">
        <v>0</v>
      </c>
      <c r="AB7" s="163">
        <v>0</v>
      </c>
      <c r="AC7" s="163">
        <v>0</v>
      </c>
      <c r="AD7" s="163">
        <v>0</v>
      </c>
      <c r="AE7" s="163">
        <v>0</v>
      </c>
      <c r="AF7" s="163">
        <v>0</v>
      </c>
      <c r="AG7" s="163">
        <v>0</v>
      </c>
      <c r="AH7" s="163">
        <v>0</v>
      </c>
      <c r="AI7" s="163">
        <v>0</v>
      </c>
      <c r="AJ7" s="163">
        <v>0</v>
      </c>
      <c r="AK7" s="163">
        <v>0</v>
      </c>
      <c r="AL7" s="163">
        <v>0</v>
      </c>
      <c r="AM7" s="163">
        <v>0</v>
      </c>
      <c r="AN7" s="163">
        <v>0</v>
      </c>
    </row>
    <row r="8" spans="1:40" x14ac:dyDescent="0.3">
      <c r="A8" s="163" t="s">
        <v>108</v>
      </c>
      <c r="B8" s="188">
        <v>5</v>
      </c>
      <c r="C8" s="163">
        <v>45</v>
      </c>
      <c r="D8" s="163">
        <v>2</v>
      </c>
      <c r="E8" s="163">
        <v>1</v>
      </c>
      <c r="F8" s="163">
        <v>7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7</v>
      </c>
      <c r="P8" s="163">
        <v>0</v>
      </c>
      <c r="Q8" s="163">
        <v>0</v>
      </c>
      <c r="R8" s="163">
        <v>0</v>
      </c>
      <c r="S8" s="163">
        <v>0</v>
      </c>
      <c r="T8" s="163">
        <v>0</v>
      </c>
      <c r="U8" s="163">
        <v>0</v>
      </c>
      <c r="V8" s="163">
        <v>0</v>
      </c>
      <c r="W8" s="163">
        <v>0</v>
      </c>
      <c r="X8" s="163">
        <v>0</v>
      </c>
      <c r="Y8" s="163">
        <v>0</v>
      </c>
      <c r="Z8" s="163">
        <v>0</v>
      </c>
      <c r="AA8" s="163">
        <v>0</v>
      </c>
      <c r="AB8" s="163">
        <v>0</v>
      </c>
      <c r="AC8" s="163">
        <v>0</v>
      </c>
      <c r="AD8" s="163">
        <v>0</v>
      </c>
      <c r="AE8" s="163">
        <v>0</v>
      </c>
      <c r="AF8" s="163">
        <v>0</v>
      </c>
      <c r="AG8" s="163">
        <v>0</v>
      </c>
      <c r="AH8" s="163">
        <v>0</v>
      </c>
      <c r="AI8" s="163">
        <v>0</v>
      </c>
      <c r="AJ8" s="163">
        <v>0</v>
      </c>
      <c r="AK8" s="163">
        <v>0</v>
      </c>
      <c r="AL8" s="163">
        <v>0</v>
      </c>
      <c r="AM8" s="163">
        <v>0</v>
      </c>
      <c r="AN8" s="163">
        <v>0</v>
      </c>
    </row>
    <row r="9" spans="1:40" x14ac:dyDescent="0.3">
      <c r="A9" s="163" t="s">
        <v>109</v>
      </c>
      <c r="B9" s="188">
        <v>6</v>
      </c>
      <c r="C9" s="163">
        <v>45</v>
      </c>
      <c r="D9" s="163">
        <v>2</v>
      </c>
      <c r="E9" s="163">
        <v>2</v>
      </c>
      <c r="F9" s="163">
        <v>1084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1084</v>
      </c>
      <c r="P9" s="163">
        <v>0</v>
      </c>
      <c r="Q9" s="163">
        <v>0</v>
      </c>
      <c r="R9" s="163">
        <v>0</v>
      </c>
      <c r="S9" s="163">
        <v>0</v>
      </c>
      <c r="T9" s="163">
        <v>0</v>
      </c>
      <c r="U9" s="163">
        <v>0</v>
      </c>
      <c r="V9" s="163">
        <v>0</v>
      </c>
      <c r="W9" s="163">
        <v>0</v>
      </c>
      <c r="X9" s="163">
        <v>0</v>
      </c>
      <c r="Y9" s="163">
        <v>0</v>
      </c>
      <c r="Z9" s="163">
        <v>0</v>
      </c>
      <c r="AA9" s="163">
        <v>0</v>
      </c>
      <c r="AB9" s="163">
        <v>0</v>
      </c>
      <c r="AC9" s="163">
        <v>0</v>
      </c>
      <c r="AD9" s="163">
        <v>0</v>
      </c>
      <c r="AE9" s="163">
        <v>0</v>
      </c>
      <c r="AF9" s="163">
        <v>0</v>
      </c>
      <c r="AG9" s="163">
        <v>0</v>
      </c>
      <c r="AH9" s="163">
        <v>0</v>
      </c>
      <c r="AI9" s="163">
        <v>0</v>
      </c>
      <c r="AJ9" s="163">
        <v>0</v>
      </c>
      <c r="AK9" s="163">
        <v>0</v>
      </c>
      <c r="AL9" s="163">
        <v>0</v>
      </c>
      <c r="AM9" s="163">
        <v>0</v>
      </c>
      <c r="AN9" s="163">
        <v>0</v>
      </c>
    </row>
    <row r="10" spans="1:40" x14ac:dyDescent="0.3">
      <c r="A10" s="163" t="s">
        <v>110</v>
      </c>
      <c r="B10" s="188">
        <v>7</v>
      </c>
      <c r="C10" s="163">
        <v>45</v>
      </c>
      <c r="D10" s="163">
        <v>2</v>
      </c>
      <c r="E10" s="163">
        <v>6</v>
      </c>
      <c r="F10" s="163">
        <v>203050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203050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</row>
    <row r="11" spans="1:40" x14ac:dyDescent="0.3">
      <c r="A11" s="163" t="s">
        <v>111</v>
      </c>
      <c r="B11" s="188">
        <v>8</v>
      </c>
      <c r="C11" s="163">
        <v>45</v>
      </c>
      <c r="D11" s="163">
        <v>3</v>
      </c>
      <c r="E11" s="163">
        <v>1</v>
      </c>
      <c r="F11" s="163">
        <v>7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7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0</v>
      </c>
    </row>
    <row r="12" spans="1:40" x14ac:dyDescent="0.3">
      <c r="A12" s="163" t="s">
        <v>112</v>
      </c>
      <c r="B12" s="188">
        <v>9</v>
      </c>
      <c r="C12" s="163">
        <v>45</v>
      </c>
      <c r="D12" s="163">
        <v>3</v>
      </c>
      <c r="E12" s="163">
        <v>2</v>
      </c>
      <c r="F12" s="163">
        <v>1144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1144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0</v>
      </c>
    </row>
    <row r="13" spans="1:40" x14ac:dyDescent="0.3">
      <c r="A13" s="163" t="s">
        <v>113</v>
      </c>
      <c r="B13" s="188">
        <v>10</v>
      </c>
      <c r="C13" s="163">
        <v>45</v>
      </c>
      <c r="D13" s="163">
        <v>3</v>
      </c>
      <c r="E13" s="163">
        <v>6</v>
      </c>
      <c r="F13" s="163">
        <v>204745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204745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</row>
    <row r="14" spans="1:40" x14ac:dyDescent="0.3">
      <c r="A14" s="163" t="s">
        <v>114</v>
      </c>
      <c r="B14" s="188">
        <v>11</v>
      </c>
      <c r="C14" s="163">
        <v>45</v>
      </c>
      <c r="D14" s="163">
        <v>3</v>
      </c>
      <c r="E14" s="163">
        <v>10</v>
      </c>
      <c r="F14" s="163">
        <v>100</v>
      </c>
      <c r="G14" s="163">
        <v>0</v>
      </c>
      <c r="H14" s="163">
        <v>0</v>
      </c>
      <c r="I14" s="163">
        <v>0</v>
      </c>
      <c r="J14" s="163">
        <v>0</v>
      </c>
      <c r="K14" s="163">
        <v>100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0</v>
      </c>
      <c r="R14" s="163">
        <v>0</v>
      </c>
      <c r="S14" s="163">
        <v>0</v>
      </c>
      <c r="T14" s="163">
        <v>0</v>
      </c>
      <c r="U14" s="163">
        <v>0</v>
      </c>
      <c r="V14" s="163">
        <v>0</v>
      </c>
      <c r="W14" s="163">
        <v>0</v>
      </c>
      <c r="X14" s="163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0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0</v>
      </c>
      <c r="AJ14" s="163">
        <v>0</v>
      </c>
      <c r="AK14" s="163">
        <v>0</v>
      </c>
      <c r="AL14" s="163">
        <v>0</v>
      </c>
      <c r="AM14" s="163">
        <v>0</v>
      </c>
      <c r="AN14" s="163">
        <v>0</v>
      </c>
    </row>
    <row r="15" spans="1:40" x14ac:dyDescent="0.3">
      <c r="A15" s="163" t="s">
        <v>115</v>
      </c>
      <c r="B15" s="188">
        <v>12</v>
      </c>
      <c r="C15" s="163">
        <v>45</v>
      </c>
      <c r="D15" s="163">
        <v>4</v>
      </c>
      <c r="E15" s="163">
        <v>1</v>
      </c>
      <c r="F15" s="163">
        <v>7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7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63">
        <v>0</v>
      </c>
      <c r="AH15" s="163">
        <v>0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0</v>
      </c>
    </row>
    <row r="16" spans="1:40" x14ac:dyDescent="0.3">
      <c r="A16" s="163" t="s">
        <v>103</v>
      </c>
      <c r="B16" s="188">
        <v>2014</v>
      </c>
      <c r="C16" s="163">
        <v>45</v>
      </c>
      <c r="D16" s="163">
        <v>4</v>
      </c>
      <c r="E16" s="163">
        <v>2</v>
      </c>
      <c r="F16" s="163">
        <v>1164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1164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</row>
    <row r="17" spans="3:40" x14ac:dyDescent="0.3">
      <c r="C17" s="163">
        <v>45</v>
      </c>
      <c r="D17" s="163">
        <v>4</v>
      </c>
      <c r="E17" s="163">
        <v>4</v>
      </c>
      <c r="F17" s="163">
        <v>1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1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0</v>
      </c>
    </row>
    <row r="18" spans="3:40" x14ac:dyDescent="0.3">
      <c r="C18" s="163">
        <v>45</v>
      </c>
      <c r="D18" s="163">
        <v>4</v>
      </c>
      <c r="E18" s="163">
        <v>6</v>
      </c>
      <c r="F18" s="163">
        <v>205624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205624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0</v>
      </c>
    </row>
    <row r="19" spans="3:40" x14ac:dyDescent="0.3">
      <c r="C19" s="163">
        <v>45</v>
      </c>
      <c r="D19" s="163">
        <v>5</v>
      </c>
      <c r="E19" s="163">
        <v>1</v>
      </c>
      <c r="F19" s="163">
        <v>7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7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v>0</v>
      </c>
      <c r="AL19" s="163">
        <v>0</v>
      </c>
      <c r="AM19" s="163">
        <v>0</v>
      </c>
      <c r="AN19" s="163">
        <v>0</v>
      </c>
    </row>
    <row r="20" spans="3:40" x14ac:dyDescent="0.3">
      <c r="C20" s="163">
        <v>45</v>
      </c>
      <c r="D20" s="163">
        <v>5</v>
      </c>
      <c r="E20" s="163">
        <v>2</v>
      </c>
      <c r="F20" s="163">
        <v>1120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1120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v>0</v>
      </c>
      <c r="AL20" s="163">
        <v>0</v>
      </c>
      <c r="AM20" s="163">
        <v>0</v>
      </c>
      <c r="AN20" s="163">
        <v>0</v>
      </c>
    </row>
    <row r="21" spans="3:40" x14ac:dyDescent="0.3">
      <c r="C21" s="163">
        <v>45</v>
      </c>
      <c r="D21" s="163">
        <v>5</v>
      </c>
      <c r="E21" s="163">
        <v>6</v>
      </c>
      <c r="F21" s="163">
        <v>206331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206331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v>0</v>
      </c>
      <c r="AL21" s="163">
        <v>0</v>
      </c>
      <c r="AM21" s="163">
        <v>0</v>
      </c>
      <c r="AN21" s="163">
        <v>0</v>
      </c>
    </row>
    <row r="22" spans="3:40" x14ac:dyDescent="0.3">
      <c r="C22" s="163">
        <v>45</v>
      </c>
      <c r="D22" s="163">
        <v>6</v>
      </c>
      <c r="E22" s="163">
        <v>1</v>
      </c>
      <c r="F22" s="163">
        <v>7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7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0</v>
      </c>
      <c r="AN22" s="163">
        <v>0</v>
      </c>
    </row>
    <row r="23" spans="3:40" x14ac:dyDescent="0.3">
      <c r="C23" s="163">
        <v>45</v>
      </c>
      <c r="D23" s="163">
        <v>6</v>
      </c>
      <c r="E23" s="163">
        <v>2</v>
      </c>
      <c r="F23" s="163">
        <v>1052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1052</v>
      </c>
      <c r="P23" s="163">
        <v>0</v>
      </c>
      <c r="Q23" s="163">
        <v>0</v>
      </c>
      <c r="R23" s="163">
        <v>0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0</v>
      </c>
      <c r="AC23" s="163">
        <v>0</v>
      </c>
      <c r="AD23" s="163">
        <v>0</v>
      </c>
      <c r="AE23" s="163">
        <v>0</v>
      </c>
      <c r="AF23" s="163">
        <v>0</v>
      </c>
      <c r="AG23" s="163">
        <v>0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</v>
      </c>
      <c r="AN23" s="163">
        <v>0</v>
      </c>
    </row>
    <row r="24" spans="3:40" x14ac:dyDescent="0.3">
      <c r="C24" s="163">
        <v>45</v>
      </c>
      <c r="D24" s="163">
        <v>6</v>
      </c>
      <c r="E24" s="163">
        <v>6</v>
      </c>
      <c r="F24" s="163">
        <v>207409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207409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2014-07-22T12:28:53Z</dcterms:modified>
</cp:coreProperties>
</file>