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</sheets>
  <definedNames>
    <definedName name="_xlnm._FilterDatabase" localSheetId="4" hidden="1">HV!$A$5:$A$5</definedName>
    <definedName name="_xlnm._FilterDatabase" localSheetId="3" hidden="1">'Man Tab'!$A$5:$A$31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M23" i="419"/>
  <c r="U23" i="419"/>
  <c r="K18" i="419"/>
  <c r="O18" i="419"/>
  <c r="S18" i="419"/>
  <c r="W18" i="419"/>
  <c r="AA18" i="419"/>
  <c r="AE18" i="419"/>
  <c r="AH18" i="419"/>
  <c r="J23" i="419"/>
  <c r="N23" i="419"/>
  <c r="R23" i="419"/>
  <c r="Z23" i="419"/>
  <c r="AC23" i="419"/>
  <c r="N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B27" i="419" s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F6" i="419"/>
  <c r="AB6" i="419"/>
  <c r="X6" i="419"/>
  <c r="T6" i="419"/>
  <c r="P6" i="419"/>
  <c r="L6" i="419"/>
  <c r="H6" i="419"/>
  <c r="S6" i="419"/>
  <c r="K6" i="419"/>
  <c r="V6" i="419"/>
  <c r="J6" i="419"/>
  <c r="AH6" i="419"/>
  <c r="AE6" i="419"/>
  <c r="AA6" i="419"/>
  <c r="W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4" i="414"/>
  <c r="D12" i="414"/>
  <c r="C12" i="414"/>
  <c r="C15" i="414"/>
  <c r="D15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0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<sst xmlns="http://schemas.openxmlformats.org/spreadsheetml/2006/main" count="372" uniqueCount="258">
  <si>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</si>
  <si>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</si>
  <si>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</si>
  <si>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</si>
  <si>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</si>
  <si>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</si>
  <si>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</si>
  <si>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</si>
  <si>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</si>
  <si>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</si>
  <si>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</si>
  <si>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</si>
  <si>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</si>
  <si>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</si>
  <si>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</si>
  <si>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</si>
  <si>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</si>
  <si>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</si>
  <si>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</si>
  <si>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</si>
  <si>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</si>
  <si>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</si>
  <si>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</si>
  <si>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</si>
  <si>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</si>
  <si>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</si>
  <si>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</si>
  <si>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</si>
  <si>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</si>
  <si>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</si>
  <si>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</si>
  <si>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</si>
  <si>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</si>
  <si>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</si>
  <si>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</si>
  <si>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</si>
  <si>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</si>
  <si>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</si>
  <si>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</si>
  <si>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</si>
  <si>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</si>
  <si>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</si>
  <si>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</si>
  <si>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</si>
  <si>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</si>
  <si>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</si>
  <si>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</si>
  <si>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</si>
  <si>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</si>
  <si>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</si>
  <si>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</si>
  <si>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</si>
  <si>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</si>
  <si>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</si>
  <si>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</si>
  <si>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</si>
  <si>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</si>
  <si>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</si>
  <si>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</si>
  <si>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</si>
  <si>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</si>
  <si>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</si>
  <si>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</si>
  <si>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</si>
  <si>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</si>
  <si>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</si>
  <si>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</si>
  <si>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</si>
  <si>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</si>
  <si>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</si>
  <si>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</si>
  <si>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</si>
  <si>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</si>
  <si>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</si>
  <si>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</si>
  <si>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</si>
  <si>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</si>
  <si>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</si>
  <si>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</si>
  <si>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</si>
  <si>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</si>
  <si>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</si>
  <si>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</si>
  <si>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</si>
  <si>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</si>
  <si>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</si>
  <si>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</si>
  <si>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</si>
  <si>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</si>
  <si>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</si>
  <si>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</si>
  <si>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</si>
  <si>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</si>
  <si>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</si>
  <si>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</si>
  <si>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</si>
  <si>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</si>
  <si>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</si>
  <si>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</si>
  <si>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</si>
  <si>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</si>
  <si>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</si>
  <si>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</si>
  <si>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</si>
  <si>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</si>
  <si>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</si>
  <si>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</si>
  <si>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</si>
  <si>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</si>
  <si>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</si>
  <si>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</si>
  <si>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</si>
  <si>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</si>
  <si>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</si>
  <si>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</si>
  <si>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</si>
  <si>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</si>
  <si>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</si>
  <si>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</si>
  <si>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</si>
  <si>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</si>
  <si>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</si>
  <si>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</si>
  <si>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</si>
  <si>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</si>
  <si>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</si>
  <si>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</si>
  <si>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</si>
  <si>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</si>
  <si>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</si>
  <si>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</si>
  <si>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</si>
  <si>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</si>
  <si>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</si>
  <si>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</si>
  <si>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</si>
  <si>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</si>
  <si>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</si>
  <si>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</si>
  <si>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</si>
  <si>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</si>
  <si>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</si>
  <si>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</si>
  <si>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</si>
  <si>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</si>
  <si>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</si>
  <si>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</si>
  <si>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</si>
  <si>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</si>
  <si>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</si>
  <si>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</si>
  <si>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</si>
  <si>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</si>
  <si>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</si>
  <si>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</si>
  <si>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</si>
  <si>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</si>
  <si>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</si>
  <si>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</si>
  <si>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</si>
  <si>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</si>
  <si>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</si>
  <si>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</si>
  <si>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</si>
  <si>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</si>
  <si>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</si>
  <si>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</si>
  <si>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</si>
  <si>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</si>
  <si>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</si>
  <si>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</si>
  <si>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</si>
  <si>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</si>
  <si>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</si>
  <si>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</si>
  <si>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</si>
  <si>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</si>
  <si>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</si>
  <si>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</si>
  <si>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50117003     desinf. prostř. LEK</t>
  </si>
  <si>
    <t>--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</si>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</sst>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4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9" fillId="0" borderId="0"/>
    <xf numFmtId="0" fontId="10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21" fillId="0" borderId="0"/>
    <xf numFmtId="0" fontId="22" fillId="0" borderId="0"/>
    <xf numFmtId="0" fontId="2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/>
  </cellStyleXfs>
  <cellXfs count="313">
    <xf numFmtId="0" fontId="0" fillId="0" borderId="0" xfId="0"/>
    <xf numFmtId="0" fontId="26" fillId="2" borderId="16" xfId="78" applyFont="1" applyFill="1" applyBorder="1"/>
    <xf numFmtId="0" fontId="27" fillId="2" borderId="17" xfId="78" applyFont="1" applyFill="1" applyBorder="1"/>
    <xf numFmtId="3" fontId="27" fillId="2" borderId="18" xfId="78" applyNumberFormat="1" applyFont="1" applyFill="1" applyBorder="1"/>
    <xf numFmtId="0" fontId="27" fillId="4" borderId="17" xfId="78" applyFont="1" applyFill="1" applyBorder="1"/>
    <xf numFmtId="3" fontId="27" fillId="4" borderId="18" xfId="78" applyNumberFormat="1" applyFont="1" applyFill="1" applyBorder="1"/>
    <xf numFmtId="171" fontId="27" fillId="3" borderId="18" xfId="78" applyNumberFormat="1" applyFont="1" applyFill="1" applyBorder="1"/>
    <xf numFmtId="0" fontId="28" fillId="5" borderId="0" xfId="74" applyFont="1" applyFill="1"/>
    <xf numFmtId="0" fontId="31" fillId="5" borderId="0" xfId="74" applyFont="1" applyFill="1"/>
    <xf numFmtId="3" fontId="26" fillId="5" borderId="23" xfId="78" applyNumberFormat="1" applyFont="1" applyFill="1" applyBorder="1"/>
    <xf numFmtId="3" fontId="26" fillId="5" borderId="7" xfId="78" applyNumberFormat="1" applyFont="1" applyFill="1" applyBorder="1"/>
    <xf numFmtId="3" fontId="26" fillId="5" borderId="11" xfId="78" applyNumberFormat="1" applyFont="1" applyFill="1" applyBorder="1"/>
    <xf numFmtId="0" fontId="26" fillId="5" borderId="0" xfId="78" applyFont="1" applyFill="1"/>
    <xf numFmtId="10" fontId="26" fillId="5" borderId="0" xfId="78" applyNumberFormat="1" applyFont="1" applyFill="1"/>
    <xf numFmtId="0" fontId="36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3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3" fillId="2" borderId="34" xfId="0" applyFont="1" applyFill="1" applyBorder="1" applyAlignment="1">
      <alignment vertical="top"/>
    </xf>
    <xf numFmtId="0" fontId="36" fillId="2" borderId="7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3" fontId="26" fillId="5" borderId="3" xfId="78" applyNumberFormat="1" applyFont="1" applyFill="1" applyBorder="1"/>
    <xf numFmtId="3" fontId="26" fillId="5" borderId="28" xfId="78" applyNumberFormat="1" applyFont="1" applyFill="1" applyBorder="1"/>
    <xf numFmtId="3" fontId="26" fillId="5" borderId="24" xfId="78" applyNumberFormat="1" applyFont="1" applyFill="1" applyBorder="1"/>
    <xf numFmtId="3" fontId="26" fillId="5" borderId="8" xfId="78" applyNumberFormat="1" applyFont="1" applyFill="1" applyBorder="1"/>
    <xf numFmtId="3" fontId="26" fillId="5" borderId="9" xfId="78" applyNumberFormat="1" applyFont="1" applyFill="1" applyBorder="1"/>
    <xf numFmtId="3" fontId="26" fillId="5" borderId="12" xfId="78" applyNumberFormat="1" applyFont="1" applyFill="1" applyBorder="1"/>
    <xf numFmtId="3" fontId="26" fillId="5" borderId="13" xfId="78" applyNumberFormat="1" applyFont="1" applyFill="1" applyBorder="1"/>
    <xf numFmtId="3" fontId="27" fillId="2" borderId="26" xfId="78" applyNumberFormat="1" applyFont="1" applyFill="1" applyBorder="1"/>
    <xf numFmtId="3" fontId="27" fillId="2" borderId="19" xfId="78" applyNumberFormat="1" applyFont="1" applyFill="1" applyBorder="1"/>
    <xf numFmtId="3" fontId="27" fillId="4" borderId="26" xfId="78" applyNumberFormat="1" applyFont="1" applyFill="1" applyBorder="1"/>
    <xf numFmtId="3" fontId="27" fillId="4" borderId="19" xfId="78" applyNumberFormat="1" applyFont="1" applyFill="1" applyBorder="1"/>
    <xf numFmtId="171" fontId="27" fillId="3" borderId="26" xfId="78" applyNumberFormat="1" applyFont="1" applyFill="1" applyBorder="1"/>
    <xf numFmtId="171" fontId="27" fillId="3" borderId="19" xfId="78" applyNumberFormat="1" applyFont="1" applyFill="1" applyBorder="1"/>
    <xf numFmtId="0" fontId="30" fillId="2" borderId="24" xfId="78" applyFont="1" applyFill="1" applyBorder="1" applyAlignment="1">
      <alignment horizontal="center"/>
    </xf>
    <xf numFmtId="0" fontId="31" fillId="0" borderId="35" xfId="0" applyFont="1" applyFill="1" applyBorder="1" applyAlignment="1"/>
    <xf numFmtId="0" fontId="39" fillId="0" borderId="0" xfId="0" applyFont="1" applyFill="1" applyBorder="1" applyAlignment="1"/>
    <xf numFmtId="3" fontId="32" fillId="0" borderId="6" xfId="0" applyNumberFormat="1" applyFont="1" applyFill="1" applyBorder="1" applyAlignment="1">
      <alignment horizontal="right" vertical="top"/>
    </xf>
    <xf numFmtId="3" fontId="32" fillId="0" borderId="4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2" fillId="0" borderId="10" xfId="0" applyNumberFormat="1" applyFont="1" applyFill="1" applyBorder="1" applyAlignment="1">
      <alignment horizontal="right" vertical="top"/>
    </xf>
    <xf numFmtId="3" fontId="32" fillId="0" borderId="8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2" fillId="0" borderId="31" xfId="0" applyNumberFormat="1" applyFont="1" applyFill="1" applyBorder="1" applyAlignment="1">
      <alignment horizontal="right" vertical="top"/>
    </xf>
    <xf numFmtId="3" fontId="32" fillId="0" borderId="22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0" fontId="5" fillId="0" borderId="0" xfId="79" applyFont="1" applyFill="1"/>
    <xf numFmtId="0" fontId="7" fillId="0" borderId="35" xfId="79" applyFont="1" applyFill="1" applyBorder="1" applyAlignment="1"/>
    <xf numFmtId="0" fontId="31" fillId="0" borderId="29" xfId="0" applyFont="1" applyFill="1" applyBorder="1" applyAlignment="1"/>
    <xf numFmtId="0" fontId="31" fillId="0" borderId="30" xfId="0" applyFont="1" applyFill="1" applyBorder="1" applyAlignment="1"/>
    <xf numFmtId="0" fontId="31" fillId="0" borderId="47" xfId="0" applyFont="1" applyFill="1" applyBorder="1" applyAlignment="1"/>
    <xf numFmtId="0" fontId="31" fillId="0" borderId="24" xfId="0" applyFont="1" applyBorder="1" applyAlignment="1"/>
    <xf numFmtId="0" fontId="31" fillId="5" borderId="5" xfId="0" applyFont="1" applyFill="1" applyBorder="1"/>
    <xf numFmtId="0" fontId="31" fillId="5" borderId="9" xfId="0" applyFont="1" applyFill="1" applyBorder="1"/>
    <xf numFmtId="0" fontId="31" fillId="5" borderId="21" xfId="0" applyFont="1" applyFill="1" applyBorder="1"/>
    <xf numFmtId="0" fontId="31" fillId="5" borderId="35" xfId="0" applyFont="1" applyFill="1" applyBorder="1"/>
    <xf numFmtId="0" fontId="31" fillId="5" borderId="41" xfId="0" applyFont="1" applyFill="1" applyBorder="1"/>
    <xf numFmtId="9" fontId="33" fillId="0" borderId="5" xfId="0" applyNumberFormat="1" applyFont="1" applyFill="1" applyBorder="1" applyAlignment="1">
      <alignment horizontal="right" vertical="top"/>
    </xf>
    <xf numFmtId="9" fontId="33" fillId="0" borderId="9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3" fillId="0" borderId="21" xfId="0" applyNumberFormat="1" applyFont="1" applyFill="1" applyBorder="1" applyAlignment="1">
      <alignment horizontal="right" vertical="top"/>
    </xf>
    <xf numFmtId="0" fontId="30" fillId="2" borderId="37" xfId="74" applyFont="1" applyFill="1" applyBorder="1" applyAlignment="1">
      <alignment horizontal="center"/>
    </xf>
    <xf numFmtId="0" fontId="26" fillId="5" borderId="35" xfId="78" applyFont="1" applyFill="1" applyBorder="1"/>
    <xf numFmtId="0" fontId="30" fillId="2" borderId="22" xfId="78" applyFont="1" applyFill="1" applyBorder="1" applyAlignment="1">
      <alignment horizontal="center"/>
    </xf>
    <xf numFmtId="0" fontId="30" fillId="2" borderId="21" xfId="78" applyFont="1" applyFill="1" applyBorder="1" applyAlignment="1">
      <alignment horizontal="center"/>
    </xf>
    <xf numFmtId="0" fontId="31" fillId="0" borderId="0" xfId="0" applyFont="1" applyFill="1" applyBorder="1" applyAlignment="1"/>
    <xf numFmtId="0" fontId="42" fillId="2" borderId="16" xfId="1" applyFont="1" applyFill="1" applyBorder="1"/>
    <xf numFmtId="0" fontId="43" fillId="0" borderId="0" xfId="0" applyFont="1" applyFill="1"/>
    <xf numFmtId="0" fontId="44" fillId="0" borderId="0" xfId="0" applyFont="1" applyFill="1"/>
    <xf numFmtId="0" fontId="44" fillId="0" borderId="0" xfId="0" applyFont="1" applyFill="1" applyBorder="1"/>
    <xf numFmtId="3" fontId="31" fillId="0" borderId="28" xfId="0" applyNumberFormat="1" applyFont="1" applyFill="1" applyBorder="1"/>
    <xf numFmtId="3" fontId="31" fillId="0" borderId="23" xfId="0" applyNumberFormat="1" applyFont="1" applyFill="1" applyBorder="1"/>
    <xf numFmtId="3" fontId="31" fillId="0" borderId="7" xfId="0" applyNumberFormat="1" applyFont="1" applyFill="1" applyBorder="1"/>
    <xf numFmtId="3" fontId="31" fillId="0" borderId="8" xfId="0" applyNumberFormat="1" applyFont="1" applyFill="1" applyBorder="1"/>
    <xf numFmtId="3" fontId="31" fillId="0" borderId="11" xfId="0" applyNumberFormat="1" applyFont="1" applyFill="1" applyBorder="1"/>
    <xf numFmtId="3" fontId="31" fillId="0" borderId="12" xfId="0" applyNumberFormat="1" applyFont="1" applyFill="1" applyBorder="1"/>
    <xf numFmtId="9" fontId="31" fillId="0" borderId="24" xfId="0" applyNumberFormat="1" applyFont="1" applyFill="1" applyBorder="1"/>
    <xf numFmtId="9" fontId="31" fillId="0" borderId="9" xfId="0" applyNumberFormat="1" applyFont="1" applyFill="1" applyBorder="1"/>
    <xf numFmtId="9" fontId="31" fillId="0" borderId="13" xfId="0" applyNumberFormat="1" applyFont="1" applyFill="1" applyBorder="1"/>
    <xf numFmtId="9" fontId="27" fillId="2" borderId="19" xfId="78" applyNumberFormat="1" applyFont="1" applyFill="1" applyBorder="1"/>
    <xf numFmtId="9" fontId="27" fillId="4" borderId="19" xfId="78" applyNumberFormat="1" applyFont="1" applyFill="1" applyBorder="1"/>
    <xf numFmtId="9" fontId="27" fillId="3" borderId="19" xfId="78" applyNumberFormat="1" applyFont="1" applyFill="1" applyBorder="1"/>
    <xf numFmtId="0" fontId="30" fillId="2" borderId="20" xfId="78" applyFont="1" applyFill="1" applyBorder="1" applyAlignment="1">
      <alignment horizontal="center"/>
    </xf>
    <xf numFmtId="49" fontId="36" fillId="2" borderId="8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1" fillId="0" borderId="41" xfId="0" applyFont="1" applyFill="1" applyBorder="1" applyAlignment="1"/>
    <xf numFmtId="0" fontId="31" fillId="0" borderId="0" xfId="0" applyFont="1" applyFill="1" applyAlignment="1"/>
    <xf numFmtId="0" fontId="42" fillId="4" borderId="32" xfId="1" applyFont="1" applyFill="1" applyBorder="1"/>
    <xf numFmtId="0" fontId="42" fillId="4" borderId="16" xfId="1" applyFont="1" applyFill="1" applyBorder="1"/>
    <xf numFmtId="0" fontId="42" fillId="3" borderId="17" xfId="1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0" fontId="31" fillId="2" borderId="2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42" fillId="3" borderId="7" xfId="1" applyFont="1" applyFill="1" applyBorder="1"/>
    <xf numFmtId="0" fontId="42" fillId="3" borderId="3" xfId="1" applyFont="1" applyFill="1" applyBorder="1"/>
    <xf numFmtId="0" fontId="42" fillId="6" borderId="3" xfId="1" applyFont="1" applyFill="1" applyBorder="1"/>
    <xf numFmtId="0" fontId="42" fillId="6" borderId="45" xfId="1" applyFont="1" applyFill="1" applyBorder="1"/>
    <xf numFmtId="0" fontId="42" fillId="2" borderId="3" xfId="1" applyFont="1" applyFill="1" applyBorder="1"/>
    <xf numFmtId="0" fontId="31" fillId="0" borderId="0" xfId="0" applyFont="1"/>
    <xf numFmtId="0" fontId="31" fillId="0" borderId="0" xfId="0" applyFont="1" applyBorder="1" applyAlignment="1"/>
    <xf numFmtId="3" fontId="31" fillId="0" borderId="0" xfId="0" applyNumberFormat="1" applyFont="1"/>
    <xf numFmtId="9" fontId="31" fillId="0" borderId="0" xfId="0" applyNumberFormat="1" applyFont="1"/>
    <xf numFmtId="0" fontId="31" fillId="0" borderId="0" xfId="0" applyFont="1" applyBorder="1"/>
    <xf numFmtId="3" fontId="38" fillId="2" borderId="42" xfId="0" applyNumberFormat="1" applyFont="1" applyFill="1" applyBorder="1"/>
    <xf numFmtId="3" fontId="38" fillId="2" borderId="43" xfId="0" applyNumberFormat="1" applyFont="1" applyFill="1" applyBorder="1"/>
    <xf numFmtId="9" fontId="38" fillId="2" borderId="46" xfId="0" applyNumberFormat="1" applyFont="1" applyFill="1" applyBorder="1"/>
    <xf numFmtId="0" fontId="46" fillId="2" borderId="17" xfId="1" applyFont="1" applyFill="1" applyBorder="1" applyAlignment="1"/>
    <xf numFmtId="0" fontId="31" fillId="2" borderId="27" xfId="0" applyFont="1" applyFill="1" applyBorder="1" applyAlignment="1"/>
    <xf numFmtId="3" fontId="31" fillId="2" borderId="26" xfId="0" applyNumberFormat="1" applyFont="1" applyFill="1" applyBorder="1" applyAlignment="1"/>
    <xf numFmtId="9" fontId="31" fillId="2" borderId="19" xfId="0" applyNumberFormat="1" applyFont="1" applyFill="1" applyBorder="1" applyAlignment="1"/>
    <xf numFmtId="0" fontId="38" fillId="2" borderId="44" xfId="0" applyFont="1" applyFill="1" applyBorder="1" applyAlignment="1"/>
    <xf numFmtId="0" fontId="31" fillId="0" borderId="6" xfId="0" applyFont="1" applyBorder="1" applyAlignment="1"/>
    <xf numFmtId="3" fontId="31" fillId="0" borderId="4" xfId="0" applyNumberFormat="1" applyFont="1" applyBorder="1" applyAlignment="1"/>
    <xf numFmtId="9" fontId="31" fillId="0" borderId="9" xfId="0" applyNumberFormat="1" applyFont="1" applyBorder="1" applyAlignment="1"/>
    <xf numFmtId="0" fontId="28" fillId="2" borderId="33" xfId="1" applyFont="1" applyFill="1" applyBorder="1" applyAlignment="1">
      <alignment horizontal="left" indent="2"/>
    </xf>
    <xf numFmtId="0" fontId="31" fillId="0" borderId="10" xfId="0" applyFont="1" applyBorder="1" applyAlignment="1"/>
    <xf numFmtId="3" fontId="31" fillId="0" borderId="8" xfId="0" applyNumberFormat="1" applyFont="1" applyBorder="1" applyAlignment="1"/>
    <xf numFmtId="0" fontId="42" fillId="2" borderId="33" xfId="1" applyFont="1" applyFill="1" applyBorder="1" applyAlignment="1">
      <alignment horizontal="left" indent="4"/>
    </xf>
    <xf numFmtId="0" fontId="31" fillId="2" borderId="33" xfId="0" applyFont="1" applyFill="1" applyBorder="1" applyAlignment="1">
      <alignment horizontal="left" indent="2"/>
    </xf>
    <xf numFmtId="0" fontId="30" fillId="2" borderId="33" xfId="1" applyFont="1" applyFill="1" applyBorder="1" applyAlignment="1"/>
    <xf numFmtId="0" fontId="42" fillId="2" borderId="33" xfId="1" applyFont="1" applyFill="1" applyBorder="1" applyAlignment="1">
      <alignment horizontal="left" indent="2"/>
    </xf>
    <xf numFmtId="0" fontId="46" fillId="2" borderId="33" xfId="1" applyFont="1" applyFill="1" applyBorder="1" applyAlignment="1"/>
    <xf numFmtId="0" fontId="31" fillId="0" borderId="31" xfId="0" applyFont="1" applyBorder="1" applyAlignment="1"/>
    <xf numFmtId="3" fontId="31" fillId="0" borderId="22" xfId="0" applyNumberFormat="1" applyFont="1" applyBorder="1" applyAlignment="1"/>
    <xf numFmtId="9" fontId="31" fillId="0" borderId="21" xfId="0" applyNumberFormat="1" applyFont="1" applyBorder="1" applyAlignment="1"/>
    <xf numFmtId="0" fontId="38" fillId="0" borderId="35" xfId="0" applyFont="1" applyFill="1" applyBorder="1" applyAlignment="1">
      <alignment horizontal="left" indent="2"/>
    </xf>
    <xf numFmtId="0" fontId="31" fillId="0" borderId="35" xfId="0" applyFont="1" applyBorder="1" applyAlignment="1"/>
    <xf numFmtId="3" fontId="31" fillId="0" borderId="35" xfId="0" applyNumberFormat="1" applyFont="1" applyBorder="1" applyAlignment="1"/>
    <xf numFmtId="9" fontId="31" fillId="0" borderId="35" xfId="0" applyNumberFormat="1" applyFont="1" applyBorder="1" applyAlignment="1"/>
    <xf numFmtId="0" fontId="46" fillId="4" borderId="17" xfId="1" applyFont="1" applyFill="1" applyBorder="1" applyAlignment="1">
      <alignment horizontal="left"/>
    </xf>
    <xf numFmtId="0" fontId="31" fillId="4" borderId="27" xfId="0" applyFont="1" applyFill="1" applyBorder="1" applyAlignment="1"/>
    <xf numFmtId="3" fontId="31" fillId="4" borderId="26" xfId="0" applyNumberFormat="1" applyFont="1" applyFill="1" applyBorder="1" applyAlignment="1"/>
    <xf numFmtId="9" fontId="31" fillId="4" borderId="19" xfId="0" applyNumberFormat="1" applyFont="1" applyFill="1" applyBorder="1" applyAlignment="1"/>
    <xf numFmtId="0" fontId="46" fillId="4" borderId="44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/>
    </xf>
    <xf numFmtId="0" fontId="31" fillId="4" borderId="34" xfId="0" applyFont="1" applyFill="1" applyBorder="1" applyAlignment="1">
      <alignment horizontal="left" indent="2"/>
    </xf>
    <xf numFmtId="0" fontId="38" fillId="0" borderId="0" xfId="0" applyFont="1" applyFill="1" applyBorder="1" applyAlignment="1"/>
    <xf numFmtId="0" fontId="31" fillId="0" borderId="0" xfId="0" applyFont="1" applyAlignment="1"/>
    <xf numFmtId="3" fontId="31" fillId="0" borderId="0" xfId="0" applyNumberFormat="1" applyFont="1" applyAlignment="1"/>
    <xf numFmtId="9" fontId="31" fillId="0" borderId="41" xfId="0" applyNumberFormat="1" applyFont="1" applyBorder="1" applyAlignment="1"/>
    <xf numFmtId="0" fontId="38" fillId="3" borderId="17" xfId="0" applyFont="1" applyFill="1" applyBorder="1" applyAlignment="1"/>
    <xf numFmtId="0" fontId="31" fillId="3" borderId="27" xfId="0" applyFont="1" applyFill="1" applyBorder="1" applyAlignment="1"/>
    <xf numFmtId="3" fontId="31" fillId="3" borderId="26" xfId="0" applyNumberFormat="1" applyFont="1" applyFill="1" applyBorder="1" applyAlignment="1"/>
    <xf numFmtId="9" fontId="31" fillId="3" borderId="19" xfId="0" applyNumberFormat="1" applyFont="1" applyFill="1" applyBorder="1" applyAlignment="1"/>
    <xf numFmtId="0" fontId="6" fillId="0" borderId="0" xfId="78" applyFont="1" applyFill="1"/>
    <xf numFmtId="0" fontId="47" fillId="0" borderId="35" xfId="78" applyFont="1" applyFill="1" applyBorder="1" applyAlignment="1"/>
    <xf numFmtId="3" fontId="0" fillId="0" borderId="0" xfId="0" applyNumberFormat="1"/>
    <xf numFmtId="3" fontId="0" fillId="7" borderId="49" xfId="0" applyNumberFormat="1" applyFont="1" applyFill="1" applyBorder="1"/>
    <xf numFmtId="3" fontId="49" fillId="8" borderId="50" xfId="0" applyNumberFormat="1" applyFont="1" applyFill="1" applyBorder="1"/>
    <xf numFmtId="3" fontId="49" fillId="8" borderId="49" xfId="0" applyNumberFormat="1" applyFont="1" applyFill="1" applyBorder="1"/>
    <xf numFmtId="0" fontId="50" fillId="0" borderId="0" xfId="1" applyFont="1" applyFill="1"/>
    <xf numFmtId="3" fontId="48" fillId="0" borderId="0" xfId="26" applyNumberFormat="1" applyFont="1" applyFill="1" applyBorder="1" applyAlignment="1"/>
    <xf numFmtId="3" fontId="38" fillId="2" borderId="53" xfId="0" applyNumberFormat="1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3" fontId="51" fillId="2" borderId="55" xfId="0" applyNumberFormat="1" applyFont="1" applyFill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38" fillId="2" borderId="57" xfId="0" applyFont="1" applyFill="1" applyBorder="1" applyAlignment="1"/>
    <xf numFmtId="0" fontId="38" fillId="2" borderId="59" xfId="0" applyFont="1" applyFill="1" applyBorder="1" applyAlignment="1">
      <alignment horizontal="left" indent="1"/>
    </xf>
    <xf numFmtId="0" fontId="38" fillId="2" borderId="64" xfId="0" applyFont="1" applyFill="1" applyBorder="1" applyAlignment="1">
      <alignment horizontal="left" indent="1"/>
    </xf>
    <xf numFmtId="0" fontId="38" fillId="4" borderId="57" xfId="0" applyFont="1" applyFill="1" applyBorder="1" applyAlignment="1"/>
    <xf numFmtId="0" fontId="38" fillId="4" borderId="59" xfId="0" applyFont="1" applyFill="1" applyBorder="1" applyAlignment="1">
      <alignment horizontal="left" indent="1"/>
    </xf>
    <xf numFmtId="0" fontId="38" fillId="4" borderId="68" xfId="0" applyFont="1" applyFill="1" applyBorder="1" applyAlignment="1">
      <alignment horizontal="left" indent="1"/>
    </xf>
    <xf numFmtId="0" fontId="31" fillId="2" borderId="59" xfId="0" quotePrefix="1" applyFont="1" applyFill="1" applyBorder="1" applyAlignment="1">
      <alignment horizontal="left" indent="2"/>
    </xf>
    <xf numFmtId="0" fontId="31" fillId="2" borderId="64" xfId="0" quotePrefix="1" applyFont="1" applyFill="1" applyBorder="1" applyAlignment="1">
      <alignment horizontal="left" indent="2"/>
    </xf>
    <xf numFmtId="0" fontId="38" fillId="2" borderId="57" xfId="0" applyFont="1" applyFill="1" applyBorder="1" applyAlignment="1">
      <alignment horizontal="left" indent="1"/>
    </xf>
    <xf numFmtId="0" fontId="38" fillId="2" borderId="68" xfId="0" applyFont="1" applyFill="1" applyBorder="1" applyAlignment="1">
      <alignment horizontal="left" indent="1"/>
    </xf>
    <xf numFmtId="0" fontId="38" fillId="4" borderId="64" xfId="0" applyFont="1" applyFill="1" applyBorder="1" applyAlignment="1">
      <alignment horizontal="left" indent="1"/>
    </xf>
    <xf numFmtId="0" fontId="31" fillId="0" borderId="73" xfId="0" applyFont="1" applyBorder="1"/>
    <xf numFmtId="3" fontId="31" fillId="0" borderId="73" xfId="0" applyNumberFormat="1" applyFont="1" applyBorder="1"/>
    <xf numFmtId="0" fontId="38" fillId="4" borderId="51" xfId="0" applyFont="1" applyFill="1" applyBorder="1" applyAlignment="1">
      <alignment horizontal="center" vertical="center"/>
    </xf>
    <xf numFmtId="0" fontId="38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8" fillId="2" borderId="72" xfId="0" applyNumberFormat="1" applyFont="1" applyFill="1" applyBorder="1" applyAlignment="1">
      <alignment horizontal="center" vertical="center"/>
    </xf>
    <xf numFmtId="3" fontId="51" fillId="2" borderId="70" xfId="0" applyNumberFormat="1" applyFont="1" applyFill="1" applyBorder="1" applyAlignment="1">
      <alignment horizontal="center" vertical="center" wrapText="1"/>
    </xf>
    <xf numFmtId="173" fontId="38" fillId="4" borderId="58" xfId="0" applyNumberFormat="1" applyFont="1" applyFill="1" applyBorder="1" applyAlignment="1"/>
    <xf numFmtId="173" fontId="38" fillId="4" borderId="53" xfId="0" applyNumberFormat="1" applyFont="1" applyFill="1" applyBorder="1" applyAlignment="1"/>
    <xf numFmtId="173" fontId="38" fillId="4" borderId="54" xfId="0" applyNumberFormat="1" applyFont="1" applyFill="1" applyBorder="1" applyAlignment="1"/>
    <xf numFmtId="173" fontId="38" fillId="0" borderId="60" xfId="0" applyNumberFormat="1" applyFont="1" applyBorder="1"/>
    <xf numFmtId="173" fontId="31" fillId="0" borderId="63" xfId="0" applyNumberFormat="1" applyFont="1" applyBorder="1"/>
    <xf numFmtId="173" fontId="31" fillId="0" borderId="62" xfId="0" applyNumberFormat="1" applyFont="1" applyBorder="1"/>
    <xf numFmtId="173" fontId="38" fillId="0" borderId="69" xfId="0" applyNumberFormat="1" applyFont="1" applyBorder="1"/>
    <xf numFmtId="173" fontId="31" fillId="0" borderId="70" xfId="0" applyNumberFormat="1" applyFont="1" applyBorder="1"/>
    <xf numFmtId="173" fontId="31" fillId="0" borderId="56" xfId="0" applyNumberFormat="1" applyFont="1" applyBorder="1"/>
    <xf numFmtId="173" fontId="38" fillId="2" borderId="71" xfId="0" applyNumberFormat="1" applyFont="1" applyFill="1" applyBorder="1" applyAlignment="1"/>
    <xf numFmtId="173" fontId="38" fillId="2" borderId="53" xfId="0" applyNumberFormat="1" applyFont="1" applyFill="1" applyBorder="1" applyAlignment="1"/>
    <xf numFmtId="173" fontId="38" fillId="2" borderId="54" xfId="0" applyNumberFormat="1" applyFont="1" applyFill="1" applyBorder="1" applyAlignment="1"/>
    <xf numFmtId="173" fontId="38" fillId="0" borderId="65" xfId="0" applyNumberFormat="1" applyFont="1" applyBorder="1"/>
    <xf numFmtId="173" fontId="31" fillId="0" borderId="66" xfId="0" applyNumberFormat="1" applyFont="1" applyBorder="1"/>
    <xf numFmtId="173" fontId="31" fillId="0" borderId="67" xfId="0" applyNumberFormat="1" applyFont="1" applyBorder="1"/>
    <xf numFmtId="173" fontId="38" fillId="0" borderId="58" xfId="0" applyNumberFormat="1" applyFont="1" applyBorder="1"/>
    <xf numFmtId="173" fontId="31" fillId="0" borderId="72" xfId="0" applyNumberFormat="1" applyFont="1" applyBorder="1"/>
    <xf numFmtId="173" fontId="31" fillId="0" borderId="54" xfId="0" applyNumberFormat="1" applyFont="1" applyBorder="1"/>
    <xf numFmtId="174" fontId="38" fillId="2" borderId="58" xfId="0" applyNumberFormat="1" applyFont="1" applyFill="1" applyBorder="1" applyAlignment="1"/>
    <xf numFmtId="174" fontId="31" fillId="2" borderId="53" xfId="0" applyNumberFormat="1" applyFont="1" applyFill="1" applyBorder="1" applyAlignment="1"/>
    <xf numFmtId="174" fontId="31" fillId="2" borderId="54" xfId="0" applyNumberFormat="1" applyFont="1" applyFill="1" applyBorder="1" applyAlignment="1"/>
    <xf numFmtId="174" fontId="38" fillId="0" borderId="60" xfId="0" applyNumberFormat="1" applyFont="1" applyBorder="1"/>
    <xf numFmtId="174" fontId="31" fillId="0" borderId="61" xfId="0" applyNumberFormat="1" applyFont="1" applyBorder="1"/>
    <xf numFmtId="174" fontId="31" fillId="0" borderId="62" xfId="0" applyNumberFormat="1" applyFont="1" applyBorder="1"/>
    <xf numFmtId="174" fontId="31" fillId="0" borderId="63" xfId="0" applyNumberFormat="1" applyFont="1" applyBorder="1"/>
    <xf numFmtId="174" fontId="38" fillId="0" borderId="65" xfId="0" applyNumberFormat="1" applyFont="1" applyBorder="1"/>
    <xf numFmtId="174" fontId="31" fillId="0" borderId="66" xfId="0" applyNumberFormat="1" applyFont="1" applyBorder="1"/>
    <xf numFmtId="174" fontId="31" fillId="0" borderId="67" xfId="0" applyNumberFormat="1" applyFont="1" applyBorder="1"/>
    <xf numFmtId="0" fontId="53" fillId="0" borderId="0" xfId="0" applyFont="1" applyAlignment="1">
      <alignment horizontal="left" vertical="center" indent="1"/>
    </xf>
    <xf numFmtId="0" fontId="53" fillId="0" borderId="0" xfId="0" applyFont="1" applyAlignment="1">
      <alignment vertical="center"/>
    </xf>
    <xf numFmtId="0" fontId="0" fillId="0" borderId="0" xfId="0" applyAlignment="1"/>
    <xf numFmtId="0" fontId="54" fillId="0" borderId="0" xfId="0" applyFont="1"/>
    <xf numFmtId="173" fontId="38" fillId="4" borderId="58" xfId="0" applyNumberFormat="1" applyFont="1" applyFill="1" applyBorder="1" applyAlignment="1">
      <alignment horizontal="center"/>
    </xf>
    <xf numFmtId="175" fontId="38" fillId="0" borderId="65" xfId="0" applyNumberFormat="1" applyFont="1" applyBorder="1"/>
    <xf numFmtId="9" fontId="38" fillId="0" borderId="60" xfId="0" applyNumberFormat="1" applyFont="1" applyBorder="1"/>
    <xf numFmtId="9" fontId="31" fillId="0" borderId="63" xfId="0" applyNumberFormat="1" applyFont="1" applyBorder="1"/>
    <xf numFmtId="9" fontId="31" fillId="0" borderId="62" xfId="0" applyNumberFormat="1" applyFont="1" applyBorder="1"/>
    <xf numFmtId="0" fontId="38" fillId="3" borderId="25" xfId="0" applyFont="1" applyFill="1" applyBorder="1" applyAlignment="1"/>
    <xf numFmtId="0" fontId="31" fillId="0" borderId="36" xfId="0" applyFont="1" applyBorder="1" applyAlignment="1"/>
    <xf numFmtId="0" fontId="38" fillId="2" borderId="25" xfId="0" applyFont="1" applyFill="1" applyBorder="1" applyAlignment="1"/>
    <xf numFmtId="0" fontId="38" fillId="4" borderId="25" xfId="0" applyFont="1" applyFill="1" applyBorder="1" applyAlignment="1"/>
    <xf numFmtId="0" fontId="40" fillId="0" borderId="1" xfId="0" applyFont="1" applyFill="1" applyBorder="1" applyAlignment="1"/>
    <xf numFmtId="0" fontId="40" fillId="0" borderId="1" xfId="0" applyFont="1" applyBorder="1" applyAlignment="1"/>
    <xf numFmtId="0" fontId="29" fillId="5" borderId="15" xfId="78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0" fillId="2" borderId="39" xfId="78" applyFont="1" applyFill="1" applyBorder="1" applyAlignment="1">
      <alignment horizontal="center"/>
    </xf>
    <xf numFmtId="0" fontId="30" fillId="2" borderId="40" xfId="78" applyFont="1" applyFill="1" applyBorder="1" applyAlignment="1">
      <alignment horizontal="center"/>
    </xf>
    <xf numFmtId="0" fontId="30" fillId="2" borderId="37" xfId="78" applyFont="1" applyFill="1" applyBorder="1" applyAlignment="1">
      <alignment horizontal="center"/>
    </xf>
    <xf numFmtId="0" fontId="30" fillId="2" borderId="48" xfId="78" applyFont="1" applyFill="1" applyBorder="1" applyAlignment="1">
      <alignment horizontal="center"/>
    </xf>
    <xf numFmtId="0" fontId="30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7" fillId="2" borderId="23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8" fillId="2" borderId="5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3" fontId="32" fillId="9" borderId="78" xfId="0" applyNumberFormat="1" applyFont="1" applyFill="1" applyBorder="1" applyAlignment="1">
      <alignment horizontal="right" vertical="top"/>
    </xf>
    <xf numFmtId="3" fontId="32" fillId="9" borderId="79" xfId="0" applyNumberFormat="1" applyFont="1" applyFill="1" applyBorder="1" applyAlignment="1">
      <alignment horizontal="right" vertical="top"/>
    </xf>
    <xf numFmtId="176" fontId="32" fillId="9" borderId="80" xfId="0" applyNumberFormat="1" applyFont="1" applyFill="1" applyBorder="1" applyAlignment="1">
      <alignment horizontal="right" vertical="top"/>
    </xf>
    <xf numFmtId="3" fontId="32" fillId="0" borderId="78" xfId="0" applyNumberFormat="1" applyFont="1" applyBorder="1" applyAlignment="1">
      <alignment horizontal="right" vertical="top"/>
    </xf>
    <xf numFmtId="176" fontId="32" fillId="9" borderId="81" xfId="0" applyNumberFormat="1" applyFont="1" applyFill="1" applyBorder="1" applyAlignment="1">
      <alignment horizontal="right" vertical="top"/>
    </xf>
    <xf numFmtId="3" fontId="34" fillId="9" borderId="83" xfId="0" applyNumberFormat="1" applyFont="1" applyFill="1" applyBorder="1" applyAlignment="1">
      <alignment horizontal="right" vertical="top"/>
    </xf>
    <xf numFmtId="3" fontId="34" fillId="9" borderId="84" xfId="0" applyNumberFormat="1" applyFont="1" applyFill="1" applyBorder="1" applyAlignment="1">
      <alignment horizontal="right" vertical="top"/>
    </xf>
    <xf numFmtId="176" fontId="34" fillId="9" borderId="85" xfId="0" applyNumberFormat="1" applyFont="1" applyFill="1" applyBorder="1" applyAlignment="1">
      <alignment horizontal="right" vertical="top"/>
    </xf>
    <xf numFmtId="3" fontId="34" fillId="0" borderId="83" xfId="0" applyNumberFormat="1" applyFont="1" applyBorder="1" applyAlignment="1">
      <alignment horizontal="right" vertical="top"/>
    </xf>
    <xf numFmtId="176" fontId="34" fillId="9" borderId="86" xfId="0" applyNumberFormat="1" applyFont="1" applyFill="1" applyBorder="1" applyAlignment="1">
      <alignment horizontal="right" vertical="top"/>
    </xf>
    <xf numFmtId="0" fontId="32" fillId="9" borderId="81" xfId="0" applyFont="1" applyFill="1" applyBorder="1" applyAlignment="1">
      <alignment horizontal="right" vertical="top"/>
    </xf>
    <xf numFmtId="0" fontId="32" fillId="9" borderId="80" xfId="0" applyFont="1" applyFill="1" applyBorder="1" applyAlignment="1">
      <alignment horizontal="right" vertical="top"/>
    </xf>
    <xf numFmtId="0" fontId="34" fillId="9" borderId="86" xfId="0" applyFont="1" applyFill="1" applyBorder="1" applyAlignment="1">
      <alignment horizontal="right" vertical="top"/>
    </xf>
    <xf numFmtId="0" fontId="34" fillId="9" borderId="85" xfId="0" applyFont="1" applyFill="1" applyBorder="1" applyAlignment="1">
      <alignment horizontal="right" vertical="top"/>
    </xf>
    <xf numFmtId="3" fontId="34" fillId="0" borderId="87" xfId="0" applyNumberFormat="1" applyFont="1" applyBorder="1" applyAlignment="1">
      <alignment horizontal="right" vertical="top"/>
    </xf>
    <xf numFmtId="3" fontId="34" fillId="0" borderId="88" xfId="0" applyNumberFormat="1" applyFont="1" applyBorder="1" applyAlignment="1">
      <alignment horizontal="right" vertical="top"/>
    </xf>
    <xf numFmtId="3" fontId="34" fillId="0" borderId="89" xfId="0" applyNumberFormat="1" applyFont="1" applyBorder="1" applyAlignment="1">
      <alignment horizontal="right" vertical="top"/>
    </xf>
    <xf numFmtId="176" fontId="34" fillId="9" borderId="90" xfId="0" applyNumberFormat="1" applyFont="1" applyFill="1" applyBorder="1" applyAlignment="1">
      <alignment horizontal="right" vertical="top"/>
    </xf>
    <xf numFmtId="0" fontId="36" fillId="10" borderId="77" xfId="0" applyFont="1" applyFill="1" applyBorder="1" applyAlignment="1">
      <alignment vertical="top"/>
    </xf>
    <xf numFmtId="0" fontId="36" fillId="10" borderId="77" xfId="0" applyFont="1" applyFill="1" applyBorder="1" applyAlignment="1">
      <alignment vertical="top" indent="2"/>
    </xf>
    <xf numFmtId="0" fontId="36" fillId="10" borderId="77" xfId="0" applyFont="1" applyFill="1" applyBorder="1" applyAlignment="1">
      <alignment vertical="top" indent="4"/>
    </xf>
    <xf numFmtId="0" fontId="37" fillId="10" borderId="82" xfId="0" applyFont="1" applyFill="1" applyBorder="1" applyAlignment="1">
      <alignment vertical="top" indent="6"/>
    </xf>
    <xf numFmtId="0" fontId="36" fillId="10" borderId="77" xfId="0" applyFont="1" applyFill="1" applyBorder="1" applyAlignment="1">
      <alignment vertical="top" indent="8"/>
    </xf>
    <xf numFmtId="0" fontId="37" fillId="10" borderId="82" xfId="0" applyFont="1" applyFill="1" applyBorder="1" applyAlignment="1">
      <alignment vertical="top" indent="2"/>
    </xf>
    <xf numFmtId="0" fontId="36" fillId="10" borderId="7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4"/>
    </xf>
    <xf numFmtId="0" fontId="31" fillId="10" borderId="77" xfId="0" applyFont="1" applyFill="1" applyBorder="1"/>
    <xf numFmtId="0" fontId="37" fillId="10" borderId="17" xfId="0" applyFont="1" applyFill="1" applyBorder="1" applyAlignment="1">
      <alignment vertical="top"/>
    </xf>
    <xf numFmtId="173" fontId="38" fillId="4" borderId="91" xfId="0" applyNumberFormat="1" applyFont="1" applyFill="1" applyBorder="1" applyAlignment="1">
      <alignment horizontal="center"/>
    </xf>
    <xf numFmtId="173" fontId="38" fillId="4" borderId="92" xfId="0" applyNumberFormat="1" applyFont="1" applyFill="1" applyBorder="1" applyAlignment="1">
      <alignment horizontal="center"/>
    </xf>
    <xf numFmtId="173" fontId="31" fillId="0" borderId="93" xfId="0" applyNumberFormat="1" applyFont="1" applyBorder="1" applyAlignment="1">
      <alignment horizontal="right"/>
    </xf>
    <xf numFmtId="173" fontId="31" fillId="0" borderId="94" xfId="0" applyNumberFormat="1" applyFont="1" applyBorder="1" applyAlignment="1">
      <alignment horizontal="right"/>
    </xf>
    <xf numFmtId="173" fontId="31" fillId="0" borderId="94" xfId="0" applyNumberFormat="1" applyFont="1" applyBorder="1" applyAlignment="1">
      <alignment horizontal="right" wrapText="1"/>
    </xf>
    <xf numFmtId="175" fontId="31" fillId="0" borderId="93" xfId="0" applyNumberFormat="1" applyFont="1" applyBorder="1" applyAlignment="1">
      <alignment horizontal="right"/>
    </xf>
    <xf numFmtId="175" fontId="31" fillId="0" borderId="94" xfId="0" applyNumberFormat="1" applyFont="1" applyBorder="1" applyAlignment="1">
      <alignment horizontal="right"/>
    </xf>
    <xf numFmtId="173" fontId="31" fillId="0" borderId="95" xfId="0" applyNumberFormat="1" applyFont="1" applyBorder="1" applyAlignment="1">
      <alignment horizontal="right"/>
    </xf>
    <xf numFmtId="173" fontId="31" fillId="0" borderId="96" xfId="0" applyNumberFormat="1" applyFont="1" applyBorder="1" applyAlignment="1">
      <alignment horizontal="right"/>
    </xf>
    <xf numFmtId="0" fontId="38" fillId="2" borderId="76" xfId="0" applyFont="1" applyFill="1" applyBorder="1" applyAlignment="1">
      <alignment horizontal="center" vertical="center"/>
    </xf>
    <xf numFmtId="0" fontId="51" fillId="2" borderId="75" xfId="0" applyFont="1" applyFill="1" applyBorder="1" applyAlignment="1">
      <alignment horizontal="center" vertical="center" wrapText="1"/>
    </xf>
    <xf numFmtId="174" fontId="31" fillId="2" borderId="76" xfId="0" applyNumberFormat="1" applyFont="1" applyFill="1" applyBorder="1" applyAlignment="1"/>
    <xf numFmtId="174" fontId="31" fillId="0" borderId="74" xfId="0" applyNumberFormat="1" applyFont="1" applyBorder="1"/>
    <xf numFmtId="174" fontId="31" fillId="0" borderId="97" xfId="0" applyNumberFormat="1" applyFont="1" applyBorder="1"/>
    <xf numFmtId="173" fontId="38" fillId="4" borderId="76" xfId="0" applyNumberFormat="1" applyFont="1" applyFill="1" applyBorder="1" applyAlignment="1"/>
    <xf numFmtId="173" fontId="31" fillId="0" borderId="74" xfId="0" applyNumberFormat="1" applyFont="1" applyBorder="1"/>
    <xf numFmtId="173" fontId="31" fillId="0" borderId="75" xfId="0" applyNumberFormat="1" applyFont="1" applyBorder="1"/>
    <xf numFmtId="173" fontId="38" fillId="2" borderId="76" xfId="0" applyNumberFormat="1" applyFont="1" applyFill="1" applyBorder="1" applyAlignment="1"/>
    <xf numFmtId="173" fontId="31" fillId="0" borderId="97" xfId="0" applyNumberFormat="1" applyFont="1" applyBorder="1"/>
    <xf numFmtId="173" fontId="31" fillId="0" borderId="76" xfId="0" applyNumberFormat="1" applyFont="1" applyBorder="1"/>
    <xf numFmtId="9" fontId="31" fillId="0" borderId="74" xfId="0" applyNumberFormat="1" applyFont="1" applyBorder="1"/>
    <xf numFmtId="173" fontId="38" fillId="4" borderId="98" xfId="0" applyNumberFormat="1" applyFont="1" applyFill="1" applyBorder="1" applyAlignment="1">
      <alignment horizontal="center"/>
    </xf>
    <xf numFmtId="173" fontId="31" fillId="0" borderId="99" xfId="0" applyNumberFormat="1" applyFont="1" applyBorder="1" applyAlignment="1">
      <alignment horizontal="right"/>
    </xf>
    <xf numFmtId="175" fontId="31" fillId="0" borderId="99" xfId="0" applyNumberFormat="1" applyFont="1" applyBorder="1" applyAlignment="1">
      <alignment horizontal="right"/>
    </xf>
    <xf numFmtId="173" fontId="31" fillId="0" borderId="100" xfId="0" applyNumberFormat="1" applyFont="1" applyBorder="1" applyAlignment="1">
      <alignment horizontal="right"/>
    </xf>
    <xf numFmtId="0" fontId="0" fillId="0" borderId="14" xfId="0" applyBorder="1"/>
    <xf numFmtId="173" fontId="38" fillId="4" borderId="32" xfId="0" applyNumberFormat="1" applyFont="1" applyFill="1" applyBorder="1" applyAlignment="1">
      <alignment horizontal="center"/>
    </xf>
    <xf numFmtId="173" fontId="31" fillId="0" borderId="59" xfId="0" applyNumberFormat="1" applyFont="1" applyBorder="1" applyAlignment="1">
      <alignment horizontal="right"/>
    </xf>
    <xf numFmtId="175" fontId="31" fillId="0" borderId="59" xfId="0" applyNumberFormat="1" applyFont="1" applyBorder="1" applyAlignment="1">
      <alignment horizontal="right"/>
    </xf>
    <xf numFmtId="173" fontId="31" fillId="0" borderId="68" xfId="0" applyNumberFormat="1" applyFont="1" applyBorder="1" applyAlignment="1">
      <alignment horizontal="right"/>
    </xf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27" t="s">
        <v>50</v>
      </c>
      <c r="B1" s="227"/>
    </row>
    <row r="2" spans="1:3" ht="14.4" customHeight="1" thickBot="1" x14ac:dyDescent="0.35">
      <c r="A2" s="162" t="s">
        <v>171</v>
      </c>
      <c r="B2" s="41"/>
    </row>
    <row r="3" spans="1:3" ht="14.4" customHeight="1" thickBot="1" x14ac:dyDescent="0.35">
      <c r="A3" s="223" t="s">
        <v>59</v>
      </c>
      <c r="B3" s="224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56</v>
      </c>
      <c r="C4" s="42" t="s">
        <v>57</v>
      </c>
    </row>
    <row r="5" spans="1:3" ht="14.4" customHeight="1" x14ac:dyDescent="0.3">
      <c r="A5" s="106" t="str">
        <f t="shared" si="0"/>
        <v>HI</v>
      </c>
      <c r="B5" s="61" t="s">
        <v>58</v>
      </c>
      <c r="C5" s="42" t="s">
        <v>53</v>
      </c>
    </row>
    <row r="6" spans="1:3" ht="14.4" customHeight="1" x14ac:dyDescent="0.3">
      <c r="A6" s="107" t="str">
        <f t="shared" si="0"/>
        <v>Man Tab</v>
      </c>
      <c r="B6" s="62" t="s">
        <v>173</v>
      </c>
      <c r="C6" s="42" t="s">
        <v>54</v>
      </c>
    </row>
    <row r="7" spans="1:3" ht="14.4" customHeight="1" thickBot="1" x14ac:dyDescent="0.35">
      <c r="A7" s="108" t="str">
        <f t="shared" si="0"/>
        <v>HV</v>
      </c>
      <c r="B7" s="63" t="s">
        <v>34</v>
      </c>
      <c r="C7" s="42" t="s">
        <v>39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25" t="s">
        <v>51</v>
      </c>
      <c r="B9" s="224"/>
    </row>
    <row r="10" spans="1:3" ht="14.4" customHeight="1" thickBot="1" x14ac:dyDescent="0.35">
      <c r="A10" s="109" t="str">
        <f t="shared" ref="A10" si="1">HYPERLINK("#'"&amp;C10&amp;"'!A1",C10)</f>
        <v>Osobní náklady</v>
      </c>
      <c r="B10" s="62" t="s">
        <v>48</v>
      </c>
      <c r="C10" s="42" t="s">
        <v>55</v>
      </c>
    </row>
    <row r="11" spans="1:3" ht="14.4" customHeight="1" thickBot="1" x14ac:dyDescent="0.35">
      <c r="A11" s="65"/>
      <c r="B11" s="65"/>
    </row>
    <row r="12" spans="1:3" ht="14.4" customHeight="1" thickBot="1" x14ac:dyDescent="0.35">
      <c r="A12" s="226" t="s">
        <v>52</v>
      </c>
      <c r="B12" s="224"/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27" t="s">
        <v>56</v>
      </c>
      <c r="B1" s="227"/>
      <c r="C1" s="228"/>
      <c r="D1" s="228"/>
      <c r="E1" s="228"/>
    </row>
    <row r="2" spans="1:5" ht="14.4" customHeight="1" thickBot="1" x14ac:dyDescent="0.35">
      <c r="A2" s="162" t="s">
        <v>171</v>
      </c>
      <c r="B2" s="111"/>
    </row>
    <row r="3" spans="1:5" ht="14.4" customHeight="1" thickBot="1" x14ac:dyDescent="0.35">
      <c r="A3" s="114"/>
      <c r="C3" s="115" t="s">
        <v>49</v>
      </c>
      <c r="D3" s="116" t="s">
        <v>42</v>
      </c>
      <c r="E3" s="117" t="s">
        <v>44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961.31825647735252</v>
      </c>
      <c r="D4" s="120">
        <f ca="1">IF(ISERROR(VLOOKUP("Náklady celkem",INDIRECT("HI!$A:$G"),5,0)),0,VLOOKUP("Náklady celkem",INDIRECT("HI!$A:$G"),5,0))</f>
        <v>925.40982000000099</v>
      </c>
      <c r="E4" s="121">
        <f ca="1">IF(C4=0,0,D4/C4)</f>
        <v>0.96264667165592577</v>
      </c>
    </row>
    <row r="5" spans="1:5" ht="14.4" customHeight="1" x14ac:dyDescent="0.3">
      <c r="A5" s="122" t="s">
        <v>61</v>
      </c>
      <c r="B5" s="123"/>
      <c r="C5" s="124"/>
      <c r="D5" s="124"/>
      <c r="E5" s="125"/>
    </row>
    <row r="6" spans="1:5" ht="14.4" customHeight="1" x14ac:dyDescent="0.3">
      <c r="A6" s="126" t="s">
        <v>66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53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62</v>
      </c>
      <c r="B8" s="127"/>
      <c r="C8" s="128"/>
      <c r="D8" s="128"/>
      <c r="E8" s="125"/>
    </row>
    <row r="9" spans="1:5" ht="14.4" customHeight="1" x14ac:dyDescent="0.3">
      <c r="A9" s="130" t="s">
        <v>63</v>
      </c>
      <c r="B9" s="127"/>
      <c r="C9" s="128"/>
      <c r="D9" s="128"/>
      <c r="E9" s="125"/>
    </row>
    <row r="10" spans="1:5" ht="14.4" customHeight="1" x14ac:dyDescent="0.3">
      <c r="A10" s="131" t="s">
        <v>67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53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913.24997123483752</v>
      </c>
      <c r="D12" s="124">
        <f ca="1">IF(ISERROR(VLOOKUP("Osobní náklady (Kč) *",INDIRECT("HI!$A:$G"),5,0)),0,VLOOKUP("Osobní náklady (Kč) *",INDIRECT("HI!$A:$G"),5,0))</f>
        <v>873.65666000000101</v>
      </c>
      <c r="E12" s="125">
        <f ca="1">IF(C12=0,0,D12/C12)</f>
        <v>0.95664570218239264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64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65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1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1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27" t="s">
        <v>58</v>
      </c>
      <c r="B1" s="227"/>
      <c r="C1" s="227"/>
      <c r="D1" s="227"/>
      <c r="E1" s="227"/>
      <c r="F1" s="227"/>
      <c r="G1" s="228"/>
      <c r="H1" s="228"/>
    </row>
    <row r="2" spans="1:8" ht="14.4" customHeight="1" thickBot="1" x14ac:dyDescent="0.35">
      <c r="A2" s="162" t="s">
        <v>171</v>
      </c>
      <c r="B2" s="74"/>
      <c r="C2" s="74"/>
      <c r="D2" s="74"/>
      <c r="E2" s="74"/>
      <c r="F2" s="74"/>
    </row>
    <row r="3" spans="1:8" ht="14.4" customHeight="1" x14ac:dyDescent="0.3">
      <c r="A3" s="229"/>
      <c r="B3" s="70">
        <v>2013</v>
      </c>
      <c r="C3" s="40">
        <v>2014</v>
      </c>
      <c r="D3" s="7"/>
      <c r="E3" s="233">
        <v>2015</v>
      </c>
      <c r="F3" s="234"/>
      <c r="G3" s="234"/>
      <c r="H3" s="235"/>
    </row>
    <row r="4" spans="1:8" ht="14.4" customHeight="1" thickBot="1" x14ac:dyDescent="0.35">
      <c r="A4" s="230"/>
      <c r="B4" s="231" t="s">
        <v>42</v>
      </c>
      <c r="C4" s="232"/>
      <c r="D4" s="7"/>
      <c r="E4" s="91" t="s">
        <v>42</v>
      </c>
      <c r="F4" s="72" t="s">
        <v>43</v>
      </c>
      <c r="G4" s="72" t="s">
        <v>41</v>
      </c>
      <c r="H4" s="73" t="s">
        <v>44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751.26413000000002</v>
      </c>
      <c r="C7" s="31">
        <v>827.31695000000104</v>
      </c>
      <c r="D7" s="8"/>
      <c r="E7" s="81">
        <v>873.65666000000101</v>
      </c>
      <c r="F7" s="30">
        <v>913.24997123483752</v>
      </c>
      <c r="G7" s="82">
        <f>E7-F7</f>
        <v>-39.593311234836506</v>
      </c>
      <c r="H7" s="86">
        <f>IF(F7&lt;0.00000001,"",E7/F7)</f>
        <v>0.95664570218239264</v>
      </c>
    </row>
    <row r="8" spans="1:8" ht="14.4" customHeight="1" thickBot="1" x14ac:dyDescent="0.35">
      <c r="A8" s="1" t="s">
        <v>45</v>
      </c>
      <c r="B8" s="11">
        <v>54.975199999999973</v>
      </c>
      <c r="C8" s="33">
        <v>49.841459999999984</v>
      </c>
      <c r="D8" s="8"/>
      <c r="E8" s="83">
        <v>51.75315999999998</v>
      </c>
      <c r="F8" s="32">
        <v>48.068285242515003</v>
      </c>
      <c r="G8" s="84">
        <f>E8-F8</f>
        <v>3.6848747574849767</v>
      </c>
      <c r="H8" s="87">
        <f>IF(F8&lt;0.00000001,"",E8/F8)</f>
        <v>1.076659168075041</v>
      </c>
    </row>
    <row r="9" spans="1:8" ht="14.4" customHeight="1" thickBot="1" x14ac:dyDescent="0.35">
      <c r="A9" s="2" t="s">
        <v>46</v>
      </c>
      <c r="B9" s="3">
        <v>806.23933</v>
      </c>
      <c r="C9" s="35">
        <v>877.15841000000103</v>
      </c>
      <c r="D9" s="8"/>
      <c r="E9" s="3">
        <v>925.40982000000099</v>
      </c>
      <c r="F9" s="34">
        <v>961.31825647735252</v>
      </c>
      <c r="G9" s="34">
        <f>E9-F9</f>
        <v>-35.908436477351529</v>
      </c>
      <c r="H9" s="88">
        <f>IF(F9&lt;0.00000001,"",E9/F9)</f>
        <v>0.96264667165592577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47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68</v>
      </c>
    </row>
    <row r="18" spans="1:8" ht="14.4" customHeight="1" x14ac:dyDescent="0.3">
      <c r="A18" s="215" t="s">
        <v>106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105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77" t="s">
        <v>148</v>
      </c>
    </row>
    <row r="21" spans="1:8" ht="14.4" customHeight="1" x14ac:dyDescent="0.3">
      <c r="A21" s="77" t="s">
        <v>69</v>
      </c>
    </row>
    <row r="22" spans="1:8" ht="14.4" customHeight="1" x14ac:dyDescent="0.3">
      <c r="A22" s="78" t="s">
        <v>70</v>
      </c>
    </row>
    <row r="23" spans="1:8" ht="14.4" customHeight="1" x14ac:dyDescent="0.3">
      <c r="A23" s="78" t="s">
        <v>71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" priority="4" operator="greaterThan">
      <formula>0</formula>
    </cfRule>
  </conditionalFormatting>
  <conditionalFormatting sqref="G11:G13 G15">
    <cfRule type="cellIs" dxfId="6" priority="3" operator="lessThan">
      <formula>0</formula>
    </cfRule>
  </conditionalFormatting>
  <conditionalFormatting sqref="H5:H9">
    <cfRule type="cellIs" dxfId="5" priority="2" operator="greaterThan">
      <formula>1</formula>
    </cfRule>
  </conditionalFormatting>
  <conditionalFormatting sqref="H11:H13 H15">
    <cfRule type="cellIs" dxfId="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36" t="s">
        <v>173</v>
      </c>
      <c r="B1" s="236"/>
      <c r="C1" s="236"/>
      <c r="D1" s="236"/>
      <c r="E1" s="236"/>
      <c r="F1" s="236"/>
      <c r="G1" s="236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s="156" customFormat="1" ht="14.4" customHeight="1" thickBot="1" x14ac:dyDescent="0.3">
      <c r="A2" s="162" t="s">
        <v>171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37" t="s">
        <v>2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101"/>
      <c r="Q3" s="103"/>
    </row>
    <row r="4" spans="1:17" ht="14.4" customHeight="1" x14ac:dyDescent="0.3">
      <c r="A4" s="58"/>
      <c r="B4" s="20">
        <v>2015</v>
      </c>
      <c r="C4" s="102" t="s">
        <v>3</v>
      </c>
      <c r="D4" s="92" t="s">
        <v>149</v>
      </c>
      <c r="E4" s="92" t="s">
        <v>150</v>
      </c>
      <c r="F4" s="92" t="s">
        <v>151</v>
      </c>
      <c r="G4" s="92" t="s">
        <v>152</v>
      </c>
      <c r="H4" s="92" t="s">
        <v>153</v>
      </c>
      <c r="I4" s="92" t="s">
        <v>154</v>
      </c>
      <c r="J4" s="92" t="s">
        <v>155</v>
      </c>
      <c r="K4" s="92" t="s">
        <v>156</v>
      </c>
      <c r="L4" s="92" t="s">
        <v>157</v>
      </c>
      <c r="M4" s="92" t="s">
        <v>158</v>
      </c>
      <c r="N4" s="92" t="s">
        <v>159</v>
      </c>
      <c r="O4" s="92" t="s">
        <v>160</v>
      </c>
      <c r="P4" s="239" t="s">
        <v>0</v>
      </c>
      <c r="Q4" s="240"/>
    </row>
    <row r="5" spans="1:17" ht="14.4" customHeight="1" thickBot="1" x14ac:dyDescent="0.35">
      <c r="A5" s="59"/>
      <c r="B5" s="21" t="s">
        <v>4</v>
      </c>
      <c r="C5" s="22" t="s">
        <v>4</v>
      </c>
      <c r="D5" s="22" t="s">
        <v>5</v>
      </c>
      <c r="E5" s="22" t="s">
        <v>5</v>
      </c>
      <c r="F5" s="22" t="s">
        <v>5</v>
      </c>
      <c r="G5" s="22" t="s">
        <v>5</v>
      </c>
      <c r="H5" s="22" t="s">
        <v>5</v>
      </c>
      <c r="I5" s="22" t="s">
        <v>5</v>
      </c>
      <c r="J5" s="22" t="s">
        <v>5</v>
      </c>
      <c r="K5" s="22" t="s">
        <v>5</v>
      </c>
      <c r="L5" s="22" t="s">
        <v>5</v>
      </c>
      <c r="M5" s="22" t="s">
        <v>5</v>
      </c>
      <c r="N5" s="22" t="s">
        <v>5</v>
      </c>
      <c r="O5" s="22" t="s">
        <v>5</v>
      </c>
      <c r="P5" s="22" t="s">
        <v>5</v>
      </c>
      <c r="Q5" s="23" t="s">
        <v>6</v>
      </c>
    </row>
    <row r="6" spans="1:17" ht="14.4" customHeight="1" x14ac:dyDescent="0.3">
      <c r="A6" s="14" t="s">
        <v>7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172</v>
      </c>
    </row>
    <row r="7" spans="1:17" ht="14.4" customHeight="1" x14ac:dyDescent="0.3">
      <c r="A7" s="15" t="s">
        <v>8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172</v>
      </c>
    </row>
    <row r="8" spans="1:17" ht="14.4" customHeight="1" x14ac:dyDescent="0.3">
      <c r="A8" s="15" t="s">
        <v>9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172</v>
      </c>
    </row>
    <row r="9" spans="1:17" ht="14.4" customHeight="1" x14ac:dyDescent="0.3">
      <c r="A9" s="15" t="s">
        <v>10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 t="s">
        <v>172</v>
      </c>
    </row>
    <row r="10" spans="1:17" ht="14.4" customHeight="1" x14ac:dyDescent="0.3">
      <c r="A10" s="15" t="s">
        <v>11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172</v>
      </c>
    </row>
    <row r="11" spans="1:17" ht="14.4" customHeight="1" x14ac:dyDescent="0.3">
      <c r="A11" s="15" t="s">
        <v>12</v>
      </c>
      <c r="B11" s="46">
        <v>15.306453100452</v>
      </c>
      <c r="C11" s="47">
        <v>1.2755377583709999</v>
      </c>
      <c r="D11" s="47">
        <v>2.2057000000000002</v>
      </c>
      <c r="E11" s="47">
        <v>0</v>
      </c>
      <c r="F11" s="47">
        <v>3.33867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5.5443699999999998</v>
      </c>
      <c r="Q11" s="67">
        <v>1.4488973934360001</v>
      </c>
    </row>
    <row r="12" spans="1:17" ht="14.4" customHeight="1" x14ac:dyDescent="0.3">
      <c r="A12" s="15" t="s">
        <v>13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 t="s">
        <v>172</v>
      </c>
    </row>
    <row r="13" spans="1:17" ht="14.4" customHeight="1" x14ac:dyDescent="0.3">
      <c r="A13" s="15" t="s">
        <v>14</v>
      </c>
      <c r="B13" s="46">
        <v>0</v>
      </c>
      <c r="C13" s="47">
        <v>0</v>
      </c>
      <c r="D13" s="47">
        <v>0.60499999999999998</v>
      </c>
      <c r="E13" s="47">
        <v>0</v>
      </c>
      <c r="F13" s="47">
        <v>0.41744999999999999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1.0224500000000001</v>
      </c>
      <c r="Q13" s="67" t="s">
        <v>172</v>
      </c>
    </row>
    <row r="14" spans="1:17" ht="14.4" customHeight="1" x14ac:dyDescent="0.3">
      <c r="A14" s="15" t="s">
        <v>15</v>
      </c>
      <c r="B14" s="46">
        <v>93.560000608199999</v>
      </c>
      <c r="C14" s="47">
        <v>7.7966667173499999</v>
      </c>
      <c r="D14" s="47">
        <v>9.9849999999999994</v>
      </c>
      <c r="E14" s="47">
        <v>8.5180000000000007</v>
      </c>
      <c r="F14" s="47">
        <v>8.6359999999999992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27.138999999999999</v>
      </c>
      <c r="Q14" s="67">
        <v>1.1602821643250001</v>
      </c>
    </row>
    <row r="15" spans="1:17" ht="14.4" customHeight="1" x14ac:dyDescent="0.3">
      <c r="A15" s="15" t="s">
        <v>16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172</v>
      </c>
    </row>
    <row r="16" spans="1:17" ht="14.4" customHeight="1" x14ac:dyDescent="0.3">
      <c r="A16" s="15" t="s">
        <v>17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172</v>
      </c>
    </row>
    <row r="17" spans="1:17" ht="14.4" customHeight="1" x14ac:dyDescent="0.3">
      <c r="A17" s="15" t="s">
        <v>18</v>
      </c>
      <c r="B17" s="46">
        <v>21.623146560443999</v>
      </c>
      <c r="C17" s="47">
        <v>1.8019288800369999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19</v>
      </c>
      <c r="B18" s="46">
        <v>0</v>
      </c>
      <c r="C18" s="47">
        <v>0</v>
      </c>
      <c r="D18" s="47">
        <v>0</v>
      </c>
      <c r="E18" s="47">
        <v>0.61799999999999999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0.61799999999999999</v>
      </c>
      <c r="Q18" s="67" t="s">
        <v>172</v>
      </c>
    </row>
    <row r="19" spans="1:17" ht="14.4" customHeight="1" x14ac:dyDescent="0.3">
      <c r="A19" s="15" t="s">
        <v>20</v>
      </c>
      <c r="B19" s="46">
        <v>44.783541236422003</v>
      </c>
      <c r="C19" s="47">
        <v>3.7319617697009999</v>
      </c>
      <c r="D19" s="47">
        <v>4.5425700000000004</v>
      </c>
      <c r="E19" s="47">
        <v>4.65029</v>
      </c>
      <c r="F19" s="47">
        <v>3.9214799999999999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13.11434</v>
      </c>
      <c r="Q19" s="67">
        <v>1.171353549802</v>
      </c>
    </row>
    <row r="20" spans="1:17" ht="14.4" customHeight="1" x14ac:dyDescent="0.3">
      <c r="A20" s="15" t="s">
        <v>21</v>
      </c>
      <c r="B20" s="46">
        <v>3652.9998849393501</v>
      </c>
      <c r="C20" s="47">
        <v>304.416657078279</v>
      </c>
      <c r="D20" s="47">
        <v>291.40825999999998</v>
      </c>
      <c r="E20" s="47">
        <v>288.973150000001</v>
      </c>
      <c r="F20" s="47">
        <v>293.27525000000003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873.65666000000101</v>
      </c>
      <c r="Q20" s="67">
        <v>0.95664570218199996</v>
      </c>
    </row>
    <row r="21" spans="1:17" ht="14.4" customHeight="1" x14ac:dyDescent="0.3">
      <c r="A21" s="16" t="s">
        <v>22</v>
      </c>
      <c r="B21" s="46">
        <v>16.99999946454</v>
      </c>
      <c r="C21" s="47">
        <v>1.4166666220449999</v>
      </c>
      <c r="D21" s="47">
        <v>1.405</v>
      </c>
      <c r="E21" s="47">
        <v>1.405</v>
      </c>
      <c r="F21" s="47">
        <v>1.405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4.2149999999999999</v>
      </c>
      <c r="Q21" s="67">
        <v>0.99176473712000002</v>
      </c>
    </row>
    <row r="22" spans="1:17" ht="14.4" customHeight="1" x14ac:dyDescent="0.3">
      <c r="A22" s="15" t="s">
        <v>23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172</v>
      </c>
    </row>
    <row r="23" spans="1:17" ht="14.4" customHeight="1" x14ac:dyDescent="0.3">
      <c r="A23" s="16" t="s">
        <v>24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172</v>
      </c>
    </row>
    <row r="24" spans="1:17" ht="14.4" customHeight="1" x14ac:dyDescent="0.3">
      <c r="A24" s="16" t="s">
        <v>25</v>
      </c>
      <c r="B24" s="46">
        <v>0</v>
      </c>
      <c r="C24" s="47">
        <v>5.6843418860808002E-14</v>
      </c>
      <c r="D24" s="47">
        <v>-5.6843418860808002E-14</v>
      </c>
      <c r="E24" s="47">
        <v>0</v>
      </c>
      <c r="F24" s="47">
        <v>0.1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9.9999999999E-2</v>
      </c>
      <c r="Q24" s="67" t="s">
        <v>172</v>
      </c>
    </row>
    <row r="25" spans="1:17" ht="14.4" customHeight="1" x14ac:dyDescent="0.3">
      <c r="A25" s="17" t="s">
        <v>26</v>
      </c>
      <c r="B25" s="49">
        <v>3845.2730259094101</v>
      </c>
      <c r="C25" s="50">
        <v>320.43941882578503</v>
      </c>
      <c r="D25" s="50">
        <v>310.15152999999998</v>
      </c>
      <c r="E25" s="50">
        <v>304.16444000000098</v>
      </c>
      <c r="F25" s="50">
        <v>311.09384999999997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925.40982000000099</v>
      </c>
      <c r="Q25" s="68">
        <v>0.96264667165499995</v>
      </c>
    </row>
    <row r="26" spans="1:17" ht="14.4" customHeight="1" x14ac:dyDescent="0.3">
      <c r="A26" s="15" t="s">
        <v>27</v>
      </c>
      <c r="B26" s="46">
        <v>0</v>
      </c>
      <c r="C26" s="47">
        <v>0</v>
      </c>
      <c r="D26" s="47">
        <v>42.647559999999999</v>
      </c>
      <c r="E26" s="47">
        <v>43.642670000000003</v>
      </c>
      <c r="F26" s="47">
        <v>48.652670000000001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134.94290000000001</v>
      </c>
      <c r="Q26" s="67" t="s">
        <v>172</v>
      </c>
    </row>
    <row r="27" spans="1:17" ht="14.4" customHeight="1" x14ac:dyDescent="0.3">
      <c r="A27" s="18" t="s">
        <v>28</v>
      </c>
      <c r="B27" s="49">
        <v>3845.2730259094101</v>
      </c>
      <c r="C27" s="50">
        <v>320.43941882578503</v>
      </c>
      <c r="D27" s="50">
        <v>352.79908999999998</v>
      </c>
      <c r="E27" s="50">
        <v>347.80711000000099</v>
      </c>
      <c r="F27" s="50">
        <v>359.74651999999998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1060.3527200000001</v>
      </c>
      <c r="Q27" s="68">
        <v>1.10301943488</v>
      </c>
    </row>
    <row r="28" spans="1:17" ht="14.4" customHeight="1" x14ac:dyDescent="0.3">
      <c r="A28" s="16" t="s">
        <v>29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12.5</v>
      </c>
    </row>
    <row r="29" spans="1:17" ht="14.4" customHeight="1" x14ac:dyDescent="0.3">
      <c r="A29" s="16" t="s">
        <v>30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172</v>
      </c>
    </row>
    <row r="30" spans="1:17" ht="14.4" customHeight="1" x14ac:dyDescent="0.3">
      <c r="A30" s="16" t="s">
        <v>31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32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172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68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169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36" t="s">
        <v>34</v>
      </c>
      <c r="B1" s="236"/>
      <c r="C1" s="236"/>
      <c r="D1" s="236"/>
      <c r="E1" s="236"/>
      <c r="F1" s="236"/>
      <c r="G1" s="236"/>
      <c r="H1" s="241"/>
      <c r="I1" s="241"/>
      <c r="J1" s="241"/>
      <c r="K1" s="241"/>
    </row>
    <row r="2" spans="1:11" s="55" customFormat="1" ht="14.4" customHeight="1" thickBot="1" x14ac:dyDescent="0.35">
      <c r="A2" s="162" t="s">
        <v>171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37" t="s">
        <v>35</v>
      </c>
      <c r="C3" s="238"/>
      <c r="D3" s="238"/>
      <c r="E3" s="238"/>
      <c r="F3" s="244" t="s">
        <v>36</v>
      </c>
      <c r="G3" s="238"/>
      <c r="H3" s="238"/>
      <c r="I3" s="238"/>
      <c r="J3" s="238"/>
      <c r="K3" s="245"/>
    </row>
    <row r="4" spans="1:11" ht="14.4" customHeight="1" x14ac:dyDescent="0.3">
      <c r="A4" s="58"/>
      <c r="B4" s="242"/>
      <c r="C4" s="243"/>
      <c r="D4" s="243"/>
      <c r="E4" s="243"/>
      <c r="F4" s="246" t="s">
        <v>165</v>
      </c>
      <c r="G4" s="248" t="s">
        <v>37</v>
      </c>
      <c r="H4" s="104" t="s">
        <v>60</v>
      </c>
      <c r="I4" s="246" t="s">
        <v>38</v>
      </c>
      <c r="J4" s="248" t="s">
        <v>167</v>
      </c>
      <c r="K4" s="249" t="s">
        <v>168</v>
      </c>
    </row>
    <row r="5" spans="1:11" ht="42" thickBot="1" x14ac:dyDescent="0.35">
      <c r="A5" s="59"/>
      <c r="B5" s="24" t="s">
        <v>161</v>
      </c>
      <c r="C5" s="25" t="s">
        <v>162</v>
      </c>
      <c r="D5" s="26" t="s">
        <v>163</v>
      </c>
      <c r="E5" s="26" t="s">
        <v>164</v>
      </c>
      <c r="F5" s="247"/>
      <c r="G5" s="247"/>
      <c r="H5" s="25" t="s">
        <v>166</v>
      </c>
      <c r="I5" s="247"/>
      <c r="J5" s="247"/>
      <c r="K5" s="250"/>
    </row>
    <row r="6" spans="1:11" ht="14.4" customHeight="1" thickBot="1" x14ac:dyDescent="0.35">
      <c r="A6" s="273" t="s">
        <v>174</v>
      </c>
      <c r="B6" s="255">
        <v>3587.12789804879</v>
      </c>
      <c r="C6" s="255">
        <v>3798.5721699999999</v>
      </c>
      <c r="D6" s="256">
        <v>211.44427195120801</v>
      </c>
      <c r="E6" s="257">
        <v>1.0589452837919999</v>
      </c>
      <c r="F6" s="255">
        <v>3845.2730259094101</v>
      </c>
      <c r="G6" s="256">
        <v>961.318256477354</v>
      </c>
      <c r="H6" s="258">
        <v>311.09384999999997</v>
      </c>
      <c r="I6" s="255">
        <v>925.40982000000099</v>
      </c>
      <c r="J6" s="256">
        <v>-35.908436477353</v>
      </c>
      <c r="K6" s="259">
        <v>0.240661667913</v>
      </c>
    </row>
    <row r="7" spans="1:11" ht="14.4" customHeight="1" thickBot="1" x14ac:dyDescent="0.35">
      <c r="A7" s="274" t="s">
        <v>175</v>
      </c>
      <c r="B7" s="255">
        <v>124.970419157602</v>
      </c>
      <c r="C7" s="255">
        <v>107.61987999999999</v>
      </c>
      <c r="D7" s="256">
        <v>-17.350539157602</v>
      </c>
      <c r="E7" s="257">
        <v>0.86116283137500005</v>
      </c>
      <c r="F7" s="255">
        <v>108.866453708653</v>
      </c>
      <c r="G7" s="256">
        <v>27.216613427163001</v>
      </c>
      <c r="H7" s="258">
        <v>12.39212</v>
      </c>
      <c r="I7" s="255">
        <v>33.705820000000003</v>
      </c>
      <c r="J7" s="256">
        <v>6.4892065728360002</v>
      </c>
      <c r="K7" s="259">
        <v>0.30960703551699997</v>
      </c>
    </row>
    <row r="8" spans="1:11" ht="14.4" customHeight="1" thickBot="1" x14ac:dyDescent="0.35">
      <c r="A8" s="275" t="s">
        <v>176</v>
      </c>
      <c r="B8" s="255">
        <v>24.055341354585</v>
      </c>
      <c r="C8" s="255">
        <v>18.8386</v>
      </c>
      <c r="D8" s="256">
        <v>-5.2167413545850003</v>
      </c>
      <c r="E8" s="257">
        <v>0.78313584173700002</v>
      </c>
      <c r="F8" s="255">
        <v>15.306453100452</v>
      </c>
      <c r="G8" s="256">
        <v>3.826613275113</v>
      </c>
      <c r="H8" s="258">
        <v>3.7561200000000001</v>
      </c>
      <c r="I8" s="255">
        <v>6.5668199999999999</v>
      </c>
      <c r="J8" s="256">
        <v>2.7402067248859998</v>
      </c>
      <c r="K8" s="259">
        <v>0.42902297200400002</v>
      </c>
    </row>
    <row r="9" spans="1:11" ht="14.4" customHeight="1" thickBot="1" x14ac:dyDescent="0.35">
      <c r="A9" s="276" t="s">
        <v>177</v>
      </c>
      <c r="B9" s="260">
        <v>21.175603374108999</v>
      </c>
      <c r="C9" s="260">
        <v>16.613890000000001</v>
      </c>
      <c r="D9" s="261">
        <v>-4.5617133741089999</v>
      </c>
      <c r="E9" s="262">
        <v>0.78457693537600004</v>
      </c>
      <c r="F9" s="260">
        <v>15.306453100452</v>
      </c>
      <c r="G9" s="261">
        <v>3.826613275113</v>
      </c>
      <c r="H9" s="263">
        <v>3.33867</v>
      </c>
      <c r="I9" s="260">
        <v>5.5443699999999998</v>
      </c>
      <c r="J9" s="261">
        <v>1.717756724886</v>
      </c>
      <c r="K9" s="264">
        <v>0.36222434835900003</v>
      </c>
    </row>
    <row r="10" spans="1:11" ht="14.4" customHeight="1" thickBot="1" x14ac:dyDescent="0.35">
      <c r="A10" s="277" t="s">
        <v>178</v>
      </c>
      <c r="B10" s="255">
        <v>0.26417114553299997</v>
      </c>
      <c r="C10" s="255">
        <v>0.15112999999999999</v>
      </c>
      <c r="D10" s="256">
        <v>-0.113041145533</v>
      </c>
      <c r="E10" s="257">
        <v>0.572091246735</v>
      </c>
      <c r="F10" s="255">
        <v>0</v>
      </c>
      <c r="G10" s="256">
        <v>0</v>
      </c>
      <c r="H10" s="258">
        <v>8.6040000000000005E-2</v>
      </c>
      <c r="I10" s="255">
        <v>8.6040000000000005E-2</v>
      </c>
      <c r="J10" s="256">
        <v>8.6040000000000005E-2</v>
      </c>
      <c r="K10" s="265" t="s">
        <v>172</v>
      </c>
    </row>
    <row r="11" spans="1:11" ht="14.4" customHeight="1" thickBot="1" x14ac:dyDescent="0.35">
      <c r="A11" s="277" t="s">
        <v>179</v>
      </c>
      <c r="B11" s="255">
        <v>0</v>
      </c>
      <c r="C11" s="255">
        <v>0.27316000000000001</v>
      </c>
      <c r="D11" s="256">
        <v>0.27316000000000001</v>
      </c>
      <c r="E11" s="266" t="s">
        <v>180</v>
      </c>
      <c r="F11" s="255">
        <v>0</v>
      </c>
      <c r="G11" s="256">
        <v>0</v>
      </c>
      <c r="H11" s="258">
        <v>0</v>
      </c>
      <c r="I11" s="255">
        <v>0</v>
      </c>
      <c r="J11" s="256">
        <v>0</v>
      </c>
      <c r="K11" s="259">
        <v>3</v>
      </c>
    </row>
    <row r="12" spans="1:11" ht="14.4" customHeight="1" thickBot="1" x14ac:dyDescent="0.35">
      <c r="A12" s="277" t="s">
        <v>181</v>
      </c>
      <c r="B12" s="255">
        <v>3.5997891137529998</v>
      </c>
      <c r="C12" s="255">
        <v>3.8624800000000001</v>
      </c>
      <c r="D12" s="256">
        <v>0.26269088624600001</v>
      </c>
      <c r="E12" s="257">
        <v>1.0729739654029999</v>
      </c>
      <c r="F12" s="255">
        <v>2.9999999055069999</v>
      </c>
      <c r="G12" s="256">
        <v>0.74999997637600002</v>
      </c>
      <c r="H12" s="258">
        <v>0.35282999999999998</v>
      </c>
      <c r="I12" s="255">
        <v>2.35283</v>
      </c>
      <c r="J12" s="256">
        <v>1.602830023623</v>
      </c>
      <c r="K12" s="259">
        <v>0.78427669136900002</v>
      </c>
    </row>
    <row r="13" spans="1:11" ht="14.4" customHeight="1" thickBot="1" x14ac:dyDescent="0.35">
      <c r="A13" s="277" t="s">
        <v>182</v>
      </c>
      <c r="B13" s="255">
        <v>0.99991897388999995</v>
      </c>
      <c r="C13" s="255">
        <v>0</v>
      </c>
      <c r="D13" s="256">
        <v>-0.99991897388999995</v>
      </c>
      <c r="E13" s="257">
        <v>0</v>
      </c>
      <c r="F13" s="255">
        <v>0.99999996850200001</v>
      </c>
      <c r="G13" s="256">
        <v>0.24999999212499999</v>
      </c>
      <c r="H13" s="258">
        <v>0</v>
      </c>
      <c r="I13" s="255">
        <v>0</v>
      </c>
      <c r="J13" s="256">
        <v>-0.24999999212499999</v>
      </c>
      <c r="K13" s="259">
        <v>0</v>
      </c>
    </row>
    <row r="14" spans="1:11" ht="14.4" customHeight="1" thickBot="1" x14ac:dyDescent="0.35">
      <c r="A14" s="277" t="s">
        <v>183</v>
      </c>
      <c r="B14" s="255">
        <v>15.146162037372999</v>
      </c>
      <c r="C14" s="255">
        <v>11.434290000000001</v>
      </c>
      <c r="D14" s="256">
        <v>-3.7118720373729999</v>
      </c>
      <c r="E14" s="257">
        <v>0.75492986089699998</v>
      </c>
      <c r="F14" s="255">
        <v>11.306453226442001</v>
      </c>
      <c r="G14" s="256">
        <v>2.8266133066100001</v>
      </c>
      <c r="H14" s="258">
        <v>2.7334000000000001</v>
      </c>
      <c r="I14" s="255">
        <v>2.9390999999999998</v>
      </c>
      <c r="J14" s="256">
        <v>0.112486693389</v>
      </c>
      <c r="K14" s="259">
        <v>0.25994889300200003</v>
      </c>
    </row>
    <row r="15" spans="1:11" ht="14.4" customHeight="1" thickBot="1" x14ac:dyDescent="0.35">
      <c r="A15" s="277" t="s">
        <v>184</v>
      </c>
      <c r="B15" s="255">
        <v>1.1655621035579999</v>
      </c>
      <c r="C15" s="255">
        <v>0.89283000000000001</v>
      </c>
      <c r="D15" s="256">
        <v>-0.27273210355799998</v>
      </c>
      <c r="E15" s="257">
        <v>0.766008089379</v>
      </c>
      <c r="F15" s="255">
        <v>0</v>
      </c>
      <c r="G15" s="256">
        <v>0</v>
      </c>
      <c r="H15" s="258">
        <v>0.16639999999999999</v>
      </c>
      <c r="I15" s="255">
        <v>0.16639999999999999</v>
      </c>
      <c r="J15" s="256">
        <v>0.16639999999999999</v>
      </c>
      <c r="K15" s="265" t="s">
        <v>172</v>
      </c>
    </row>
    <row r="16" spans="1:11" ht="14.4" customHeight="1" thickBot="1" x14ac:dyDescent="0.35">
      <c r="A16" s="276" t="s">
        <v>185</v>
      </c>
      <c r="B16" s="260">
        <v>1.0001864980149999</v>
      </c>
      <c r="C16" s="260">
        <v>0.24560000000000001</v>
      </c>
      <c r="D16" s="261">
        <v>-0.75458649801400002</v>
      </c>
      <c r="E16" s="262">
        <v>0.24555420462800001</v>
      </c>
      <c r="F16" s="260">
        <v>0</v>
      </c>
      <c r="G16" s="261">
        <v>0</v>
      </c>
      <c r="H16" s="263">
        <v>0</v>
      </c>
      <c r="I16" s="260">
        <v>0</v>
      </c>
      <c r="J16" s="261">
        <v>0</v>
      </c>
      <c r="K16" s="267" t="s">
        <v>172</v>
      </c>
    </row>
    <row r="17" spans="1:11" ht="14.4" customHeight="1" thickBot="1" x14ac:dyDescent="0.35">
      <c r="A17" s="277" t="s">
        <v>186</v>
      </c>
      <c r="B17" s="255">
        <v>1.0001864980149999</v>
      </c>
      <c r="C17" s="255">
        <v>0.24560000000000001</v>
      </c>
      <c r="D17" s="256">
        <v>-0.75458649801400002</v>
      </c>
      <c r="E17" s="257">
        <v>0.24555420462800001</v>
      </c>
      <c r="F17" s="255">
        <v>0</v>
      </c>
      <c r="G17" s="256">
        <v>0</v>
      </c>
      <c r="H17" s="258">
        <v>0</v>
      </c>
      <c r="I17" s="255">
        <v>0</v>
      </c>
      <c r="J17" s="256">
        <v>0</v>
      </c>
      <c r="K17" s="265" t="s">
        <v>172</v>
      </c>
    </row>
    <row r="18" spans="1:11" ht="14.4" customHeight="1" thickBot="1" x14ac:dyDescent="0.35">
      <c r="A18" s="276" t="s">
        <v>187</v>
      </c>
      <c r="B18" s="260">
        <v>1.8795514824599999</v>
      </c>
      <c r="C18" s="260">
        <v>1.9791099999999999</v>
      </c>
      <c r="D18" s="261">
        <v>9.9558517538999997E-2</v>
      </c>
      <c r="E18" s="262">
        <v>1.052969295317</v>
      </c>
      <c r="F18" s="260">
        <v>0</v>
      </c>
      <c r="G18" s="261">
        <v>0</v>
      </c>
      <c r="H18" s="263">
        <v>0.41744999999999999</v>
      </c>
      <c r="I18" s="260">
        <v>1.0224500000000001</v>
      </c>
      <c r="J18" s="261">
        <v>1.0224500000000001</v>
      </c>
      <c r="K18" s="267" t="s">
        <v>172</v>
      </c>
    </row>
    <row r="19" spans="1:11" ht="14.4" customHeight="1" thickBot="1" x14ac:dyDescent="0.35">
      <c r="A19" s="277" t="s">
        <v>188</v>
      </c>
      <c r="B19" s="255">
        <v>1.8795514824599999</v>
      </c>
      <c r="C19" s="255">
        <v>1.9791099999999999</v>
      </c>
      <c r="D19" s="256">
        <v>9.9558517538999997E-2</v>
      </c>
      <c r="E19" s="257">
        <v>1.052969295317</v>
      </c>
      <c r="F19" s="255">
        <v>0</v>
      </c>
      <c r="G19" s="256">
        <v>0</v>
      </c>
      <c r="H19" s="258">
        <v>0.41744999999999999</v>
      </c>
      <c r="I19" s="255">
        <v>1.0224500000000001</v>
      </c>
      <c r="J19" s="256">
        <v>1.0224500000000001</v>
      </c>
      <c r="K19" s="265" t="s">
        <v>172</v>
      </c>
    </row>
    <row r="20" spans="1:11" ht="14.4" customHeight="1" thickBot="1" x14ac:dyDescent="0.35">
      <c r="A20" s="275" t="s">
        <v>15</v>
      </c>
      <c r="B20" s="255">
        <v>100.915077803017</v>
      </c>
      <c r="C20" s="255">
        <v>88.781279999999995</v>
      </c>
      <c r="D20" s="256">
        <v>-12.133797803017</v>
      </c>
      <c r="E20" s="257">
        <v>0.87976229055900002</v>
      </c>
      <c r="F20" s="255">
        <v>93.560000608199999</v>
      </c>
      <c r="G20" s="256">
        <v>23.39000015205</v>
      </c>
      <c r="H20" s="258">
        <v>8.6359999999999992</v>
      </c>
      <c r="I20" s="255">
        <v>27.138999999999999</v>
      </c>
      <c r="J20" s="256">
        <v>3.7489998479489999</v>
      </c>
      <c r="K20" s="259">
        <v>0.290070541081</v>
      </c>
    </row>
    <row r="21" spans="1:11" ht="14.4" customHeight="1" thickBot="1" x14ac:dyDescent="0.35">
      <c r="A21" s="276" t="s">
        <v>189</v>
      </c>
      <c r="B21" s="260">
        <v>100.915077803017</v>
      </c>
      <c r="C21" s="260">
        <v>88.781279999999995</v>
      </c>
      <c r="D21" s="261">
        <v>-12.133797803017</v>
      </c>
      <c r="E21" s="262">
        <v>0.87976229055900002</v>
      </c>
      <c r="F21" s="260">
        <v>93.560000608199999</v>
      </c>
      <c r="G21" s="261">
        <v>23.39000015205</v>
      </c>
      <c r="H21" s="263">
        <v>8.6359999999999992</v>
      </c>
      <c r="I21" s="260">
        <v>27.138999999999999</v>
      </c>
      <c r="J21" s="261">
        <v>3.7489998479489999</v>
      </c>
      <c r="K21" s="264">
        <v>0.290070541081</v>
      </c>
    </row>
    <row r="22" spans="1:11" ht="14.4" customHeight="1" thickBot="1" x14ac:dyDescent="0.35">
      <c r="A22" s="277" t="s">
        <v>190</v>
      </c>
      <c r="B22" s="255">
        <v>37.438088696244002</v>
      </c>
      <c r="C22" s="255">
        <v>31.457999999999998</v>
      </c>
      <c r="D22" s="256">
        <v>-5.9800886962439996</v>
      </c>
      <c r="E22" s="257">
        <v>0.84026725443200001</v>
      </c>
      <c r="F22" s="255">
        <v>32.311707951845001</v>
      </c>
      <c r="G22" s="256">
        <v>8.0779269879609998</v>
      </c>
      <c r="H22" s="258">
        <v>2.677</v>
      </c>
      <c r="I22" s="255">
        <v>7.8810000000000002</v>
      </c>
      <c r="J22" s="256">
        <v>-0.196926987961</v>
      </c>
      <c r="K22" s="259">
        <v>0.24390539836899999</v>
      </c>
    </row>
    <row r="23" spans="1:11" ht="14.4" customHeight="1" thickBot="1" x14ac:dyDescent="0.35">
      <c r="A23" s="277" t="s">
        <v>191</v>
      </c>
      <c r="B23" s="255">
        <v>35.000237086696998</v>
      </c>
      <c r="C23" s="255">
        <v>32.03</v>
      </c>
      <c r="D23" s="256">
        <v>-2.9702370866969998</v>
      </c>
      <c r="E23" s="257">
        <v>0.91513665809300004</v>
      </c>
      <c r="F23" s="255">
        <v>34.999998897584</v>
      </c>
      <c r="G23" s="256">
        <v>8.7499997243959999</v>
      </c>
      <c r="H23" s="258">
        <v>2.823</v>
      </c>
      <c r="I23" s="255">
        <v>8.4079999999999995</v>
      </c>
      <c r="J23" s="256">
        <v>-0.34199972439600002</v>
      </c>
      <c r="K23" s="259">
        <v>0.240228578995</v>
      </c>
    </row>
    <row r="24" spans="1:11" ht="14.4" customHeight="1" thickBot="1" x14ac:dyDescent="0.35">
      <c r="A24" s="277" t="s">
        <v>192</v>
      </c>
      <c r="B24" s="255">
        <v>27.007397364374999</v>
      </c>
      <c r="C24" s="255">
        <v>25.055</v>
      </c>
      <c r="D24" s="256">
        <v>-1.9523973643750001</v>
      </c>
      <c r="E24" s="257">
        <v>0.92770879259299999</v>
      </c>
      <c r="F24" s="255">
        <v>25.999999181063</v>
      </c>
      <c r="G24" s="256">
        <v>6.4999997952650004</v>
      </c>
      <c r="H24" s="258">
        <v>3.1360000000000001</v>
      </c>
      <c r="I24" s="255">
        <v>10.85</v>
      </c>
      <c r="J24" s="256">
        <v>4.3500002047340001</v>
      </c>
      <c r="K24" s="259">
        <v>0.41730770545099999</v>
      </c>
    </row>
    <row r="25" spans="1:11" ht="14.4" customHeight="1" thickBot="1" x14ac:dyDescent="0.35">
      <c r="A25" s="277" t="s">
        <v>193</v>
      </c>
      <c r="B25" s="255">
        <v>1.4693546556999999</v>
      </c>
      <c r="C25" s="255">
        <v>0.23827999999999999</v>
      </c>
      <c r="D25" s="256">
        <v>-1.2310746557000001</v>
      </c>
      <c r="E25" s="257">
        <v>0.16216643073500001</v>
      </c>
      <c r="F25" s="255">
        <v>0.248294577706</v>
      </c>
      <c r="G25" s="256">
        <v>6.2073644426000003E-2</v>
      </c>
      <c r="H25" s="258">
        <v>0</v>
      </c>
      <c r="I25" s="255">
        <v>0</v>
      </c>
      <c r="J25" s="256">
        <v>-6.2073644426000003E-2</v>
      </c>
      <c r="K25" s="259">
        <v>0</v>
      </c>
    </row>
    <row r="26" spans="1:11" ht="14.4" customHeight="1" thickBot="1" x14ac:dyDescent="0.35">
      <c r="A26" s="278" t="s">
        <v>194</v>
      </c>
      <c r="B26" s="260">
        <v>47.141345074725997</v>
      </c>
      <c r="C26" s="260">
        <v>52.640470000000001</v>
      </c>
      <c r="D26" s="261">
        <v>5.4991249252739998</v>
      </c>
      <c r="E26" s="262">
        <v>1.116651845986</v>
      </c>
      <c r="F26" s="260">
        <v>66.406687796865995</v>
      </c>
      <c r="G26" s="261">
        <v>16.601671949216001</v>
      </c>
      <c r="H26" s="263">
        <v>3.9214799999999999</v>
      </c>
      <c r="I26" s="260">
        <v>13.732340000000001</v>
      </c>
      <c r="J26" s="261">
        <v>-2.8693319492159999</v>
      </c>
      <c r="K26" s="264">
        <v>0.20679152139000001</v>
      </c>
    </row>
    <row r="27" spans="1:11" ht="14.4" customHeight="1" thickBot="1" x14ac:dyDescent="0.35">
      <c r="A27" s="275" t="s">
        <v>18</v>
      </c>
      <c r="B27" s="255">
        <v>8.9434891255009994</v>
      </c>
      <c r="C27" s="255">
        <v>8.8530899999999999</v>
      </c>
      <c r="D27" s="256">
        <v>-9.0399125501000002E-2</v>
      </c>
      <c r="E27" s="257">
        <v>0.98989218589799999</v>
      </c>
      <c r="F27" s="255">
        <v>21.623146560443999</v>
      </c>
      <c r="G27" s="256">
        <v>5.4057866401109997</v>
      </c>
      <c r="H27" s="258">
        <v>0</v>
      </c>
      <c r="I27" s="255">
        <v>0</v>
      </c>
      <c r="J27" s="256">
        <v>-5.4057866401109997</v>
      </c>
      <c r="K27" s="259">
        <v>0</v>
      </c>
    </row>
    <row r="28" spans="1:11" ht="14.4" customHeight="1" thickBot="1" x14ac:dyDescent="0.35">
      <c r="A28" s="279" t="s">
        <v>195</v>
      </c>
      <c r="B28" s="255">
        <v>8.9434891255009994</v>
      </c>
      <c r="C28" s="255">
        <v>8.8530899999999999</v>
      </c>
      <c r="D28" s="256">
        <v>-9.0399125501000002E-2</v>
      </c>
      <c r="E28" s="257">
        <v>0.98989218589799999</v>
      </c>
      <c r="F28" s="255">
        <v>21.623146560443999</v>
      </c>
      <c r="G28" s="256">
        <v>5.4057866401109997</v>
      </c>
      <c r="H28" s="258">
        <v>0</v>
      </c>
      <c r="I28" s="255">
        <v>0</v>
      </c>
      <c r="J28" s="256">
        <v>-5.4057866401109997</v>
      </c>
      <c r="K28" s="259">
        <v>0</v>
      </c>
    </row>
    <row r="29" spans="1:11" ht="14.4" customHeight="1" thickBot="1" x14ac:dyDescent="0.35">
      <c r="A29" s="277" t="s">
        <v>196</v>
      </c>
      <c r="B29" s="255">
        <v>0</v>
      </c>
      <c r="C29" s="255">
        <v>6.28</v>
      </c>
      <c r="D29" s="256">
        <v>6.28</v>
      </c>
      <c r="E29" s="266" t="s">
        <v>180</v>
      </c>
      <c r="F29" s="255">
        <v>8.0375081878210004</v>
      </c>
      <c r="G29" s="256">
        <v>2.0093770469550001</v>
      </c>
      <c r="H29" s="258">
        <v>0</v>
      </c>
      <c r="I29" s="255">
        <v>0</v>
      </c>
      <c r="J29" s="256">
        <v>-2.0093770469550001</v>
      </c>
      <c r="K29" s="259">
        <v>0</v>
      </c>
    </row>
    <row r="30" spans="1:11" ht="14.4" customHeight="1" thickBot="1" x14ac:dyDescent="0.35">
      <c r="A30" s="277" t="s">
        <v>197</v>
      </c>
      <c r="B30" s="255">
        <v>6.9999881818759997</v>
      </c>
      <c r="C30" s="255">
        <v>0.85304999999999997</v>
      </c>
      <c r="D30" s="256">
        <v>-6.1469381818760001</v>
      </c>
      <c r="E30" s="257">
        <v>0.121864491458</v>
      </c>
      <c r="F30" s="255">
        <v>11.999999622029</v>
      </c>
      <c r="G30" s="256">
        <v>2.9999999055069999</v>
      </c>
      <c r="H30" s="258">
        <v>0</v>
      </c>
      <c r="I30" s="255">
        <v>0</v>
      </c>
      <c r="J30" s="256">
        <v>-2.9999999055069999</v>
      </c>
      <c r="K30" s="259">
        <v>0</v>
      </c>
    </row>
    <row r="31" spans="1:11" ht="14.4" customHeight="1" thickBot="1" x14ac:dyDescent="0.35">
      <c r="A31" s="277" t="s">
        <v>198</v>
      </c>
      <c r="B31" s="255">
        <v>1.9435009436249999</v>
      </c>
      <c r="C31" s="255">
        <v>1.72004</v>
      </c>
      <c r="D31" s="256">
        <v>-0.22346094362499999</v>
      </c>
      <c r="E31" s="257">
        <v>0.88502143806</v>
      </c>
      <c r="F31" s="255">
        <v>1.5856387505930001</v>
      </c>
      <c r="G31" s="256">
        <v>0.396409687648</v>
      </c>
      <c r="H31" s="258">
        <v>0</v>
      </c>
      <c r="I31" s="255">
        <v>0</v>
      </c>
      <c r="J31" s="256">
        <v>-0.396409687648</v>
      </c>
      <c r="K31" s="259">
        <v>0</v>
      </c>
    </row>
    <row r="32" spans="1:11" ht="14.4" customHeight="1" thickBot="1" x14ac:dyDescent="0.35">
      <c r="A32" s="280" t="s">
        <v>19</v>
      </c>
      <c r="B32" s="260">
        <v>0</v>
      </c>
      <c r="C32" s="260">
        <v>0.78700000000000003</v>
      </c>
      <c r="D32" s="261">
        <v>0.78700000000000003</v>
      </c>
      <c r="E32" s="268" t="s">
        <v>172</v>
      </c>
      <c r="F32" s="260">
        <v>0</v>
      </c>
      <c r="G32" s="261">
        <v>0</v>
      </c>
      <c r="H32" s="263">
        <v>0</v>
      </c>
      <c r="I32" s="260">
        <v>0.61799999999999999</v>
      </c>
      <c r="J32" s="261">
        <v>0.61799999999999999</v>
      </c>
      <c r="K32" s="267" t="s">
        <v>172</v>
      </c>
    </row>
    <row r="33" spans="1:11" ht="14.4" customHeight="1" thickBot="1" x14ac:dyDescent="0.35">
      <c r="A33" s="276" t="s">
        <v>199</v>
      </c>
      <c r="B33" s="260">
        <v>0</v>
      </c>
      <c r="C33" s="260">
        <v>0.78700000000000003</v>
      </c>
      <c r="D33" s="261">
        <v>0.78700000000000003</v>
      </c>
      <c r="E33" s="268" t="s">
        <v>172</v>
      </c>
      <c r="F33" s="260">
        <v>0</v>
      </c>
      <c r="G33" s="261">
        <v>0</v>
      </c>
      <c r="H33" s="263">
        <v>0</v>
      </c>
      <c r="I33" s="260">
        <v>0.61799999999999999</v>
      </c>
      <c r="J33" s="261">
        <v>0.61799999999999999</v>
      </c>
      <c r="K33" s="267" t="s">
        <v>172</v>
      </c>
    </row>
    <row r="34" spans="1:11" ht="14.4" customHeight="1" thickBot="1" x14ac:dyDescent="0.35">
      <c r="A34" s="277" t="s">
        <v>200</v>
      </c>
      <c r="B34" s="255">
        <v>0</v>
      </c>
      <c r="C34" s="255">
        <v>0.78700000000000003</v>
      </c>
      <c r="D34" s="256">
        <v>0.78700000000000003</v>
      </c>
      <c r="E34" s="266" t="s">
        <v>172</v>
      </c>
      <c r="F34" s="255">
        <v>0</v>
      </c>
      <c r="G34" s="256">
        <v>0</v>
      </c>
      <c r="H34" s="258">
        <v>0</v>
      </c>
      <c r="I34" s="255">
        <v>0.61799999999999999</v>
      </c>
      <c r="J34" s="256">
        <v>0.61799999999999999</v>
      </c>
      <c r="K34" s="265" t="s">
        <v>172</v>
      </c>
    </row>
    <row r="35" spans="1:11" ht="14.4" customHeight="1" thickBot="1" x14ac:dyDescent="0.35">
      <c r="A35" s="275" t="s">
        <v>20</v>
      </c>
      <c r="B35" s="255">
        <v>38.197855949224</v>
      </c>
      <c r="C35" s="255">
        <v>43.00038</v>
      </c>
      <c r="D35" s="256">
        <v>4.8025240507750002</v>
      </c>
      <c r="E35" s="257">
        <v>1.125727581599</v>
      </c>
      <c r="F35" s="255">
        <v>44.783541236422003</v>
      </c>
      <c r="G35" s="256">
        <v>11.195885309105</v>
      </c>
      <c r="H35" s="258">
        <v>3.9214799999999999</v>
      </c>
      <c r="I35" s="255">
        <v>13.11434</v>
      </c>
      <c r="J35" s="256">
        <v>1.9184546908939999</v>
      </c>
      <c r="K35" s="259">
        <v>0.29283838745000002</v>
      </c>
    </row>
    <row r="36" spans="1:11" ht="14.4" customHeight="1" thickBot="1" x14ac:dyDescent="0.35">
      <c r="A36" s="276" t="s">
        <v>201</v>
      </c>
      <c r="B36" s="260">
        <v>19.474133285687</v>
      </c>
      <c r="C36" s="260">
        <v>22.012419999999999</v>
      </c>
      <c r="D36" s="261">
        <v>2.538286714312</v>
      </c>
      <c r="E36" s="262">
        <v>1.130341447143</v>
      </c>
      <c r="F36" s="260">
        <v>22.455456364566999</v>
      </c>
      <c r="G36" s="261">
        <v>5.613864091141</v>
      </c>
      <c r="H36" s="263">
        <v>2.1332200000000001</v>
      </c>
      <c r="I36" s="260">
        <v>7.4795600000000002</v>
      </c>
      <c r="J36" s="261">
        <v>1.8656959088580001</v>
      </c>
      <c r="K36" s="264">
        <v>0.333084301586</v>
      </c>
    </row>
    <row r="37" spans="1:11" ht="14.4" customHeight="1" thickBot="1" x14ac:dyDescent="0.35">
      <c r="A37" s="277" t="s">
        <v>202</v>
      </c>
      <c r="B37" s="255">
        <v>6.5570348239509997</v>
      </c>
      <c r="C37" s="255">
        <v>6.7988</v>
      </c>
      <c r="D37" s="256">
        <v>0.24176517604799999</v>
      </c>
      <c r="E37" s="257">
        <v>1.036871113626</v>
      </c>
      <c r="F37" s="255">
        <v>6.4837612672110003</v>
      </c>
      <c r="G37" s="256">
        <v>1.6209403168030001</v>
      </c>
      <c r="H37" s="258">
        <v>0.50539999999999996</v>
      </c>
      <c r="I37" s="255">
        <v>1.7746</v>
      </c>
      <c r="J37" s="256">
        <v>0.15365968319699999</v>
      </c>
      <c r="K37" s="259">
        <v>0.273699158075</v>
      </c>
    </row>
    <row r="38" spans="1:11" ht="14.4" customHeight="1" thickBot="1" x14ac:dyDescent="0.35">
      <c r="A38" s="277" t="s">
        <v>203</v>
      </c>
      <c r="B38" s="255">
        <v>12.917098461736</v>
      </c>
      <c r="C38" s="255">
        <v>15.213620000000001</v>
      </c>
      <c r="D38" s="256">
        <v>2.2965215382630002</v>
      </c>
      <c r="E38" s="257">
        <v>1.1777892724950001</v>
      </c>
      <c r="F38" s="255">
        <v>15.971695097354999</v>
      </c>
      <c r="G38" s="256">
        <v>3.9929237743380002</v>
      </c>
      <c r="H38" s="258">
        <v>1.62782</v>
      </c>
      <c r="I38" s="255">
        <v>5.7049599999999998</v>
      </c>
      <c r="J38" s="256">
        <v>1.712036225661</v>
      </c>
      <c r="K38" s="259">
        <v>0.35719189260899997</v>
      </c>
    </row>
    <row r="39" spans="1:11" ht="14.4" customHeight="1" thickBot="1" x14ac:dyDescent="0.35">
      <c r="A39" s="276" t="s">
        <v>204</v>
      </c>
      <c r="B39" s="260">
        <v>1.1186753844199999</v>
      </c>
      <c r="C39" s="260">
        <v>1.08</v>
      </c>
      <c r="D39" s="261">
        <v>-3.867538442E-2</v>
      </c>
      <c r="E39" s="262">
        <v>0.96542751815299999</v>
      </c>
      <c r="F39" s="260">
        <v>0.99999996850200001</v>
      </c>
      <c r="G39" s="261">
        <v>0.24999999212499999</v>
      </c>
      <c r="H39" s="263">
        <v>0</v>
      </c>
      <c r="I39" s="260">
        <v>0.27</v>
      </c>
      <c r="J39" s="261">
        <v>2.0000007874000001E-2</v>
      </c>
      <c r="K39" s="264">
        <v>0.27000000850400002</v>
      </c>
    </row>
    <row r="40" spans="1:11" ht="14.4" customHeight="1" thickBot="1" x14ac:dyDescent="0.35">
      <c r="A40" s="277" t="s">
        <v>205</v>
      </c>
      <c r="B40" s="255">
        <v>1.1186753844199999</v>
      </c>
      <c r="C40" s="255">
        <v>1.08</v>
      </c>
      <c r="D40" s="256">
        <v>-3.867538442E-2</v>
      </c>
      <c r="E40" s="257">
        <v>0.96542751815299999</v>
      </c>
      <c r="F40" s="255">
        <v>0.99999996850200001</v>
      </c>
      <c r="G40" s="256">
        <v>0.24999999212499999</v>
      </c>
      <c r="H40" s="258">
        <v>0</v>
      </c>
      <c r="I40" s="255">
        <v>0.27</v>
      </c>
      <c r="J40" s="256">
        <v>2.0000007874000001E-2</v>
      </c>
      <c r="K40" s="259">
        <v>0.27000000850400002</v>
      </c>
    </row>
    <row r="41" spans="1:11" ht="14.4" customHeight="1" thickBot="1" x14ac:dyDescent="0.35">
      <c r="A41" s="276" t="s">
        <v>206</v>
      </c>
      <c r="B41" s="260">
        <v>16.475319081060999</v>
      </c>
      <c r="C41" s="260">
        <v>19.907959999999999</v>
      </c>
      <c r="D41" s="261">
        <v>3.4326409189380001</v>
      </c>
      <c r="E41" s="262">
        <v>1.2083504970100001</v>
      </c>
      <c r="F41" s="260">
        <v>21.328084903352998</v>
      </c>
      <c r="G41" s="261">
        <v>5.332021225838</v>
      </c>
      <c r="H41" s="263">
        <v>1.78826</v>
      </c>
      <c r="I41" s="260">
        <v>5.3647799999999997</v>
      </c>
      <c r="J41" s="261">
        <v>3.2758774161000002E-2</v>
      </c>
      <c r="K41" s="264">
        <v>0.25153594541199997</v>
      </c>
    </row>
    <row r="42" spans="1:11" ht="14.4" customHeight="1" thickBot="1" x14ac:dyDescent="0.35">
      <c r="A42" s="277" t="s">
        <v>207</v>
      </c>
      <c r="B42" s="255">
        <v>16.475319081060999</v>
      </c>
      <c r="C42" s="255">
        <v>19.907959999999999</v>
      </c>
      <c r="D42" s="256">
        <v>3.4326409189380001</v>
      </c>
      <c r="E42" s="257">
        <v>1.2083504970100001</v>
      </c>
      <c r="F42" s="255">
        <v>21.328084903352998</v>
      </c>
      <c r="G42" s="256">
        <v>5.332021225838</v>
      </c>
      <c r="H42" s="258">
        <v>1.78826</v>
      </c>
      <c r="I42" s="255">
        <v>5.3647799999999997</v>
      </c>
      <c r="J42" s="256">
        <v>3.2758774161000002E-2</v>
      </c>
      <c r="K42" s="259">
        <v>0.25153594541199997</v>
      </c>
    </row>
    <row r="43" spans="1:11" ht="14.4" customHeight="1" thickBot="1" x14ac:dyDescent="0.35">
      <c r="A43" s="276" t="s">
        <v>208</v>
      </c>
      <c r="B43" s="260">
        <v>1.1297281980539999</v>
      </c>
      <c r="C43" s="260">
        <v>0</v>
      </c>
      <c r="D43" s="261">
        <v>-1.1297281980539999</v>
      </c>
      <c r="E43" s="262">
        <v>0</v>
      </c>
      <c r="F43" s="260">
        <v>0</v>
      </c>
      <c r="G43" s="261">
        <v>0</v>
      </c>
      <c r="H43" s="263">
        <v>0</v>
      </c>
      <c r="I43" s="260">
        <v>0</v>
      </c>
      <c r="J43" s="261">
        <v>0</v>
      </c>
      <c r="K43" s="264">
        <v>3</v>
      </c>
    </row>
    <row r="44" spans="1:11" ht="14.4" customHeight="1" thickBot="1" x14ac:dyDescent="0.35">
      <c r="A44" s="277" t="s">
        <v>209</v>
      </c>
      <c r="B44" s="255">
        <v>1.1297281980539999</v>
      </c>
      <c r="C44" s="255">
        <v>0</v>
      </c>
      <c r="D44" s="256">
        <v>-1.1297281980539999</v>
      </c>
      <c r="E44" s="257">
        <v>0</v>
      </c>
      <c r="F44" s="255">
        <v>0</v>
      </c>
      <c r="G44" s="256">
        <v>0</v>
      </c>
      <c r="H44" s="258">
        <v>0</v>
      </c>
      <c r="I44" s="255">
        <v>0</v>
      </c>
      <c r="J44" s="256">
        <v>0</v>
      </c>
      <c r="K44" s="259">
        <v>3</v>
      </c>
    </row>
    <row r="45" spans="1:11" ht="14.4" customHeight="1" thickBot="1" x14ac:dyDescent="0.35">
      <c r="A45" s="274" t="s">
        <v>21</v>
      </c>
      <c r="B45" s="255">
        <v>3398.0168092227</v>
      </c>
      <c r="C45" s="255">
        <v>3620.5961000000002</v>
      </c>
      <c r="D45" s="256">
        <v>222.57929077730401</v>
      </c>
      <c r="E45" s="257">
        <v>1.0655027044509999</v>
      </c>
      <c r="F45" s="255">
        <v>3652.9998849393501</v>
      </c>
      <c r="G45" s="256">
        <v>913.24997123483797</v>
      </c>
      <c r="H45" s="258">
        <v>293.27525000000003</v>
      </c>
      <c r="I45" s="255">
        <v>873.65666000000101</v>
      </c>
      <c r="J45" s="256">
        <v>-39.593311234837003</v>
      </c>
      <c r="K45" s="259">
        <v>0.239161425545</v>
      </c>
    </row>
    <row r="46" spans="1:11" ht="14.4" customHeight="1" thickBot="1" x14ac:dyDescent="0.35">
      <c r="A46" s="280" t="s">
        <v>210</v>
      </c>
      <c r="B46" s="260">
        <v>2518.99999999996</v>
      </c>
      <c r="C46" s="260">
        <v>2681.913</v>
      </c>
      <c r="D46" s="261">
        <v>162.913000000046</v>
      </c>
      <c r="E46" s="262">
        <v>1.0646736800309999</v>
      </c>
      <c r="F46" s="260">
        <v>2707.9999147045601</v>
      </c>
      <c r="G46" s="261">
        <v>676.99997867614104</v>
      </c>
      <c r="H46" s="263">
        <v>217.24100000000001</v>
      </c>
      <c r="I46" s="260">
        <v>647.15300000000002</v>
      </c>
      <c r="J46" s="261">
        <v>-29.846978676140001</v>
      </c>
      <c r="K46" s="264">
        <v>0.23897822023000001</v>
      </c>
    </row>
    <row r="47" spans="1:11" ht="14.4" customHeight="1" thickBot="1" x14ac:dyDescent="0.35">
      <c r="A47" s="276" t="s">
        <v>211</v>
      </c>
      <c r="B47" s="260">
        <v>2509.99999999996</v>
      </c>
      <c r="C47" s="260">
        <v>2681.913</v>
      </c>
      <c r="D47" s="261">
        <v>171.913000000046</v>
      </c>
      <c r="E47" s="262">
        <v>1.0684912350589999</v>
      </c>
      <c r="F47" s="260">
        <v>2699.9999149565401</v>
      </c>
      <c r="G47" s="261">
        <v>674.99997873913605</v>
      </c>
      <c r="H47" s="263">
        <v>217.24100000000001</v>
      </c>
      <c r="I47" s="260">
        <v>647.15300000000002</v>
      </c>
      <c r="J47" s="261">
        <v>-27.846978739135</v>
      </c>
      <c r="K47" s="264">
        <v>0.239686303845</v>
      </c>
    </row>
    <row r="48" spans="1:11" ht="14.4" customHeight="1" thickBot="1" x14ac:dyDescent="0.35">
      <c r="A48" s="277" t="s">
        <v>212</v>
      </c>
      <c r="B48" s="255">
        <v>2509.99999999996</v>
      </c>
      <c r="C48" s="255">
        <v>2681.913</v>
      </c>
      <c r="D48" s="256">
        <v>171.913000000046</v>
      </c>
      <c r="E48" s="257">
        <v>1.0684912350589999</v>
      </c>
      <c r="F48" s="255">
        <v>2699.9999149565401</v>
      </c>
      <c r="G48" s="256">
        <v>674.99997873913605</v>
      </c>
      <c r="H48" s="258">
        <v>217.24100000000001</v>
      </c>
      <c r="I48" s="255">
        <v>647.15300000000002</v>
      </c>
      <c r="J48" s="256">
        <v>-27.846978739135</v>
      </c>
      <c r="K48" s="259">
        <v>0.239686303845</v>
      </c>
    </row>
    <row r="49" spans="1:11" ht="14.4" customHeight="1" thickBot="1" x14ac:dyDescent="0.35">
      <c r="A49" s="276" t="s">
        <v>213</v>
      </c>
      <c r="B49" s="260">
        <v>8.9999999999989999</v>
      </c>
      <c r="C49" s="260">
        <v>0</v>
      </c>
      <c r="D49" s="261">
        <v>-8.9999999999989999</v>
      </c>
      <c r="E49" s="262">
        <v>0</v>
      </c>
      <c r="F49" s="260">
        <v>7.9999997480190004</v>
      </c>
      <c r="G49" s="261">
        <v>1.999999937004</v>
      </c>
      <c r="H49" s="263">
        <v>0</v>
      </c>
      <c r="I49" s="260">
        <v>0</v>
      </c>
      <c r="J49" s="261">
        <v>-1.999999937004</v>
      </c>
      <c r="K49" s="264">
        <v>0</v>
      </c>
    </row>
    <row r="50" spans="1:11" ht="14.4" customHeight="1" thickBot="1" x14ac:dyDescent="0.35">
      <c r="A50" s="277" t="s">
        <v>214</v>
      </c>
      <c r="B50" s="255">
        <v>8.9999999999989999</v>
      </c>
      <c r="C50" s="255">
        <v>0</v>
      </c>
      <c r="D50" s="256">
        <v>-8.9999999999989999</v>
      </c>
      <c r="E50" s="257">
        <v>0</v>
      </c>
      <c r="F50" s="255">
        <v>7.9999997480190004</v>
      </c>
      <c r="G50" s="256">
        <v>1.999999937004</v>
      </c>
      <c r="H50" s="258">
        <v>0</v>
      </c>
      <c r="I50" s="255">
        <v>0</v>
      </c>
      <c r="J50" s="256">
        <v>-1.999999937004</v>
      </c>
      <c r="K50" s="259">
        <v>0</v>
      </c>
    </row>
    <row r="51" spans="1:11" ht="14.4" customHeight="1" thickBot="1" x14ac:dyDescent="0.35">
      <c r="A51" s="275" t="s">
        <v>215</v>
      </c>
      <c r="B51" s="255">
        <v>854.01680922274295</v>
      </c>
      <c r="C51" s="255">
        <v>911.85024999999996</v>
      </c>
      <c r="D51" s="256">
        <v>57.833440777257003</v>
      </c>
      <c r="E51" s="257">
        <v>1.067719323733</v>
      </c>
      <c r="F51" s="255">
        <v>917.99997108522405</v>
      </c>
      <c r="G51" s="256">
        <v>229.49999277130601</v>
      </c>
      <c r="H51" s="258">
        <v>73.862250000000003</v>
      </c>
      <c r="I51" s="255">
        <v>220.03225</v>
      </c>
      <c r="J51" s="256">
        <v>-9.4677427713049997</v>
      </c>
      <c r="K51" s="259">
        <v>0.23968655439</v>
      </c>
    </row>
    <row r="52" spans="1:11" ht="14.4" customHeight="1" thickBot="1" x14ac:dyDescent="0.35">
      <c r="A52" s="276" t="s">
        <v>216</v>
      </c>
      <c r="B52" s="260">
        <v>226.016809222756</v>
      </c>
      <c r="C52" s="260">
        <v>241.37200000000001</v>
      </c>
      <c r="D52" s="261">
        <v>15.355190777243999</v>
      </c>
      <c r="E52" s="262">
        <v>1.0679382689720001</v>
      </c>
      <c r="F52" s="260">
        <v>242.99999234608899</v>
      </c>
      <c r="G52" s="261">
        <v>60.749998086521998</v>
      </c>
      <c r="H52" s="263">
        <v>19.552</v>
      </c>
      <c r="I52" s="260">
        <v>58.244</v>
      </c>
      <c r="J52" s="261">
        <v>-2.5059980865220002</v>
      </c>
      <c r="K52" s="264">
        <v>0.239687250347</v>
      </c>
    </row>
    <row r="53" spans="1:11" ht="14.4" customHeight="1" thickBot="1" x14ac:dyDescent="0.35">
      <c r="A53" s="277" t="s">
        <v>217</v>
      </c>
      <c r="B53" s="255">
        <v>226.016809222756</v>
      </c>
      <c r="C53" s="255">
        <v>241.37200000000001</v>
      </c>
      <c r="D53" s="256">
        <v>15.355190777243999</v>
      </c>
      <c r="E53" s="257">
        <v>1.0679382689720001</v>
      </c>
      <c r="F53" s="255">
        <v>242.99999234608899</v>
      </c>
      <c r="G53" s="256">
        <v>60.749998086521998</v>
      </c>
      <c r="H53" s="258">
        <v>19.552</v>
      </c>
      <c r="I53" s="255">
        <v>58.244</v>
      </c>
      <c r="J53" s="256">
        <v>-2.5059980865220002</v>
      </c>
      <c r="K53" s="259">
        <v>0.239687250347</v>
      </c>
    </row>
    <row r="54" spans="1:11" ht="14.4" customHeight="1" thickBot="1" x14ac:dyDescent="0.35">
      <c r="A54" s="276" t="s">
        <v>218</v>
      </c>
      <c r="B54" s="260">
        <v>627.99999999998704</v>
      </c>
      <c r="C54" s="260">
        <v>670.47825</v>
      </c>
      <c r="D54" s="261">
        <v>42.478250000011997</v>
      </c>
      <c r="E54" s="262">
        <v>1.0676405254770001</v>
      </c>
      <c r="F54" s="260">
        <v>674.99997873913503</v>
      </c>
      <c r="G54" s="261">
        <v>168.74999468478401</v>
      </c>
      <c r="H54" s="263">
        <v>54.310250000000003</v>
      </c>
      <c r="I54" s="260">
        <v>161.78825000000001</v>
      </c>
      <c r="J54" s="261">
        <v>-6.9617446847829996</v>
      </c>
      <c r="K54" s="264">
        <v>0.239686303845</v>
      </c>
    </row>
    <row r="55" spans="1:11" ht="14.4" customHeight="1" thickBot="1" x14ac:dyDescent="0.35">
      <c r="A55" s="277" t="s">
        <v>219</v>
      </c>
      <c r="B55" s="255">
        <v>627.99999999998704</v>
      </c>
      <c r="C55" s="255">
        <v>670.47825</v>
      </c>
      <c r="D55" s="256">
        <v>42.478250000011997</v>
      </c>
      <c r="E55" s="257">
        <v>1.0676405254770001</v>
      </c>
      <c r="F55" s="255">
        <v>674.99997873913503</v>
      </c>
      <c r="G55" s="256">
        <v>168.74999468478401</v>
      </c>
      <c r="H55" s="258">
        <v>54.310250000000003</v>
      </c>
      <c r="I55" s="255">
        <v>161.78825000000001</v>
      </c>
      <c r="J55" s="256">
        <v>-6.9617446847829996</v>
      </c>
      <c r="K55" s="259">
        <v>0.239686303845</v>
      </c>
    </row>
    <row r="56" spans="1:11" ht="14.4" customHeight="1" thickBot="1" x14ac:dyDescent="0.35">
      <c r="A56" s="275" t="s">
        <v>220</v>
      </c>
      <c r="B56" s="255">
        <v>24.999999999999002</v>
      </c>
      <c r="C56" s="255">
        <v>26.832850000000001</v>
      </c>
      <c r="D56" s="256">
        <v>1.8328500000000001</v>
      </c>
      <c r="E56" s="257">
        <v>1.0733140000000001</v>
      </c>
      <c r="F56" s="255">
        <v>26.999999149564999</v>
      </c>
      <c r="G56" s="256">
        <v>6.7499997873910003</v>
      </c>
      <c r="H56" s="258">
        <v>2.1720000000000002</v>
      </c>
      <c r="I56" s="255">
        <v>6.4714099999999997</v>
      </c>
      <c r="J56" s="256">
        <v>-0.27858978739099999</v>
      </c>
      <c r="K56" s="259">
        <v>0.23968185940100001</v>
      </c>
    </row>
    <row r="57" spans="1:11" ht="14.4" customHeight="1" thickBot="1" x14ac:dyDescent="0.35">
      <c r="A57" s="276" t="s">
        <v>221</v>
      </c>
      <c r="B57" s="260">
        <v>24.999999999999002</v>
      </c>
      <c r="C57" s="260">
        <v>26.832850000000001</v>
      </c>
      <c r="D57" s="261">
        <v>1.8328500000000001</v>
      </c>
      <c r="E57" s="262">
        <v>1.0733140000000001</v>
      </c>
      <c r="F57" s="260">
        <v>26.999999149564999</v>
      </c>
      <c r="G57" s="261">
        <v>6.7499997873910003</v>
      </c>
      <c r="H57" s="263">
        <v>2.1720000000000002</v>
      </c>
      <c r="I57" s="260">
        <v>6.4714099999999997</v>
      </c>
      <c r="J57" s="261">
        <v>-0.27858978739099999</v>
      </c>
      <c r="K57" s="264">
        <v>0.23968185940100001</v>
      </c>
    </row>
    <row r="58" spans="1:11" ht="14.4" customHeight="1" thickBot="1" x14ac:dyDescent="0.35">
      <c r="A58" s="277" t="s">
        <v>222</v>
      </c>
      <c r="B58" s="255">
        <v>24.999999999999002</v>
      </c>
      <c r="C58" s="255">
        <v>26.832850000000001</v>
      </c>
      <c r="D58" s="256">
        <v>1.8328500000000001</v>
      </c>
      <c r="E58" s="257">
        <v>1.0733140000000001</v>
      </c>
      <c r="F58" s="255">
        <v>26.999999149564999</v>
      </c>
      <c r="G58" s="256">
        <v>6.7499997873910003</v>
      </c>
      <c r="H58" s="258">
        <v>2.1720000000000002</v>
      </c>
      <c r="I58" s="255">
        <v>6.4714099999999997</v>
      </c>
      <c r="J58" s="256">
        <v>-0.27858978739099999</v>
      </c>
      <c r="K58" s="259">
        <v>0.23968185940100001</v>
      </c>
    </row>
    <row r="59" spans="1:11" ht="14.4" customHeight="1" thickBot="1" x14ac:dyDescent="0.35">
      <c r="A59" s="274" t="s">
        <v>223</v>
      </c>
      <c r="B59" s="255">
        <v>0</v>
      </c>
      <c r="C59" s="255">
        <v>0.85572000000000004</v>
      </c>
      <c r="D59" s="256">
        <v>0.85572000000000004</v>
      </c>
      <c r="E59" s="266" t="s">
        <v>172</v>
      </c>
      <c r="F59" s="255">
        <v>0</v>
      </c>
      <c r="G59" s="256">
        <v>0</v>
      </c>
      <c r="H59" s="258">
        <v>0.1</v>
      </c>
      <c r="I59" s="255">
        <v>0.1</v>
      </c>
      <c r="J59" s="256">
        <v>0.1</v>
      </c>
      <c r="K59" s="265" t="s">
        <v>172</v>
      </c>
    </row>
    <row r="60" spans="1:11" ht="14.4" customHeight="1" thickBot="1" x14ac:dyDescent="0.35">
      <c r="A60" s="275" t="s">
        <v>224</v>
      </c>
      <c r="B60" s="255">
        <v>0</v>
      </c>
      <c r="C60" s="255">
        <v>0.85572000000000004</v>
      </c>
      <c r="D60" s="256">
        <v>0.85572000000000004</v>
      </c>
      <c r="E60" s="266" t="s">
        <v>172</v>
      </c>
      <c r="F60" s="255">
        <v>0</v>
      </c>
      <c r="G60" s="256">
        <v>0</v>
      </c>
      <c r="H60" s="258">
        <v>0.1</v>
      </c>
      <c r="I60" s="255">
        <v>0.1</v>
      </c>
      <c r="J60" s="256">
        <v>0.1</v>
      </c>
      <c r="K60" s="265" t="s">
        <v>172</v>
      </c>
    </row>
    <row r="61" spans="1:11" ht="14.4" customHeight="1" thickBot="1" x14ac:dyDescent="0.35">
      <c r="A61" s="276" t="s">
        <v>225</v>
      </c>
      <c r="B61" s="260">
        <v>0</v>
      </c>
      <c r="C61" s="260">
        <v>1.298</v>
      </c>
      <c r="D61" s="261">
        <v>1.298</v>
      </c>
      <c r="E61" s="268" t="s">
        <v>172</v>
      </c>
      <c r="F61" s="260">
        <v>0</v>
      </c>
      <c r="G61" s="261">
        <v>0</v>
      </c>
      <c r="H61" s="263">
        <v>0.1</v>
      </c>
      <c r="I61" s="260">
        <v>0.1</v>
      </c>
      <c r="J61" s="261">
        <v>0.1</v>
      </c>
      <c r="K61" s="267" t="s">
        <v>172</v>
      </c>
    </row>
    <row r="62" spans="1:11" ht="14.4" customHeight="1" thickBot="1" x14ac:dyDescent="0.35">
      <c r="A62" s="277" t="s">
        <v>226</v>
      </c>
      <c r="B62" s="255">
        <v>0</v>
      </c>
      <c r="C62" s="255">
        <v>1.198</v>
      </c>
      <c r="D62" s="256">
        <v>1.198</v>
      </c>
      <c r="E62" s="266" t="s">
        <v>172</v>
      </c>
      <c r="F62" s="255">
        <v>0</v>
      </c>
      <c r="G62" s="256">
        <v>0</v>
      </c>
      <c r="H62" s="258">
        <v>0</v>
      </c>
      <c r="I62" s="255">
        <v>0</v>
      </c>
      <c r="J62" s="256">
        <v>0</v>
      </c>
      <c r="K62" s="265" t="s">
        <v>172</v>
      </c>
    </row>
    <row r="63" spans="1:11" ht="14.4" customHeight="1" thickBot="1" x14ac:dyDescent="0.35">
      <c r="A63" s="277" t="s">
        <v>227</v>
      </c>
      <c r="B63" s="255">
        <v>0</v>
      </c>
      <c r="C63" s="255">
        <v>0.1</v>
      </c>
      <c r="D63" s="256">
        <v>0.1</v>
      </c>
      <c r="E63" s="266" t="s">
        <v>172</v>
      </c>
      <c r="F63" s="255">
        <v>0</v>
      </c>
      <c r="G63" s="256">
        <v>0</v>
      </c>
      <c r="H63" s="258">
        <v>0.1</v>
      </c>
      <c r="I63" s="255">
        <v>0.1</v>
      </c>
      <c r="J63" s="256">
        <v>0.1</v>
      </c>
      <c r="K63" s="265" t="s">
        <v>172</v>
      </c>
    </row>
    <row r="64" spans="1:11" ht="14.4" customHeight="1" thickBot="1" x14ac:dyDescent="0.35">
      <c r="A64" s="276" t="s">
        <v>228</v>
      </c>
      <c r="B64" s="260">
        <v>0</v>
      </c>
      <c r="C64" s="260">
        <v>-0.44228000000000001</v>
      </c>
      <c r="D64" s="261">
        <v>-0.44228000000000001</v>
      </c>
      <c r="E64" s="268" t="s">
        <v>180</v>
      </c>
      <c r="F64" s="260">
        <v>0</v>
      </c>
      <c r="G64" s="261">
        <v>0</v>
      </c>
      <c r="H64" s="263">
        <v>0</v>
      </c>
      <c r="I64" s="260">
        <v>0</v>
      </c>
      <c r="J64" s="261">
        <v>0</v>
      </c>
      <c r="K64" s="267" t="s">
        <v>172</v>
      </c>
    </row>
    <row r="65" spans="1:11" ht="14.4" customHeight="1" thickBot="1" x14ac:dyDescent="0.35">
      <c r="A65" s="277" t="s">
        <v>229</v>
      </c>
      <c r="B65" s="255">
        <v>0</v>
      </c>
      <c r="C65" s="255">
        <v>-0.44228000000000001</v>
      </c>
      <c r="D65" s="256">
        <v>-0.44228000000000001</v>
      </c>
      <c r="E65" s="266" t="s">
        <v>180</v>
      </c>
      <c r="F65" s="255">
        <v>0</v>
      </c>
      <c r="G65" s="256">
        <v>0</v>
      </c>
      <c r="H65" s="258">
        <v>0</v>
      </c>
      <c r="I65" s="255">
        <v>0</v>
      </c>
      <c r="J65" s="256">
        <v>0</v>
      </c>
      <c r="K65" s="265" t="s">
        <v>172</v>
      </c>
    </row>
    <row r="66" spans="1:11" ht="14.4" customHeight="1" thickBot="1" x14ac:dyDescent="0.35">
      <c r="A66" s="274" t="s">
        <v>230</v>
      </c>
      <c r="B66" s="255">
        <v>16.999324593766001</v>
      </c>
      <c r="C66" s="255">
        <v>16.86</v>
      </c>
      <c r="D66" s="256">
        <v>-0.13932459376600001</v>
      </c>
      <c r="E66" s="257">
        <v>0.99180411003900004</v>
      </c>
      <c r="F66" s="255">
        <v>16.99999946454</v>
      </c>
      <c r="G66" s="256">
        <v>4.249999866135</v>
      </c>
      <c r="H66" s="258">
        <v>1.405</v>
      </c>
      <c r="I66" s="255">
        <v>4.2149999999999999</v>
      </c>
      <c r="J66" s="256">
        <v>-3.4999866135000002E-2</v>
      </c>
      <c r="K66" s="259">
        <v>0.24794118428</v>
      </c>
    </row>
    <row r="67" spans="1:11" ht="14.4" customHeight="1" thickBot="1" x14ac:dyDescent="0.35">
      <c r="A67" s="275" t="s">
        <v>231</v>
      </c>
      <c r="B67" s="255">
        <v>16.999324593766001</v>
      </c>
      <c r="C67" s="255">
        <v>16.86</v>
      </c>
      <c r="D67" s="256">
        <v>-0.13932459376600001</v>
      </c>
      <c r="E67" s="257">
        <v>0.99180411003900004</v>
      </c>
      <c r="F67" s="255">
        <v>16.99999946454</v>
      </c>
      <c r="G67" s="256">
        <v>4.249999866135</v>
      </c>
      <c r="H67" s="258">
        <v>1.405</v>
      </c>
      <c r="I67" s="255">
        <v>4.2149999999999999</v>
      </c>
      <c r="J67" s="256">
        <v>-3.4999866135000002E-2</v>
      </c>
      <c r="K67" s="259">
        <v>0.24794118428</v>
      </c>
    </row>
    <row r="68" spans="1:11" ht="14.4" customHeight="1" thickBot="1" x14ac:dyDescent="0.35">
      <c r="A68" s="276" t="s">
        <v>232</v>
      </c>
      <c r="B68" s="260">
        <v>16.999324593766001</v>
      </c>
      <c r="C68" s="260">
        <v>16.86</v>
      </c>
      <c r="D68" s="261">
        <v>-0.13932459376600001</v>
      </c>
      <c r="E68" s="262">
        <v>0.99180411003900004</v>
      </c>
      <c r="F68" s="260">
        <v>16.99999946454</v>
      </c>
      <c r="G68" s="261">
        <v>4.249999866135</v>
      </c>
      <c r="H68" s="263">
        <v>1.405</v>
      </c>
      <c r="I68" s="260">
        <v>4.2149999999999999</v>
      </c>
      <c r="J68" s="261">
        <v>-3.4999866135000002E-2</v>
      </c>
      <c r="K68" s="264">
        <v>0.24794118428</v>
      </c>
    </row>
    <row r="69" spans="1:11" ht="14.4" customHeight="1" thickBot="1" x14ac:dyDescent="0.35">
      <c r="A69" s="277" t="s">
        <v>233</v>
      </c>
      <c r="B69" s="255">
        <v>16.999324593766001</v>
      </c>
      <c r="C69" s="255">
        <v>16.86</v>
      </c>
      <c r="D69" s="256">
        <v>-0.13932459376600001</v>
      </c>
      <c r="E69" s="257">
        <v>0.99180411003900004</v>
      </c>
      <c r="F69" s="255">
        <v>16.99999946454</v>
      </c>
      <c r="G69" s="256">
        <v>4.249999866135</v>
      </c>
      <c r="H69" s="258">
        <v>1.405</v>
      </c>
      <c r="I69" s="255">
        <v>4.2149999999999999</v>
      </c>
      <c r="J69" s="256">
        <v>-3.4999866135000002E-2</v>
      </c>
      <c r="K69" s="259">
        <v>0.24794118428</v>
      </c>
    </row>
    <row r="70" spans="1:11" ht="14.4" customHeight="1" thickBot="1" x14ac:dyDescent="0.35">
      <c r="A70" s="273" t="s">
        <v>234</v>
      </c>
      <c r="B70" s="255">
        <v>8.3385538358510001</v>
      </c>
      <c r="C70" s="255">
        <v>11.210039999999999</v>
      </c>
      <c r="D70" s="256">
        <v>2.8714861641480001</v>
      </c>
      <c r="E70" s="257">
        <v>1.344362610193</v>
      </c>
      <c r="F70" s="255">
        <v>10.274278299801001</v>
      </c>
      <c r="G70" s="256">
        <v>2.5685695749500002</v>
      </c>
      <c r="H70" s="258">
        <v>0</v>
      </c>
      <c r="I70" s="255">
        <v>2E-3</v>
      </c>
      <c r="J70" s="256">
        <v>-2.5665695749499999</v>
      </c>
      <c r="K70" s="259">
        <v>1.9466087399999999E-4</v>
      </c>
    </row>
    <row r="71" spans="1:11" ht="14.4" customHeight="1" thickBot="1" x14ac:dyDescent="0.35">
      <c r="A71" s="274" t="s">
        <v>235</v>
      </c>
      <c r="B71" s="255">
        <v>8.3385538358510001</v>
      </c>
      <c r="C71" s="255">
        <v>11.210039999999999</v>
      </c>
      <c r="D71" s="256">
        <v>2.8714861641480001</v>
      </c>
      <c r="E71" s="257">
        <v>1.344362610193</v>
      </c>
      <c r="F71" s="255">
        <v>10.274278299801001</v>
      </c>
      <c r="G71" s="256">
        <v>2.5685695749500002</v>
      </c>
      <c r="H71" s="258">
        <v>0</v>
      </c>
      <c r="I71" s="255">
        <v>2E-3</v>
      </c>
      <c r="J71" s="256">
        <v>-2.5665695749499999</v>
      </c>
      <c r="K71" s="259">
        <v>1.9466087399999999E-4</v>
      </c>
    </row>
    <row r="72" spans="1:11" ht="14.4" customHeight="1" thickBot="1" x14ac:dyDescent="0.35">
      <c r="A72" s="280" t="s">
        <v>236</v>
      </c>
      <c r="B72" s="260">
        <v>8.3385538358510001</v>
      </c>
      <c r="C72" s="260">
        <v>11.210039999999999</v>
      </c>
      <c r="D72" s="261">
        <v>2.8714861641480001</v>
      </c>
      <c r="E72" s="262">
        <v>1.344362610193</v>
      </c>
      <c r="F72" s="260">
        <v>10.274278299801001</v>
      </c>
      <c r="G72" s="261">
        <v>2.5685695749500002</v>
      </c>
      <c r="H72" s="263">
        <v>0</v>
      </c>
      <c r="I72" s="260">
        <v>2E-3</v>
      </c>
      <c r="J72" s="261">
        <v>-2.5665695749499999</v>
      </c>
      <c r="K72" s="264">
        <v>1.9466087399999999E-4</v>
      </c>
    </row>
    <row r="73" spans="1:11" ht="14.4" customHeight="1" thickBot="1" x14ac:dyDescent="0.35">
      <c r="A73" s="276" t="s">
        <v>237</v>
      </c>
      <c r="B73" s="260">
        <v>0</v>
      </c>
      <c r="C73" s="260">
        <v>1.9000000000000001E-4</v>
      </c>
      <c r="D73" s="261">
        <v>1.9000000000000001E-4</v>
      </c>
      <c r="E73" s="268" t="s">
        <v>172</v>
      </c>
      <c r="F73" s="260">
        <v>0</v>
      </c>
      <c r="G73" s="261">
        <v>0</v>
      </c>
      <c r="H73" s="263">
        <v>0</v>
      </c>
      <c r="I73" s="260">
        <v>0</v>
      </c>
      <c r="J73" s="261">
        <v>0</v>
      </c>
      <c r="K73" s="267" t="s">
        <v>172</v>
      </c>
    </row>
    <row r="74" spans="1:11" ht="14.4" customHeight="1" thickBot="1" x14ac:dyDescent="0.35">
      <c r="A74" s="277" t="s">
        <v>238</v>
      </c>
      <c r="B74" s="255">
        <v>0</v>
      </c>
      <c r="C74" s="255">
        <v>1.9000000000000001E-4</v>
      </c>
      <c r="D74" s="256">
        <v>1.9000000000000001E-4</v>
      </c>
      <c r="E74" s="266" t="s">
        <v>172</v>
      </c>
      <c r="F74" s="255">
        <v>0</v>
      </c>
      <c r="G74" s="256">
        <v>0</v>
      </c>
      <c r="H74" s="258">
        <v>0</v>
      </c>
      <c r="I74" s="255">
        <v>0</v>
      </c>
      <c r="J74" s="256">
        <v>0</v>
      </c>
      <c r="K74" s="265" t="s">
        <v>172</v>
      </c>
    </row>
    <row r="75" spans="1:11" ht="14.4" customHeight="1" thickBot="1" x14ac:dyDescent="0.35">
      <c r="A75" s="276" t="s">
        <v>239</v>
      </c>
      <c r="B75" s="260">
        <v>8.3385538358510001</v>
      </c>
      <c r="C75" s="260">
        <v>11.209849999999999</v>
      </c>
      <c r="D75" s="261">
        <v>2.8712961641480002</v>
      </c>
      <c r="E75" s="262">
        <v>1.344339824467</v>
      </c>
      <c r="F75" s="260">
        <v>10.274278299801001</v>
      </c>
      <c r="G75" s="261">
        <v>2.5685695749500002</v>
      </c>
      <c r="H75" s="263">
        <v>0</v>
      </c>
      <c r="I75" s="260">
        <v>2E-3</v>
      </c>
      <c r="J75" s="261">
        <v>-2.5665695749499999</v>
      </c>
      <c r="K75" s="264">
        <v>1.9466087399999999E-4</v>
      </c>
    </row>
    <row r="76" spans="1:11" ht="14.4" customHeight="1" thickBot="1" x14ac:dyDescent="0.35">
      <c r="A76" s="277" t="s">
        <v>240</v>
      </c>
      <c r="B76" s="255">
        <v>0</v>
      </c>
      <c r="C76" s="255">
        <v>5.2999999999999999E-2</v>
      </c>
      <c r="D76" s="256">
        <v>5.2999999999999999E-2</v>
      </c>
      <c r="E76" s="266" t="s">
        <v>172</v>
      </c>
      <c r="F76" s="255">
        <v>4.2793366185000001E-2</v>
      </c>
      <c r="G76" s="256">
        <v>1.0698341546000001E-2</v>
      </c>
      <c r="H76" s="258">
        <v>0</v>
      </c>
      <c r="I76" s="255">
        <v>2E-3</v>
      </c>
      <c r="J76" s="256">
        <v>-8.6983415460000005E-3</v>
      </c>
      <c r="K76" s="259">
        <v>4.6736215873000003E-2</v>
      </c>
    </row>
    <row r="77" spans="1:11" ht="14.4" customHeight="1" thickBot="1" x14ac:dyDescent="0.35">
      <c r="A77" s="277" t="s">
        <v>241</v>
      </c>
      <c r="B77" s="255">
        <v>8.3385538358510001</v>
      </c>
      <c r="C77" s="255">
        <v>11.15685</v>
      </c>
      <c r="D77" s="256">
        <v>2.8182961641480002</v>
      </c>
      <c r="E77" s="257">
        <v>1.33798380626</v>
      </c>
      <c r="F77" s="255">
        <v>10.231484933615</v>
      </c>
      <c r="G77" s="256">
        <v>2.557871233403</v>
      </c>
      <c r="H77" s="258">
        <v>0</v>
      </c>
      <c r="I77" s="255">
        <v>0</v>
      </c>
      <c r="J77" s="256">
        <v>-2.557871233403</v>
      </c>
      <c r="K77" s="259">
        <v>0</v>
      </c>
    </row>
    <row r="78" spans="1:11" ht="14.4" customHeight="1" thickBot="1" x14ac:dyDescent="0.35">
      <c r="A78" s="273" t="s">
        <v>242</v>
      </c>
      <c r="B78" s="255">
        <v>538</v>
      </c>
      <c r="C78" s="255">
        <v>543.37775999999997</v>
      </c>
      <c r="D78" s="256">
        <v>5.3777600000000003</v>
      </c>
      <c r="E78" s="257">
        <v>1.009995836431</v>
      </c>
      <c r="F78" s="255">
        <v>0</v>
      </c>
      <c r="G78" s="256">
        <v>0</v>
      </c>
      <c r="H78" s="258">
        <v>48.652670000000001</v>
      </c>
      <c r="I78" s="255">
        <v>134.94290000000001</v>
      </c>
      <c r="J78" s="256">
        <v>134.94290000000001</v>
      </c>
      <c r="K78" s="265" t="s">
        <v>172</v>
      </c>
    </row>
    <row r="79" spans="1:11" ht="14.4" customHeight="1" thickBot="1" x14ac:dyDescent="0.35">
      <c r="A79" s="278" t="s">
        <v>243</v>
      </c>
      <c r="B79" s="260">
        <v>538</v>
      </c>
      <c r="C79" s="260">
        <v>543.37775999999997</v>
      </c>
      <c r="D79" s="261">
        <v>5.3777600000000003</v>
      </c>
      <c r="E79" s="262">
        <v>1.009995836431</v>
      </c>
      <c r="F79" s="260">
        <v>0</v>
      </c>
      <c r="G79" s="261">
        <v>0</v>
      </c>
      <c r="H79" s="263">
        <v>48.652670000000001</v>
      </c>
      <c r="I79" s="260">
        <v>134.94290000000001</v>
      </c>
      <c r="J79" s="261">
        <v>134.94290000000001</v>
      </c>
      <c r="K79" s="267" t="s">
        <v>172</v>
      </c>
    </row>
    <row r="80" spans="1:11" ht="14.4" customHeight="1" thickBot="1" x14ac:dyDescent="0.35">
      <c r="A80" s="280" t="s">
        <v>27</v>
      </c>
      <c r="B80" s="260">
        <v>538</v>
      </c>
      <c r="C80" s="260">
        <v>543.37775999999997</v>
      </c>
      <c r="D80" s="261">
        <v>5.3777600000000003</v>
      </c>
      <c r="E80" s="262">
        <v>1.009995836431</v>
      </c>
      <c r="F80" s="260">
        <v>0</v>
      </c>
      <c r="G80" s="261">
        <v>0</v>
      </c>
      <c r="H80" s="263">
        <v>48.652670000000001</v>
      </c>
      <c r="I80" s="260">
        <v>134.94290000000001</v>
      </c>
      <c r="J80" s="261">
        <v>134.94290000000001</v>
      </c>
      <c r="K80" s="267" t="s">
        <v>172</v>
      </c>
    </row>
    <row r="81" spans="1:11" ht="14.4" customHeight="1" thickBot="1" x14ac:dyDescent="0.35">
      <c r="A81" s="276" t="s">
        <v>244</v>
      </c>
      <c r="B81" s="260">
        <v>4</v>
      </c>
      <c r="C81" s="260">
        <v>0</v>
      </c>
      <c r="D81" s="261">
        <v>-4</v>
      </c>
      <c r="E81" s="262">
        <v>0</v>
      </c>
      <c r="F81" s="260">
        <v>0</v>
      </c>
      <c r="G81" s="261">
        <v>0</v>
      </c>
      <c r="H81" s="263">
        <v>0</v>
      </c>
      <c r="I81" s="260">
        <v>0</v>
      </c>
      <c r="J81" s="261">
        <v>0</v>
      </c>
      <c r="K81" s="264">
        <v>3</v>
      </c>
    </row>
    <row r="82" spans="1:11" ht="14.4" customHeight="1" thickBot="1" x14ac:dyDescent="0.35">
      <c r="A82" s="277" t="s">
        <v>245</v>
      </c>
      <c r="B82" s="255">
        <v>4</v>
      </c>
      <c r="C82" s="255">
        <v>0</v>
      </c>
      <c r="D82" s="256">
        <v>-4</v>
      </c>
      <c r="E82" s="257">
        <v>0</v>
      </c>
      <c r="F82" s="255">
        <v>0</v>
      </c>
      <c r="G82" s="256">
        <v>0</v>
      </c>
      <c r="H82" s="258">
        <v>0</v>
      </c>
      <c r="I82" s="255">
        <v>0</v>
      </c>
      <c r="J82" s="256">
        <v>0</v>
      </c>
      <c r="K82" s="259">
        <v>3</v>
      </c>
    </row>
    <row r="83" spans="1:11" ht="14.4" customHeight="1" thickBot="1" x14ac:dyDescent="0.35">
      <c r="A83" s="276" t="s">
        <v>246</v>
      </c>
      <c r="B83" s="260">
        <v>0</v>
      </c>
      <c r="C83" s="260">
        <v>7.3499999999999996E-2</v>
      </c>
      <c r="D83" s="261">
        <v>7.3499999999999996E-2</v>
      </c>
      <c r="E83" s="268" t="s">
        <v>180</v>
      </c>
      <c r="F83" s="260">
        <v>0</v>
      </c>
      <c r="G83" s="261">
        <v>0</v>
      </c>
      <c r="H83" s="263">
        <v>0</v>
      </c>
      <c r="I83" s="260">
        <v>0</v>
      </c>
      <c r="J83" s="261">
        <v>0</v>
      </c>
      <c r="K83" s="264">
        <v>3</v>
      </c>
    </row>
    <row r="84" spans="1:11" ht="14.4" customHeight="1" thickBot="1" x14ac:dyDescent="0.35">
      <c r="A84" s="277" t="s">
        <v>247</v>
      </c>
      <c r="B84" s="255">
        <v>0</v>
      </c>
      <c r="C84" s="255">
        <v>7.3499999999999996E-2</v>
      </c>
      <c r="D84" s="256">
        <v>7.3499999999999996E-2</v>
      </c>
      <c r="E84" s="266" t="s">
        <v>180</v>
      </c>
      <c r="F84" s="255">
        <v>0</v>
      </c>
      <c r="G84" s="256">
        <v>0</v>
      </c>
      <c r="H84" s="258">
        <v>0</v>
      </c>
      <c r="I84" s="255">
        <v>0</v>
      </c>
      <c r="J84" s="256">
        <v>0</v>
      </c>
      <c r="K84" s="259">
        <v>3</v>
      </c>
    </row>
    <row r="85" spans="1:11" ht="14.4" customHeight="1" thickBot="1" x14ac:dyDescent="0.35">
      <c r="A85" s="276" t="s">
        <v>248</v>
      </c>
      <c r="B85" s="260">
        <v>14</v>
      </c>
      <c r="C85" s="260">
        <v>12.574920000000001</v>
      </c>
      <c r="D85" s="261">
        <v>-1.4250799999999999</v>
      </c>
      <c r="E85" s="262">
        <v>0.89820857142800004</v>
      </c>
      <c r="F85" s="260">
        <v>0</v>
      </c>
      <c r="G85" s="261">
        <v>0</v>
      </c>
      <c r="H85" s="263">
        <v>1.222</v>
      </c>
      <c r="I85" s="260">
        <v>3.12086</v>
      </c>
      <c r="J85" s="261">
        <v>3.12086</v>
      </c>
      <c r="K85" s="267" t="s">
        <v>172</v>
      </c>
    </row>
    <row r="86" spans="1:11" ht="14.4" customHeight="1" thickBot="1" x14ac:dyDescent="0.35">
      <c r="A86" s="277" t="s">
        <v>249</v>
      </c>
      <c r="B86" s="255">
        <v>14</v>
      </c>
      <c r="C86" s="255">
        <v>12.574920000000001</v>
      </c>
      <c r="D86" s="256">
        <v>-1.4250799999999999</v>
      </c>
      <c r="E86" s="257">
        <v>0.89820857142800004</v>
      </c>
      <c r="F86" s="255">
        <v>0</v>
      </c>
      <c r="G86" s="256">
        <v>0</v>
      </c>
      <c r="H86" s="258">
        <v>1.222</v>
      </c>
      <c r="I86" s="255">
        <v>3.12086</v>
      </c>
      <c r="J86" s="256">
        <v>3.12086</v>
      </c>
      <c r="K86" s="265" t="s">
        <v>172</v>
      </c>
    </row>
    <row r="87" spans="1:11" ht="14.4" customHeight="1" thickBot="1" x14ac:dyDescent="0.35">
      <c r="A87" s="276" t="s">
        <v>250</v>
      </c>
      <c r="B87" s="260">
        <v>0</v>
      </c>
      <c r="C87" s="260">
        <v>0.28000000000000003</v>
      </c>
      <c r="D87" s="261">
        <v>0.28000000000000003</v>
      </c>
      <c r="E87" s="268" t="s">
        <v>180</v>
      </c>
      <c r="F87" s="260">
        <v>0</v>
      </c>
      <c r="G87" s="261">
        <v>0</v>
      </c>
      <c r="H87" s="263">
        <v>0</v>
      </c>
      <c r="I87" s="260">
        <v>0</v>
      </c>
      <c r="J87" s="261">
        <v>0</v>
      </c>
      <c r="K87" s="267" t="s">
        <v>172</v>
      </c>
    </row>
    <row r="88" spans="1:11" ht="14.4" customHeight="1" thickBot="1" x14ac:dyDescent="0.35">
      <c r="A88" s="277" t="s">
        <v>251</v>
      </c>
      <c r="B88" s="255">
        <v>0</v>
      </c>
      <c r="C88" s="255">
        <v>0.28000000000000003</v>
      </c>
      <c r="D88" s="256">
        <v>0.28000000000000003</v>
      </c>
      <c r="E88" s="266" t="s">
        <v>180</v>
      </c>
      <c r="F88" s="255">
        <v>0</v>
      </c>
      <c r="G88" s="256">
        <v>0</v>
      </c>
      <c r="H88" s="258">
        <v>0</v>
      </c>
      <c r="I88" s="255">
        <v>0</v>
      </c>
      <c r="J88" s="256">
        <v>0</v>
      </c>
      <c r="K88" s="265" t="s">
        <v>172</v>
      </c>
    </row>
    <row r="89" spans="1:11" ht="14.4" customHeight="1" thickBot="1" x14ac:dyDescent="0.35">
      <c r="A89" s="276" t="s">
        <v>252</v>
      </c>
      <c r="B89" s="260">
        <v>136</v>
      </c>
      <c r="C89" s="260">
        <v>119.45874999999999</v>
      </c>
      <c r="D89" s="261">
        <v>-16.541250000000002</v>
      </c>
      <c r="E89" s="262">
        <v>0.87837316176400004</v>
      </c>
      <c r="F89" s="260">
        <v>0</v>
      </c>
      <c r="G89" s="261">
        <v>0</v>
      </c>
      <c r="H89" s="263">
        <v>12.65873</v>
      </c>
      <c r="I89" s="260">
        <v>35.971629999999998</v>
      </c>
      <c r="J89" s="261">
        <v>35.971629999999998</v>
      </c>
      <c r="K89" s="267" t="s">
        <v>172</v>
      </c>
    </row>
    <row r="90" spans="1:11" ht="14.4" customHeight="1" thickBot="1" x14ac:dyDescent="0.35">
      <c r="A90" s="277" t="s">
        <v>253</v>
      </c>
      <c r="B90" s="255">
        <v>135</v>
      </c>
      <c r="C90" s="255">
        <v>118.12345000000001</v>
      </c>
      <c r="D90" s="256">
        <v>-16.876550000000002</v>
      </c>
      <c r="E90" s="257">
        <v>0.87498851851799997</v>
      </c>
      <c r="F90" s="255">
        <v>0</v>
      </c>
      <c r="G90" s="256">
        <v>0</v>
      </c>
      <c r="H90" s="258">
        <v>12.65873</v>
      </c>
      <c r="I90" s="255">
        <v>35.971629999999998</v>
      </c>
      <c r="J90" s="256">
        <v>35.971629999999998</v>
      </c>
      <c r="K90" s="265" t="s">
        <v>172</v>
      </c>
    </row>
    <row r="91" spans="1:11" ht="14.4" customHeight="1" thickBot="1" x14ac:dyDescent="0.35">
      <c r="A91" s="277" t="s">
        <v>254</v>
      </c>
      <c r="B91" s="255">
        <v>1</v>
      </c>
      <c r="C91" s="255">
        <v>1.3352999999999999</v>
      </c>
      <c r="D91" s="256">
        <v>0.33529999999900001</v>
      </c>
      <c r="E91" s="257">
        <v>1.3352999999999999</v>
      </c>
      <c r="F91" s="255">
        <v>0</v>
      </c>
      <c r="G91" s="256">
        <v>0</v>
      </c>
      <c r="H91" s="258">
        <v>0</v>
      </c>
      <c r="I91" s="255">
        <v>0</v>
      </c>
      <c r="J91" s="256">
        <v>0</v>
      </c>
      <c r="K91" s="265" t="s">
        <v>172</v>
      </c>
    </row>
    <row r="92" spans="1:11" ht="14.4" customHeight="1" thickBot="1" x14ac:dyDescent="0.35">
      <c r="A92" s="276" t="s">
        <v>255</v>
      </c>
      <c r="B92" s="260">
        <v>384</v>
      </c>
      <c r="C92" s="260">
        <v>410.99059</v>
      </c>
      <c r="D92" s="261">
        <v>26.990590000000001</v>
      </c>
      <c r="E92" s="262">
        <v>1.070287994791</v>
      </c>
      <c r="F92" s="260">
        <v>0</v>
      </c>
      <c r="G92" s="261">
        <v>0</v>
      </c>
      <c r="H92" s="263">
        <v>34.771940000000001</v>
      </c>
      <c r="I92" s="260">
        <v>95.850409999999997</v>
      </c>
      <c r="J92" s="261">
        <v>95.850409999999997</v>
      </c>
      <c r="K92" s="267" t="s">
        <v>172</v>
      </c>
    </row>
    <row r="93" spans="1:11" ht="14.4" customHeight="1" thickBot="1" x14ac:dyDescent="0.35">
      <c r="A93" s="277" t="s">
        <v>256</v>
      </c>
      <c r="B93" s="255">
        <v>384</v>
      </c>
      <c r="C93" s="255">
        <v>410.99059</v>
      </c>
      <c r="D93" s="256">
        <v>26.990590000000001</v>
      </c>
      <c r="E93" s="257">
        <v>1.070287994791</v>
      </c>
      <c r="F93" s="255">
        <v>0</v>
      </c>
      <c r="G93" s="256">
        <v>0</v>
      </c>
      <c r="H93" s="258">
        <v>34.771940000000001</v>
      </c>
      <c r="I93" s="255">
        <v>95.850409999999997</v>
      </c>
      <c r="J93" s="256">
        <v>95.850409999999997</v>
      </c>
      <c r="K93" s="265" t="s">
        <v>172</v>
      </c>
    </row>
    <row r="94" spans="1:11" ht="14.4" customHeight="1" thickBot="1" x14ac:dyDescent="0.35">
      <c r="A94" s="281"/>
      <c r="B94" s="255">
        <v>-4116.7893442129398</v>
      </c>
      <c r="C94" s="255">
        <v>-4330.7398899999998</v>
      </c>
      <c r="D94" s="256">
        <v>-213.95054578705901</v>
      </c>
      <c r="E94" s="257">
        <v>1.0519702437739999</v>
      </c>
      <c r="F94" s="255">
        <v>-3834.9987476096098</v>
      </c>
      <c r="G94" s="256">
        <v>-958.74968690240303</v>
      </c>
      <c r="H94" s="258">
        <v>-359.74651999999998</v>
      </c>
      <c r="I94" s="255">
        <v>-1060.3507199999999</v>
      </c>
      <c r="J94" s="256">
        <v>-101.601033097597</v>
      </c>
      <c r="K94" s="259">
        <v>0.27649310724300002</v>
      </c>
    </row>
    <row r="95" spans="1:11" ht="14.4" customHeight="1" thickBot="1" x14ac:dyDescent="0.35">
      <c r="A95" s="282" t="s">
        <v>39</v>
      </c>
      <c r="B95" s="269">
        <v>-4116.7893442129398</v>
      </c>
      <c r="C95" s="269">
        <v>-4330.7398899999998</v>
      </c>
      <c r="D95" s="270">
        <v>-213.95054578706001</v>
      </c>
      <c r="E95" s="271">
        <v>-0.72457851002999996</v>
      </c>
      <c r="F95" s="269">
        <v>-3834.9987476096098</v>
      </c>
      <c r="G95" s="270">
        <v>-958.74968690240303</v>
      </c>
      <c r="H95" s="269">
        <v>-359.74651999999998</v>
      </c>
      <c r="I95" s="269">
        <v>-1060.3507199999999</v>
      </c>
      <c r="J95" s="270">
        <v>-101.601033097597</v>
      </c>
      <c r="K95" s="272">
        <v>0.27649310724300002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0" width="13.109375" hidden="1" customWidth="1"/>
    <col min="11" max="11" width="13.109375" customWidth="1"/>
    <col min="12" max="34" width="13.109375" hidden="1" customWidth="1"/>
  </cols>
  <sheetData>
    <row r="1" spans="1:35" ht="18.600000000000001" thickBot="1" x14ac:dyDescent="0.4">
      <c r="A1" s="252" t="s">
        <v>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</row>
    <row r="2" spans="1:35" ht="15" thickBot="1" x14ac:dyDescent="0.35">
      <c r="A2" s="162" t="s">
        <v>171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3" spans="1:35" x14ac:dyDescent="0.3">
      <c r="A3" s="181" t="s">
        <v>109</v>
      </c>
      <c r="B3" s="253" t="s">
        <v>90</v>
      </c>
      <c r="C3" s="164">
        <v>0</v>
      </c>
      <c r="D3" s="165">
        <v>101</v>
      </c>
      <c r="E3" s="165">
        <v>102</v>
      </c>
      <c r="F3" s="184">
        <v>305</v>
      </c>
      <c r="G3" s="184">
        <v>306</v>
      </c>
      <c r="H3" s="184">
        <v>407</v>
      </c>
      <c r="I3" s="184">
        <v>408</v>
      </c>
      <c r="J3" s="184">
        <v>409</v>
      </c>
      <c r="K3" s="184">
        <v>410</v>
      </c>
      <c r="L3" s="184">
        <v>415</v>
      </c>
      <c r="M3" s="184">
        <v>416</v>
      </c>
      <c r="N3" s="184">
        <v>418</v>
      </c>
      <c r="O3" s="184">
        <v>419</v>
      </c>
      <c r="P3" s="184">
        <v>420</v>
      </c>
      <c r="Q3" s="184">
        <v>421</v>
      </c>
      <c r="R3" s="184">
        <v>522</v>
      </c>
      <c r="S3" s="184">
        <v>523</v>
      </c>
      <c r="T3" s="184">
        <v>524</v>
      </c>
      <c r="U3" s="184">
        <v>525</v>
      </c>
      <c r="V3" s="184">
        <v>526</v>
      </c>
      <c r="W3" s="184">
        <v>527</v>
      </c>
      <c r="X3" s="184">
        <v>528</v>
      </c>
      <c r="Y3" s="184">
        <v>629</v>
      </c>
      <c r="Z3" s="184">
        <v>630</v>
      </c>
      <c r="AA3" s="184">
        <v>636</v>
      </c>
      <c r="AB3" s="184">
        <v>637</v>
      </c>
      <c r="AC3" s="184">
        <v>640</v>
      </c>
      <c r="AD3" s="184">
        <v>642</v>
      </c>
      <c r="AE3" s="184">
        <v>743</v>
      </c>
      <c r="AF3" s="165">
        <v>745</v>
      </c>
      <c r="AG3" s="165">
        <v>746</v>
      </c>
      <c r="AH3" s="292">
        <v>930</v>
      </c>
      <c r="AI3" s="308"/>
    </row>
    <row r="4" spans="1:35" ht="36.6" outlineLevel="1" thickBot="1" x14ac:dyDescent="0.35">
      <c r="A4" s="182">
        <v>2015</v>
      </c>
      <c r="B4" s="254"/>
      <c r="C4" s="166" t="s">
        <v>91</v>
      </c>
      <c r="D4" s="167" t="s">
        <v>92</v>
      </c>
      <c r="E4" s="167" t="s">
        <v>93</v>
      </c>
      <c r="F4" s="185" t="s">
        <v>121</v>
      </c>
      <c r="G4" s="185" t="s">
        <v>122</v>
      </c>
      <c r="H4" s="185" t="s">
        <v>170</v>
      </c>
      <c r="I4" s="185" t="s">
        <v>123</v>
      </c>
      <c r="J4" s="185" t="s">
        <v>124</v>
      </c>
      <c r="K4" s="185" t="s">
        <v>125</v>
      </c>
      <c r="L4" s="185" t="s">
        <v>126</v>
      </c>
      <c r="M4" s="185" t="s">
        <v>127</v>
      </c>
      <c r="N4" s="185" t="s">
        <v>128</v>
      </c>
      <c r="O4" s="185" t="s">
        <v>129</v>
      </c>
      <c r="P4" s="185" t="s">
        <v>130</v>
      </c>
      <c r="Q4" s="185" t="s">
        <v>131</v>
      </c>
      <c r="R4" s="185" t="s">
        <v>132</v>
      </c>
      <c r="S4" s="185" t="s">
        <v>133</v>
      </c>
      <c r="T4" s="185" t="s">
        <v>134</v>
      </c>
      <c r="U4" s="185" t="s">
        <v>135</v>
      </c>
      <c r="V4" s="185" t="s">
        <v>136</v>
      </c>
      <c r="W4" s="185" t="s">
        <v>137</v>
      </c>
      <c r="X4" s="185" t="s">
        <v>146</v>
      </c>
      <c r="Y4" s="185" t="s">
        <v>138</v>
      </c>
      <c r="Z4" s="185" t="s">
        <v>147</v>
      </c>
      <c r="AA4" s="185" t="s">
        <v>139</v>
      </c>
      <c r="AB4" s="185" t="s">
        <v>140</v>
      </c>
      <c r="AC4" s="185" t="s">
        <v>141</v>
      </c>
      <c r="AD4" s="185" t="s">
        <v>142</v>
      </c>
      <c r="AE4" s="185" t="s">
        <v>143</v>
      </c>
      <c r="AF4" s="167" t="s">
        <v>144</v>
      </c>
      <c r="AG4" s="167" t="s">
        <v>145</v>
      </c>
      <c r="AH4" s="293" t="s">
        <v>111</v>
      </c>
      <c r="AI4" s="308"/>
    </row>
    <row r="5" spans="1:35" x14ac:dyDescent="0.3">
      <c r="A5" s="168" t="s">
        <v>94</v>
      </c>
      <c r="B5" s="204"/>
      <c r="C5" s="205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94"/>
      <c r="AI5" s="308"/>
    </row>
    <row r="6" spans="1:35" ht="15" collapsed="1" thickBot="1" x14ac:dyDescent="0.35">
      <c r="A6" s="169" t="s">
        <v>42</v>
      </c>
      <c r="B6" s="207">
        <f xml:space="preserve">
TRUNC(IF($A$4&lt;=12,SUMIFS('ON Data'!F:F,'ON Data'!$D:$D,$A$4,'ON Data'!$E:$E,1),SUMIFS('ON Data'!F:F,'ON Data'!$E:$E,1)/'ON Data'!$D$3),1)</f>
        <v>7</v>
      </c>
      <c r="C6" s="208">
        <f xml:space="preserve">
TRUNC(IF($A$4&lt;=12,SUMIFS('ON Data'!G:G,'ON Data'!$D:$D,$A$4,'ON Data'!$E:$E,1),SUMIFS('ON Data'!G:G,'ON Data'!$E:$E,1)/'ON Data'!$D$3),1)</f>
        <v>0</v>
      </c>
      <c r="D6" s="209">
        <f xml:space="preserve">
TRUNC(IF($A$4&lt;=12,SUMIFS('ON Data'!H:H,'ON Data'!$D:$D,$A$4,'ON Data'!$E:$E,1),SUMIFS('ON Data'!H:H,'ON Data'!$E:$E,1)/'ON Data'!$D$3),1)</f>
        <v>0</v>
      </c>
      <c r="E6" s="209">
        <f xml:space="preserve">
TRUNC(IF($A$4&lt;=12,SUMIFS('ON Data'!I:I,'ON Data'!$D:$D,$A$4,'ON Data'!$E:$E,1),SUMIFS('ON Data'!I:I,'ON Data'!$E:$E,1)/'ON Data'!$D$3),1)</f>
        <v>0</v>
      </c>
      <c r="F6" s="209">
        <f xml:space="preserve">
TRUNC(IF($A$4&lt;=12,SUMIFS('ON Data'!K:K,'ON Data'!$D:$D,$A$4,'ON Data'!$E:$E,1),SUMIFS('ON Data'!K:K,'ON Data'!$E:$E,1)/'ON Data'!$D$3),1)</f>
        <v>0</v>
      </c>
      <c r="G6" s="209">
        <f xml:space="preserve">
TRUNC(IF($A$4&lt;=12,SUMIFS('ON Data'!L:L,'ON Data'!$D:$D,$A$4,'ON Data'!$E:$E,1),SUMIFS('ON Data'!L:L,'ON Data'!$E:$E,1)/'ON Data'!$D$3),1)</f>
        <v>0</v>
      </c>
      <c r="H6" s="209">
        <f xml:space="preserve">
TRUNC(IF($A$4&lt;=12,SUMIFS('ON Data'!M:M,'ON Data'!$D:$D,$A$4,'ON Data'!$E:$E,1),SUMIFS('ON Data'!M:M,'ON Data'!$E:$E,1)/'ON Data'!$D$3),1)</f>
        <v>0</v>
      </c>
      <c r="I6" s="209">
        <f xml:space="preserve">
TRUNC(IF($A$4&lt;=12,SUMIFS('ON Data'!N:N,'ON Data'!$D:$D,$A$4,'ON Data'!$E:$E,1),SUMIFS('ON Data'!N:N,'ON Data'!$E:$E,1)/'ON Data'!$D$3),1)</f>
        <v>0</v>
      </c>
      <c r="J6" s="209">
        <f xml:space="preserve">
TRUNC(IF($A$4&lt;=12,SUMIFS('ON Data'!O:O,'ON Data'!$D:$D,$A$4,'ON Data'!$E:$E,1),SUMIFS('ON Data'!O:O,'ON Data'!$E:$E,1)/'ON Data'!$D$3),1)</f>
        <v>0</v>
      </c>
      <c r="K6" s="209">
        <f xml:space="preserve">
TRUNC(IF($A$4&lt;=12,SUMIFS('ON Data'!P:P,'ON Data'!$D:$D,$A$4,'ON Data'!$E:$E,1),SUMIFS('ON Data'!P:P,'ON Data'!$E:$E,1)/'ON Data'!$D$3),1)</f>
        <v>7</v>
      </c>
      <c r="L6" s="209">
        <f xml:space="preserve">
TRUNC(IF($A$4&lt;=12,SUMIFS('ON Data'!Q:Q,'ON Data'!$D:$D,$A$4,'ON Data'!$E:$E,1),SUMIFS('ON Data'!Q:Q,'ON Data'!$E:$E,1)/'ON Data'!$D$3),1)</f>
        <v>0</v>
      </c>
      <c r="M6" s="209">
        <f xml:space="preserve">
TRUNC(IF($A$4&lt;=12,SUMIFS('ON Data'!R:R,'ON Data'!$D:$D,$A$4,'ON Data'!$E:$E,1),SUMIFS('ON Data'!R:R,'ON Data'!$E:$E,1)/'ON Data'!$D$3),1)</f>
        <v>0</v>
      </c>
      <c r="N6" s="209">
        <f xml:space="preserve">
TRUNC(IF($A$4&lt;=12,SUMIFS('ON Data'!S:S,'ON Data'!$D:$D,$A$4,'ON Data'!$E:$E,1),SUMIFS('ON Data'!S:S,'ON Data'!$E:$E,1)/'ON Data'!$D$3),1)</f>
        <v>0</v>
      </c>
      <c r="O6" s="209">
        <f xml:space="preserve">
TRUNC(IF($A$4&lt;=12,SUMIFS('ON Data'!T:T,'ON Data'!$D:$D,$A$4,'ON Data'!$E:$E,1),SUMIFS('ON Data'!T:T,'ON Data'!$E:$E,1)/'ON Data'!$D$3),1)</f>
        <v>0</v>
      </c>
      <c r="P6" s="209">
        <f xml:space="preserve">
TRUNC(IF($A$4&lt;=12,SUMIFS('ON Data'!U:U,'ON Data'!$D:$D,$A$4,'ON Data'!$E:$E,1),SUMIFS('ON Data'!U:U,'ON Data'!$E:$E,1)/'ON Data'!$D$3),1)</f>
        <v>0</v>
      </c>
      <c r="Q6" s="209">
        <f xml:space="preserve">
TRUNC(IF($A$4&lt;=12,SUMIFS('ON Data'!V:V,'ON Data'!$D:$D,$A$4,'ON Data'!$E:$E,1),SUMIFS('ON Data'!V:V,'ON Data'!$E:$E,1)/'ON Data'!$D$3),1)</f>
        <v>0</v>
      </c>
      <c r="R6" s="209">
        <f xml:space="preserve">
TRUNC(IF($A$4&lt;=12,SUMIFS('ON Data'!W:W,'ON Data'!$D:$D,$A$4,'ON Data'!$E:$E,1),SUMIFS('ON Data'!W:W,'ON Data'!$E:$E,1)/'ON Data'!$D$3),1)</f>
        <v>0</v>
      </c>
      <c r="S6" s="209">
        <f xml:space="preserve">
TRUNC(IF($A$4&lt;=12,SUMIFS('ON Data'!X:X,'ON Data'!$D:$D,$A$4,'ON Data'!$E:$E,1),SUMIFS('ON Data'!X:X,'ON Data'!$E:$E,1)/'ON Data'!$D$3),1)</f>
        <v>0</v>
      </c>
      <c r="T6" s="209">
        <f xml:space="preserve">
TRUNC(IF($A$4&lt;=12,SUMIFS('ON Data'!Y:Y,'ON Data'!$D:$D,$A$4,'ON Data'!$E:$E,1),SUMIFS('ON Data'!Y:Y,'ON Data'!$E:$E,1)/'ON Data'!$D$3),1)</f>
        <v>0</v>
      </c>
      <c r="U6" s="209">
        <f xml:space="preserve">
TRUNC(IF($A$4&lt;=12,SUMIFS('ON Data'!Z:Z,'ON Data'!$D:$D,$A$4,'ON Data'!$E:$E,1),SUMIFS('ON Data'!Z:Z,'ON Data'!$E:$E,1)/'ON Data'!$D$3),1)</f>
        <v>0</v>
      </c>
      <c r="V6" s="209">
        <f xml:space="preserve">
TRUNC(IF($A$4&lt;=12,SUMIFS('ON Data'!AA:AA,'ON Data'!$D:$D,$A$4,'ON Data'!$E:$E,1),SUMIFS('ON Data'!AA:AA,'ON Data'!$E:$E,1)/'ON Data'!$D$3),1)</f>
        <v>0</v>
      </c>
      <c r="W6" s="209">
        <f xml:space="preserve">
TRUNC(IF($A$4&lt;=12,SUMIFS('ON Data'!AB:AB,'ON Data'!$D:$D,$A$4,'ON Data'!$E:$E,1),SUMIFS('ON Data'!AB:AB,'ON Data'!$E:$E,1)/'ON Data'!$D$3),1)</f>
        <v>0</v>
      </c>
      <c r="X6" s="209">
        <f xml:space="preserve">
TRUNC(IF($A$4&lt;=12,SUMIFS('ON Data'!AC:AC,'ON Data'!$D:$D,$A$4,'ON Data'!$E:$E,1),SUMIFS('ON Data'!AC:AC,'ON Data'!$E:$E,1)/'ON Data'!$D$3),1)</f>
        <v>0</v>
      </c>
      <c r="Y6" s="209">
        <f xml:space="preserve">
TRUNC(IF($A$4&lt;=12,SUMIFS('ON Data'!AD:AD,'ON Data'!$D:$D,$A$4,'ON Data'!$E:$E,1),SUMIFS('ON Data'!AD:AD,'ON Data'!$E:$E,1)/'ON Data'!$D$3),1)</f>
        <v>0</v>
      </c>
      <c r="Z6" s="209">
        <f xml:space="preserve">
TRUNC(IF($A$4&lt;=12,SUMIFS('ON Data'!AE:AE,'ON Data'!$D:$D,$A$4,'ON Data'!$E:$E,1),SUMIFS('ON Data'!AE:AE,'ON Data'!$E:$E,1)/'ON Data'!$D$3),1)</f>
        <v>0</v>
      </c>
      <c r="AA6" s="209">
        <f xml:space="preserve">
TRUNC(IF($A$4&lt;=12,SUMIFS('ON Data'!AF:AF,'ON Data'!$D:$D,$A$4,'ON Data'!$E:$E,1),SUMIFS('ON Data'!AF:AF,'ON Data'!$E:$E,1)/'ON Data'!$D$3),1)</f>
        <v>0</v>
      </c>
      <c r="AB6" s="209">
        <f xml:space="preserve">
TRUNC(IF($A$4&lt;=12,SUMIFS('ON Data'!AG:AG,'ON Data'!$D:$D,$A$4,'ON Data'!$E:$E,1),SUMIFS('ON Data'!AG:AG,'ON Data'!$E:$E,1)/'ON Data'!$D$3),1)</f>
        <v>0</v>
      </c>
      <c r="AC6" s="209">
        <f xml:space="preserve">
TRUNC(IF($A$4&lt;=12,SUMIFS('ON Data'!AH:AH,'ON Data'!$D:$D,$A$4,'ON Data'!$E:$E,1),SUMIFS('ON Data'!AH:AH,'ON Data'!$E:$E,1)/'ON Data'!$D$3),1)</f>
        <v>0</v>
      </c>
      <c r="AD6" s="209">
        <f xml:space="preserve">
TRUNC(IF($A$4&lt;=12,SUMIFS('ON Data'!AI:AI,'ON Data'!$D:$D,$A$4,'ON Data'!$E:$E,1),SUMIFS('ON Data'!AI:AI,'ON Data'!$E:$E,1)/'ON Data'!$D$3),1)</f>
        <v>0</v>
      </c>
      <c r="AE6" s="209">
        <f xml:space="preserve">
TRUNC(IF($A$4&lt;=12,SUMIFS('ON Data'!AJ:AJ,'ON Data'!$D:$D,$A$4,'ON Data'!$E:$E,1),SUMIFS('ON Data'!AJ:AJ,'ON Data'!$E:$E,1)/'ON Data'!$D$3),1)</f>
        <v>0</v>
      </c>
      <c r="AF6" s="209">
        <f xml:space="preserve">
TRUNC(IF($A$4&lt;=12,SUMIFS('ON Data'!AK:AK,'ON Data'!$D:$D,$A$4,'ON Data'!$E:$E,1),SUMIFS('ON Data'!AK:AK,'ON Data'!$E:$E,1)/'ON Data'!$D$3),1)</f>
        <v>0</v>
      </c>
      <c r="AG6" s="209">
        <f xml:space="preserve">
TRUNC(IF($A$4&lt;=12,SUMIFS('ON Data'!AL:AL,'ON Data'!$D:$D,$A$4,'ON Data'!$E:$E,1),SUMIFS('ON Data'!AL:AL,'ON Data'!$E:$E,1)/'ON Data'!$D$3),1)</f>
        <v>0</v>
      </c>
      <c r="AH6" s="295">
        <f xml:space="preserve">
TRUNC(IF($A$4&lt;=12,SUMIFS('ON Data'!AN:AN,'ON Data'!$D:$D,$A$4,'ON Data'!$E:$E,1),SUMIFS('ON Data'!AN:AN,'ON Data'!$E:$E,1)/'ON Data'!$D$3),1)</f>
        <v>0</v>
      </c>
      <c r="AI6" s="308"/>
    </row>
    <row r="7" spans="1:35" ht="15" hidden="1" outlineLevel="1" thickBot="1" x14ac:dyDescent="0.35">
      <c r="A7" s="169" t="s">
        <v>49</v>
      </c>
      <c r="B7" s="207"/>
      <c r="C7" s="210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95"/>
      <c r="AI7" s="308"/>
    </row>
    <row r="8" spans="1:35" ht="15" hidden="1" outlineLevel="1" thickBot="1" x14ac:dyDescent="0.35">
      <c r="A8" s="169" t="s">
        <v>44</v>
      </c>
      <c r="B8" s="207"/>
      <c r="C8" s="210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95"/>
      <c r="AI8" s="308"/>
    </row>
    <row r="9" spans="1:35" ht="15" hidden="1" outlineLevel="1" thickBot="1" x14ac:dyDescent="0.35">
      <c r="A9" s="170" t="s">
        <v>41</v>
      </c>
      <c r="B9" s="211"/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96"/>
      <c r="AI9" s="308"/>
    </row>
    <row r="10" spans="1:35" x14ac:dyDescent="0.3">
      <c r="A10" s="171" t="s">
        <v>95</v>
      </c>
      <c r="B10" s="186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297"/>
      <c r="AI10" s="308"/>
    </row>
    <row r="11" spans="1:35" x14ac:dyDescent="0.3">
      <c r="A11" s="172" t="s">
        <v>96</v>
      </c>
      <c r="B11" s="189">
        <f xml:space="preserve">
IF($A$4&lt;=12,SUMIFS('ON Data'!F:F,'ON Data'!$D:$D,$A$4,'ON Data'!$E:$E,2),SUMIFS('ON Data'!F:F,'ON Data'!$E:$E,2))</f>
        <v>3352</v>
      </c>
      <c r="C11" s="190">
        <f xml:space="preserve">
IF($A$4&lt;=12,SUMIFS('ON Data'!G:G,'ON Data'!$D:$D,$A$4,'ON Data'!$E:$E,2),SUMIFS('ON Data'!G:G,'ON Data'!$E:$E,2))</f>
        <v>0</v>
      </c>
      <c r="D11" s="191">
        <f xml:space="preserve">
IF($A$4&lt;=12,SUMIFS('ON Data'!H:H,'ON Data'!$D:$D,$A$4,'ON Data'!$E:$E,2),SUMIFS('ON Data'!H:H,'ON Data'!$E:$E,2))</f>
        <v>0</v>
      </c>
      <c r="E11" s="191">
        <f xml:space="preserve">
IF($A$4&lt;=12,SUMIFS('ON Data'!I:I,'ON Data'!$D:$D,$A$4,'ON Data'!$E:$E,2),SUMIFS('ON Data'!I:I,'ON Data'!$E:$E,2))</f>
        <v>0</v>
      </c>
      <c r="F11" s="191">
        <f xml:space="preserve">
IF($A$4&lt;=12,SUMIFS('ON Data'!K:K,'ON Data'!$D:$D,$A$4,'ON Data'!$E:$E,2),SUMIFS('ON Data'!K:K,'ON Data'!$E:$E,2))</f>
        <v>0</v>
      </c>
      <c r="G11" s="191">
        <f xml:space="preserve">
IF($A$4&lt;=12,SUMIFS('ON Data'!L:L,'ON Data'!$D:$D,$A$4,'ON Data'!$E:$E,2),SUMIFS('ON Data'!L:L,'ON Data'!$E:$E,2))</f>
        <v>0</v>
      </c>
      <c r="H11" s="191">
        <f xml:space="preserve">
IF($A$4&lt;=12,SUMIFS('ON Data'!M:M,'ON Data'!$D:$D,$A$4,'ON Data'!$E:$E,2),SUMIFS('ON Data'!M:M,'ON Data'!$E:$E,2))</f>
        <v>0</v>
      </c>
      <c r="I11" s="191">
        <f xml:space="preserve">
IF($A$4&lt;=12,SUMIFS('ON Data'!N:N,'ON Data'!$D:$D,$A$4,'ON Data'!$E:$E,2),SUMIFS('ON Data'!N:N,'ON Data'!$E:$E,2))</f>
        <v>0</v>
      </c>
      <c r="J11" s="191">
        <f xml:space="preserve">
IF($A$4&lt;=12,SUMIFS('ON Data'!O:O,'ON Data'!$D:$D,$A$4,'ON Data'!$E:$E,2),SUMIFS('ON Data'!O:O,'ON Data'!$E:$E,2))</f>
        <v>0</v>
      </c>
      <c r="K11" s="191">
        <f xml:space="preserve">
IF($A$4&lt;=12,SUMIFS('ON Data'!P:P,'ON Data'!$D:$D,$A$4,'ON Data'!$E:$E,2),SUMIFS('ON Data'!P:P,'ON Data'!$E:$E,2))</f>
        <v>3352</v>
      </c>
      <c r="L11" s="191">
        <f xml:space="preserve">
IF($A$4&lt;=12,SUMIFS('ON Data'!Q:Q,'ON Data'!$D:$D,$A$4,'ON Data'!$E:$E,2),SUMIFS('ON Data'!Q:Q,'ON Data'!$E:$E,2))</f>
        <v>0</v>
      </c>
      <c r="M11" s="191">
        <f xml:space="preserve">
IF($A$4&lt;=12,SUMIFS('ON Data'!R:R,'ON Data'!$D:$D,$A$4,'ON Data'!$E:$E,2),SUMIFS('ON Data'!R:R,'ON Data'!$E:$E,2))</f>
        <v>0</v>
      </c>
      <c r="N11" s="191">
        <f xml:space="preserve">
IF($A$4&lt;=12,SUMIFS('ON Data'!S:S,'ON Data'!$D:$D,$A$4,'ON Data'!$E:$E,2),SUMIFS('ON Data'!S:S,'ON Data'!$E:$E,2))</f>
        <v>0</v>
      </c>
      <c r="O11" s="191">
        <f xml:space="preserve">
IF($A$4&lt;=12,SUMIFS('ON Data'!T:T,'ON Data'!$D:$D,$A$4,'ON Data'!$E:$E,2),SUMIFS('ON Data'!T:T,'ON Data'!$E:$E,2))</f>
        <v>0</v>
      </c>
      <c r="P11" s="191">
        <f xml:space="preserve">
IF($A$4&lt;=12,SUMIFS('ON Data'!U:U,'ON Data'!$D:$D,$A$4,'ON Data'!$E:$E,2),SUMIFS('ON Data'!U:U,'ON Data'!$E:$E,2))</f>
        <v>0</v>
      </c>
      <c r="Q11" s="191">
        <f xml:space="preserve">
IF($A$4&lt;=12,SUMIFS('ON Data'!V:V,'ON Data'!$D:$D,$A$4,'ON Data'!$E:$E,2),SUMIFS('ON Data'!V:V,'ON Data'!$E:$E,2))</f>
        <v>0</v>
      </c>
      <c r="R11" s="191">
        <f xml:space="preserve">
IF($A$4&lt;=12,SUMIFS('ON Data'!W:W,'ON Data'!$D:$D,$A$4,'ON Data'!$E:$E,2),SUMIFS('ON Data'!W:W,'ON Data'!$E:$E,2))</f>
        <v>0</v>
      </c>
      <c r="S11" s="191">
        <f xml:space="preserve">
IF($A$4&lt;=12,SUMIFS('ON Data'!X:X,'ON Data'!$D:$D,$A$4,'ON Data'!$E:$E,2),SUMIFS('ON Data'!X:X,'ON Data'!$E:$E,2))</f>
        <v>0</v>
      </c>
      <c r="T11" s="191">
        <f xml:space="preserve">
IF($A$4&lt;=12,SUMIFS('ON Data'!Y:Y,'ON Data'!$D:$D,$A$4,'ON Data'!$E:$E,2),SUMIFS('ON Data'!Y:Y,'ON Data'!$E:$E,2))</f>
        <v>0</v>
      </c>
      <c r="U11" s="191">
        <f xml:space="preserve">
IF($A$4&lt;=12,SUMIFS('ON Data'!Z:Z,'ON Data'!$D:$D,$A$4,'ON Data'!$E:$E,2),SUMIFS('ON Data'!Z:Z,'ON Data'!$E:$E,2))</f>
        <v>0</v>
      </c>
      <c r="V11" s="191">
        <f xml:space="preserve">
IF($A$4&lt;=12,SUMIFS('ON Data'!AA:AA,'ON Data'!$D:$D,$A$4,'ON Data'!$E:$E,2),SUMIFS('ON Data'!AA:AA,'ON Data'!$E:$E,2))</f>
        <v>0</v>
      </c>
      <c r="W11" s="191">
        <f xml:space="preserve">
IF($A$4&lt;=12,SUMIFS('ON Data'!AB:AB,'ON Data'!$D:$D,$A$4,'ON Data'!$E:$E,2),SUMIFS('ON Data'!AB:AB,'ON Data'!$E:$E,2))</f>
        <v>0</v>
      </c>
      <c r="X11" s="191">
        <f xml:space="preserve">
IF($A$4&lt;=12,SUMIFS('ON Data'!AC:AC,'ON Data'!$D:$D,$A$4,'ON Data'!$E:$E,2),SUMIFS('ON Data'!AC:AC,'ON Data'!$E:$E,2))</f>
        <v>0</v>
      </c>
      <c r="Y11" s="191">
        <f xml:space="preserve">
IF($A$4&lt;=12,SUMIFS('ON Data'!AD:AD,'ON Data'!$D:$D,$A$4,'ON Data'!$E:$E,2),SUMIFS('ON Data'!AD:AD,'ON Data'!$E:$E,2))</f>
        <v>0</v>
      </c>
      <c r="Z11" s="191">
        <f xml:space="preserve">
IF($A$4&lt;=12,SUMIFS('ON Data'!AE:AE,'ON Data'!$D:$D,$A$4,'ON Data'!$E:$E,2),SUMIFS('ON Data'!AE:AE,'ON Data'!$E:$E,2))</f>
        <v>0</v>
      </c>
      <c r="AA11" s="191">
        <f xml:space="preserve">
IF($A$4&lt;=12,SUMIFS('ON Data'!AF:AF,'ON Data'!$D:$D,$A$4,'ON Data'!$E:$E,2),SUMIFS('ON Data'!AF:AF,'ON Data'!$E:$E,2))</f>
        <v>0</v>
      </c>
      <c r="AB11" s="191">
        <f xml:space="preserve">
IF($A$4&lt;=12,SUMIFS('ON Data'!AG:AG,'ON Data'!$D:$D,$A$4,'ON Data'!$E:$E,2),SUMIFS('ON Data'!AG:AG,'ON Data'!$E:$E,2))</f>
        <v>0</v>
      </c>
      <c r="AC11" s="191">
        <f xml:space="preserve">
IF($A$4&lt;=12,SUMIFS('ON Data'!AH:AH,'ON Data'!$D:$D,$A$4,'ON Data'!$E:$E,2),SUMIFS('ON Data'!AH:AH,'ON Data'!$E:$E,2))</f>
        <v>0</v>
      </c>
      <c r="AD11" s="191">
        <f xml:space="preserve">
IF($A$4&lt;=12,SUMIFS('ON Data'!AI:AI,'ON Data'!$D:$D,$A$4,'ON Data'!$E:$E,2),SUMIFS('ON Data'!AI:AI,'ON Data'!$E:$E,2))</f>
        <v>0</v>
      </c>
      <c r="AE11" s="191">
        <f xml:space="preserve">
IF($A$4&lt;=12,SUMIFS('ON Data'!AJ:AJ,'ON Data'!$D:$D,$A$4,'ON Data'!$E:$E,2),SUMIFS('ON Data'!AJ:AJ,'ON Data'!$E:$E,2))</f>
        <v>0</v>
      </c>
      <c r="AF11" s="191">
        <f xml:space="preserve">
IF($A$4&lt;=12,SUMIFS('ON Data'!AK:AK,'ON Data'!$D:$D,$A$4,'ON Data'!$E:$E,2),SUMIFS('ON Data'!AK:AK,'ON Data'!$E:$E,2))</f>
        <v>0</v>
      </c>
      <c r="AG11" s="191">
        <f xml:space="preserve">
IF($A$4&lt;=12,SUMIFS('ON Data'!AL:AL,'ON Data'!$D:$D,$A$4,'ON Data'!$E:$E,2),SUMIFS('ON Data'!AL:AL,'ON Data'!$E:$E,2))</f>
        <v>0</v>
      </c>
      <c r="AH11" s="298">
        <f xml:space="preserve">
IF($A$4&lt;=12,SUMIFS('ON Data'!AN:AN,'ON Data'!$D:$D,$A$4,'ON Data'!$E:$E,2),SUMIFS('ON Data'!AN:AN,'ON Data'!$E:$E,2))</f>
        <v>0</v>
      </c>
      <c r="AI11" s="308"/>
    </row>
    <row r="12" spans="1:35" x14ac:dyDescent="0.3">
      <c r="A12" s="172" t="s">
        <v>97</v>
      </c>
      <c r="B12" s="189">
        <f xml:space="preserve">
IF($A$4&lt;=12,SUMIFS('ON Data'!F:F,'ON Data'!$D:$D,$A$4,'ON Data'!$E:$E,3),SUMIFS('ON Data'!F:F,'ON Data'!$E:$E,3))</f>
        <v>0</v>
      </c>
      <c r="C12" s="190">
        <f xml:space="preserve">
IF($A$4&lt;=12,SUMIFS('ON Data'!G:G,'ON Data'!$D:$D,$A$4,'ON Data'!$E:$E,3),SUMIFS('ON Data'!G:G,'ON Data'!$E:$E,3))</f>
        <v>0</v>
      </c>
      <c r="D12" s="191">
        <f xml:space="preserve">
IF($A$4&lt;=12,SUMIFS('ON Data'!H:H,'ON Data'!$D:$D,$A$4,'ON Data'!$E:$E,3),SUMIFS('ON Data'!H:H,'ON Data'!$E:$E,3))</f>
        <v>0</v>
      </c>
      <c r="E12" s="191">
        <f xml:space="preserve">
IF($A$4&lt;=12,SUMIFS('ON Data'!I:I,'ON Data'!$D:$D,$A$4,'ON Data'!$E:$E,3),SUMIFS('ON Data'!I:I,'ON Data'!$E:$E,3))</f>
        <v>0</v>
      </c>
      <c r="F12" s="191">
        <f xml:space="preserve">
IF($A$4&lt;=12,SUMIFS('ON Data'!K:K,'ON Data'!$D:$D,$A$4,'ON Data'!$E:$E,3),SUMIFS('ON Data'!K:K,'ON Data'!$E:$E,3))</f>
        <v>0</v>
      </c>
      <c r="G12" s="191">
        <f xml:space="preserve">
IF($A$4&lt;=12,SUMIFS('ON Data'!L:L,'ON Data'!$D:$D,$A$4,'ON Data'!$E:$E,3),SUMIFS('ON Data'!L:L,'ON Data'!$E:$E,3))</f>
        <v>0</v>
      </c>
      <c r="H12" s="191">
        <f xml:space="preserve">
IF($A$4&lt;=12,SUMIFS('ON Data'!M:M,'ON Data'!$D:$D,$A$4,'ON Data'!$E:$E,3),SUMIFS('ON Data'!M:M,'ON Data'!$E:$E,3))</f>
        <v>0</v>
      </c>
      <c r="I12" s="191">
        <f xml:space="preserve">
IF($A$4&lt;=12,SUMIFS('ON Data'!N:N,'ON Data'!$D:$D,$A$4,'ON Data'!$E:$E,3),SUMIFS('ON Data'!N:N,'ON Data'!$E:$E,3))</f>
        <v>0</v>
      </c>
      <c r="J12" s="191">
        <f xml:space="preserve">
IF($A$4&lt;=12,SUMIFS('ON Data'!O:O,'ON Data'!$D:$D,$A$4,'ON Data'!$E:$E,3),SUMIFS('ON Data'!O:O,'ON Data'!$E:$E,3))</f>
        <v>0</v>
      </c>
      <c r="K12" s="191">
        <f xml:space="preserve">
IF($A$4&lt;=12,SUMIFS('ON Data'!P:P,'ON Data'!$D:$D,$A$4,'ON Data'!$E:$E,3),SUMIFS('ON Data'!P:P,'ON Data'!$E:$E,3))</f>
        <v>0</v>
      </c>
      <c r="L12" s="191">
        <f xml:space="preserve">
IF($A$4&lt;=12,SUMIFS('ON Data'!Q:Q,'ON Data'!$D:$D,$A$4,'ON Data'!$E:$E,3),SUMIFS('ON Data'!Q:Q,'ON Data'!$E:$E,3))</f>
        <v>0</v>
      </c>
      <c r="M12" s="191">
        <f xml:space="preserve">
IF($A$4&lt;=12,SUMIFS('ON Data'!R:R,'ON Data'!$D:$D,$A$4,'ON Data'!$E:$E,3),SUMIFS('ON Data'!R:R,'ON Data'!$E:$E,3))</f>
        <v>0</v>
      </c>
      <c r="N12" s="191">
        <f xml:space="preserve">
IF($A$4&lt;=12,SUMIFS('ON Data'!S:S,'ON Data'!$D:$D,$A$4,'ON Data'!$E:$E,3),SUMIFS('ON Data'!S:S,'ON Data'!$E:$E,3))</f>
        <v>0</v>
      </c>
      <c r="O12" s="191">
        <f xml:space="preserve">
IF($A$4&lt;=12,SUMIFS('ON Data'!T:T,'ON Data'!$D:$D,$A$4,'ON Data'!$E:$E,3),SUMIFS('ON Data'!T:T,'ON Data'!$E:$E,3))</f>
        <v>0</v>
      </c>
      <c r="P12" s="191">
        <f xml:space="preserve">
IF($A$4&lt;=12,SUMIFS('ON Data'!U:U,'ON Data'!$D:$D,$A$4,'ON Data'!$E:$E,3),SUMIFS('ON Data'!U:U,'ON Data'!$E:$E,3))</f>
        <v>0</v>
      </c>
      <c r="Q12" s="191">
        <f xml:space="preserve">
IF($A$4&lt;=12,SUMIFS('ON Data'!V:V,'ON Data'!$D:$D,$A$4,'ON Data'!$E:$E,3),SUMIFS('ON Data'!V:V,'ON Data'!$E:$E,3))</f>
        <v>0</v>
      </c>
      <c r="R12" s="191">
        <f xml:space="preserve">
IF($A$4&lt;=12,SUMIFS('ON Data'!W:W,'ON Data'!$D:$D,$A$4,'ON Data'!$E:$E,3),SUMIFS('ON Data'!W:W,'ON Data'!$E:$E,3))</f>
        <v>0</v>
      </c>
      <c r="S12" s="191">
        <f xml:space="preserve">
IF($A$4&lt;=12,SUMIFS('ON Data'!X:X,'ON Data'!$D:$D,$A$4,'ON Data'!$E:$E,3),SUMIFS('ON Data'!X:X,'ON Data'!$E:$E,3))</f>
        <v>0</v>
      </c>
      <c r="T12" s="191">
        <f xml:space="preserve">
IF($A$4&lt;=12,SUMIFS('ON Data'!Y:Y,'ON Data'!$D:$D,$A$4,'ON Data'!$E:$E,3),SUMIFS('ON Data'!Y:Y,'ON Data'!$E:$E,3))</f>
        <v>0</v>
      </c>
      <c r="U12" s="191">
        <f xml:space="preserve">
IF($A$4&lt;=12,SUMIFS('ON Data'!Z:Z,'ON Data'!$D:$D,$A$4,'ON Data'!$E:$E,3),SUMIFS('ON Data'!Z:Z,'ON Data'!$E:$E,3))</f>
        <v>0</v>
      </c>
      <c r="V12" s="191">
        <f xml:space="preserve">
IF($A$4&lt;=12,SUMIFS('ON Data'!AA:AA,'ON Data'!$D:$D,$A$4,'ON Data'!$E:$E,3),SUMIFS('ON Data'!AA:AA,'ON Data'!$E:$E,3))</f>
        <v>0</v>
      </c>
      <c r="W12" s="191">
        <f xml:space="preserve">
IF($A$4&lt;=12,SUMIFS('ON Data'!AB:AB,'ON Data'!$D:$D,$A$4,'ON Data'!$E:$E,3),SUMIFS('ON Data'!AB:AB,'ON Data'!$E:$E,3))</f>
        <v>0</v>
      </c>
      <c r="X12" s="191">
        <f xml:space="preserve">
IF($A$4&lt;=12,SUMIFS('ON Data'!AC:AC,'ON Data'!$D:$D,$A$4,'ON Data'!$E:$E,3),SUMIFS('ON Data'!AC:AC,'ON Data'!$E:$E,3))</f>
        <v>0</v>
      </c>
      <c r="Y12" s="191">
        <f xml:space="preserve">
IF($A$4&lt;=12,SUMIFS('ON Data'!AD:AD,'ON Data'!$D:$D,$A$4,'ON Data'!$E:$E,3),SUMIFS('ON Data'!AD:AD,'ON Data'!$E:$E,3))</f>
        <v>0</v>
      </c>
      <c r="Z12" s="191">
        <f xml:space="preserve">
IF($A$4&lt;=12,SUMIFS('ON Data'!AE:AE,'ON Data'!$D:$D,$A$4,'ON Data'!$E:$E,3),SUMIFS('ON Data'!AE:AE,'ON Data'!$E:$E,3))</f>
        <v>0</v>
      </c>
      <c r="AA12" s="191">
        <f xml:space="preserve">
IF($A$4&lt;=12,SUMIFS('ON Data'!AF:AF,'ON Data'!$D:$D,$A$4,'ON Data'!$E:$E,3),SUMIFS('ON Data'!AF:AF,'ON Data'!$E:$E,3))</f>
        <v>0</v>
      </c>
      <c r="AB12" s="191">
        <f xml:space="preserve">
IF($A$4&lt;=12,SUMIFS('ON Data'!AG:AG,'ON Data'!$D:$D,$A$4,'ON Data'!$E:$E,3),SUMIFS('ON Data'!AG:AG,'ON Data'!$E:$E,3))</f>
        <v>0</v>
      </c>
      <c r="AC12" s="191">
        <f xml:space="preserve">
IF($A$4&lt;=12,SUMIFS('ON Data'!AH:AH,'ON Data'!$D:$D,$A$4,'ON Data'!$E:$E,3),SUMIFS('ON Data'!AH:AH,'ON Data'!$E:$E,3))</f>
        <v>0</v>
      </c>
      <c r="AD12" s="191">
        <f xml:space="preserve">
IF($A$4&lt;=12,SUMIFS('ON Data'!AI:AI,'ON Data'!$D:$D,$A$4,'ON Data'!$E:$E,3),SUMIFS('ON Data'!AI:AI,'ON Data'!$E:$E,3))</f>
        <v>0</v>
      </c>
      <c r="AE12" s="191">
        <f xml:space="preserve">
IF($A$4&lt;=12,SUMIFS('ON Data'!AJ:AJ,'ON Data'!$D:$D,$A$4,'ON Data'!$E:$E,3),SUMIFS('ON Data'!AJ:AJ,'ON Data'!$E:$E,3))</f>
        <v>0</v>
      </c>
      <c r="AF12" s="191">
        <f xml:space="preserve">
IF($A$4&lt;=12,SUMIFS('ON Data'!AK:AK,'ON Data'!$D:$D,$A$4,'ON Data'!$E:$E,3),SUMIFS('ON Data'!AK:AK,'ON Data'!$E:$E,3))</f>
        <v>0</v>
      </c>
      <c r="AG12" s="191">
        <f xml:space="preserve">
IF($A$4&lt;=12,SUMIFS('ON Data'!AL:AL,'ON Data'!$D:$D,$A$4,'ON Data'!$E:$E,3),SUMIFS('ON Data'!AL:AL,'ON Data'!$E:$E,3))</f>
        <v>0</v>
      </c>
      <c r="AH12" s="298">
        <f xml:space="preserve">
IF($A$4&lt;=12,SUMIFS('ON Data'!AN:AN,'ON Data'!$D:$D,$A$4,'ON Data'!$E:$E,3),SUMIFS('ON Data'!AN:AN,'ON Data'!$E:$E,3))</f>
        <v>0</v>
      </c>
      <c r="AI12" s="308"/>
    </row>
    <row r="13" spans="1:35" x14ac:dyDescent="0.3">
      <c r="A13" s="172" t="s">
        <v>104</v>
      </c>
      <c r="B13" s="189">
        <f xml:space="preserve">
IF($A$4&lt;=12,SUMIFS('ON Data'!F:F,'ON Data'!$D:$D,$A$4,'ON Data'!$E:$E,4),SUMIFS('ON Data'!F:F,'ON Data'!$E:$E,4))</f>
        <v>8</v>
      </c>
      <c r="C13" s="190">
        <f xml:space="preserve">
IF($A$4&lt;=12,SUMIFS('ON Data'!G:G,'ON Data'!$D:$D,$A$4,'ON Data'!$E:$E,4),SUMIFS('ON Data'!G:G,'ON Data'!$E:$E,4))</f>
        <v>0</v>
      </c>
      <c r="D13" s="191">
        <f xml:space="preserve">
IF($A$4&lt;=12,SUMIFS('ON Data'!H:H,'ON Data'!$D:$D,$A$4,'ON Data'!$E:$E,4),SUMIFS('ON Data'!H:H,'ON Data'!$E:$E,4))</f>
        <v>0</v>
      </c>
      <c r="E13" s="191">
        <f xml:space="preserve">
IF($A$4&lt;=12,SUMIFS('ON Data'!I:I,'ON Data'!$D:$D,$A$4,'ON Data'!$E:$E,4),SUMIFS('ON Data'!I:I,'ON Data'!$E:$E,4))</f>
        <v>0</v>
      </c>
      <c r="F13" s="191">
        <f xml:space="preserve">
IF($A$4&lt;=12,SUMIFS('ON Data'!K:K,'ON Data'!$D:$D,$A$4,'ON Data'!$E:$E,4),SUMIFS('ON Data'!K:K,'ON Data'!$E:$E,4))</f>
        <v>0</v>
      </c>
      <c r="G13" s="191">
        <f xml:space="preserve">
IF($A$4&lt;=12,SUMIFS('ON Data'!L:L,'ON Data'!$D:$D,$A$4,'ON Data'!$E:$E,4),SUMIFS('ON Data'!L:L,'ON Data'!$E:$E,4))</f>
        <v>0</v>
      </c>
      <c r="H13" s="191">
        <f xml:space="preserve">
IF($A$4&lt;=12,SUMIFS('ON Data'!M:M,'ON Data'!$D:$D,$A$4,'ON Data'!$E:$E,4),SUMIFS('ON Data'!M:M,'ON Data'!$E:$E,4))</f>
        <v>0</v>
      </c>
      <c r="I13" s="191">
        <f xml:space="preserve">
IF($A$4&lt;=12,SUMIFS('ON Data'!N:N,'ON Data'!$D:$D,$A$4,'ON Data'!$E:$E,4),SUMIFS('ON Data'!N:N,'ON Data'!$E:$E,4))</f>
        <v>0</v>
      </c>
      <c r="J13" s="191">
        <f xml:space="preserve">
IF($A$4&lt;=12,SUMIFS('ON Data'!O:O,'ON Data'!$D:$D,$A$4,'ON Data'!$E:$E,4),SUMIFS('ON Data'!O:O,'ON Data'!$E:$E,4))</f>
        <v>0</v>
      </c>
      <c r="K13" s="191">
        <f xml:space="preserve">
IF($A$4&lt;=12,SUMIFS('ON Data'!P:P,'ON Data'!$D:$D,$A$4,'ON Data'!$E:$E,4),SUMIFS('ON Data'!P:P,'ON Data'!$E:$E,4))</f>
        <v>8</v>
      </c>
      <c r="L13" s="191">
        <f xml:space="preserve">
IF($A$4&lt;=12,SUMIFS('ON Data'!Q:Q,'ON Data'!$D:$D,$A$4,'ON Data'!$E:$E,4),SUMIFS('ON Data'!Q:Q,'ON Data'!$E:$E,4))</f>
        <v>0</v>
      </c>
      <c r="M13" s="191">
        <f xml:space="preserve">
IF($A$4&lt;=12,SUMIFS('ON Data'!R:R,'ON Data'!$D:$D,$A$4,'ON Data'!$E:$E,4),SUMIFS('ON Data'!R:R,'ON Data'!$E:$E,4))</f>
        <v>0</v>
      </c>
      <c r="N13" s="191">
        <f xml:space="preserve">
IF($A$4&lt;=12,SUMIFS('ON Data'!S:S,'ON Data'!$D:$D,$A$4,'ON Data'!$E:$E,4),SUMIFS('ON Data'!S:S,'ON Data'!$E:$E,4))</f>
        <v>0</v>
      </c>
      <c r="O13" s="191">
        <f xml:space="preserve">
IF($A$4&lt;=12,SUMIFS('ON Data'!T:T,'ON Data'!$D:$D,$A$4,'ON Data'!$E:$E,4),SUMIFS('ON Data'!T:T,'ON Data'!$E:$E,4))</f>
        <v>0</v>
      </c>
      <c r="P13" s="191">
        <f xml:space="preserve">
IF($A$4&lt;=12,SUMIFS('ON Data'!U:U,'ON Data'!$D:$D,$A$4,'ON Data'!$E:$E,4),SUMIFS('ON Data'!U:U,'ON Data'!$E:$E,4))</f>
        <v>0</v>
      </c>
      <c r="Q13" s="191">
        <f xml:space="preserve">
IF($A$4&lt;=12,SUMIFS('ON Data'!V:V,'ON Data'!$D:$D,$A$4,'ON Data'!$E:$E,4),SUMIFS('ON Data'!V:V,'ON Data'!$E:$E,4))</f>
        <v>0</v>
      </c>
      <c r="R13" s="191">
        <f xml:space="preserve">
IF($A$4&lt;=12,SUMIFS('ON Data'!W:W,'ON Data'!$D:$D,$A$4,'ON Data'!$E:$E,4),SUMIFS('ON Data'!W:W,'ON Data'!$E:$E,4))</f>
        <v>0</v>
      </c>
      <c r="S13" s="191">
        <f xml:space="preserve">
IF($A$4&lt;=12,SUMIFS('ON Data'!X:X,'ON Data'!$D:$D,$A$4,'ON Data'!$E:$E,4),SUMIFS('ON Data'!X:X,'ON Data'!$E:$E,4))</f>
        <v>0</v>
      </c>
      <c r="T13" s="191">
        <f xml:space="preserve">
IF($A$4&lt;=12,SUMIFS('ON Data'!Y:Y,'ON Data'!$D:$D,$A$4,'ON Data'!$E:$E,4),SUMIFS('ON Data'!Y:Y,'ON Data'!$E:$E,4))</f>
        <v>0</v>
      </c>
      <c r="U13" s="191">
        <f xml:space="preserve">
IF($A$4&lt;=12,SUMIFS('ON Data'!Z:Z,'ON Data'!$D:$D,$A$4,'ON Data'!$E:$E,4),SUMIFS('ON Data'!Z:Z,'ON Data'!$E:$E,4))</f>
        <v>0</v>
      </c>
      <c r="V13" s="191">
        <f xml:space="preserve">
IF($A$4&lt;=12,SUMIFS('ON Data'!AA:AA,'ON Data'!$D:$D,$A$4,'ON Data'!$E:$E,4),SUMIFS('ON Data'!AA:AA,'ON Data'!$E:$E,4))</f>
        <v>0</v>
      </c>
      <c r="W13" s="191">
        <f xml:space="preserve">
IF($A$4&lt;=12,SUMIFS('ON Data'!AB:AB,'ON Data'!$D:$D,$A$4,'ON Data'!$E:$E,4),SUMIFS('ON Data'!AB:AB,'ON Data'!$E:$E,4))</f>
        <v>0</v>
      </c>
      <c r="X13" s="191">
        <f xml:space="preserve">
IF($A$4&lt;=12,SUMIFS('ON Data'!AC:AC,'ON Data'!$D:$D,$A$4,'ON Data'!$E:$E,4),SUMIFS('ON Data'!AC:AC,'ON Data'!$E:$E,4))</f>
        <v>0</v>
      </c>
      <c r="Y13" s="191">
        <f xml:space="preserve">
IF($A$4&lt;=12,SUMIFS('ON Data'!AD:AD,'ON Data'!$D:$D,$A$4,'ON Data'!$E:$E,4),SUMIFS('ON Data'!AD:AD,'ON Data'!$E:$E,4))</f>
        <v>0</v>
      </c>
      <c r="Z13" s="191">
        <f xml:space="preserve">
IF($A$4&lt;=12,SUMIFS('ON Data'!AE:AE,'ON Data'!$D:$D,$A$4,'ON Data'!$E:$E,4),SUMIFS('ON Data'!AE:AE,'ON Data'!$E:$E,4))</f>
        <v>0</v>
      </c>
      <c r="AA13" s="191">
        <f xml:space="preserve">
IF($A$4&lt;=12,SUMIFS('ON Data'!AF:AF,'ON Data'!$D:$D,$A$4,'ON Data'!$E:$E,4),SUMIFS('ON Data'!AF:AF,'ON Data'!$E:$E,4))</f>
        <v>0</v>
      </c>
      <c r="AB13" s="191">
        <f xml:space="preserve">
IF($A$4&lt;=12,SUMIFS('ON Data'!AG:AG,'ON Data'!$D:$D,$A$4,'ON Data'!$E:$E,4),SUMIFS('ON Data'!AG:AG,'ON Data'!$E:$E,4))</f>
        <v>0</v>
      </c>
      <c r="AC13" s="191">
        <f xml:space="preserve">
IF($A$4&lt;=12,SUMIFS('ON Data'!AH:AH,'ON Data'!$D:$D,$A$4,'ON Data'!$E:$E,4),SUMIFS('ON Data'!AH:AH,'ON Data'!$E:$E,4))</f>
        <v>0</v>
      </c>
      <c r="AD13" s="191">
        <f xml:space="preserve">
IF($A$4&lt;=12,SUMIFS('ON Data'!AI:AI,'ON Data'!$D:$D,$A$4,'ON Data'!$E:$E,4),SUMIFS('ON Data'!AI:AI,'ON Data'!$E:$E,4))</f>
        <v>0</v>
      </c>
      <c r="AE13" s="191">
        <f xml:space="preserve">
IF($A$4&lt;=12,SUMIFS('ON Data'!AJ:AJ,'ON Data'!$D:$D,$A$4,'ON Data'!$E:$E,4),SUMIFS('ON Data'!AJ:AJ,'ON Data'!$E:$E,4))</f>
        <v>0</v>
      </c>
      <c r="AF13" s="191">
        <f xml:space="preserve">
IF($A$4&lt;=12,SUMIFS('ON Data'!AK:AK,'ON Data'!$D:$D,$A$4,'ON Data'!$E:$E,4),SUMIFS('ON Data'!AK:AK,'ON Data'!$E:$E,4))</f>
        <v>0</v>
      </c>
      <c r="AG13" s="191">
        <f xml:space="preserve">
IF($A$4&lt;=12,SUMIFS('ON Data'!AL:AL,'ON Data'!$D:$D,$A$4,'ON Data'!$E:$E,4),SUMIFS('ON Data'!AL:AL,'ON Data'!$E:$E,4))</f>
        <v>0</v>
      </c>
      <c r="AH13" s="298">
        <f xml:space="preserve">
IF($A$4&lt;=12,SUMIFS('ON Data'!AN:AN,'ON Data'!$D:$D,$A$4,'ON Data'!$E:$E,4),SUMIFS('ON Data'!AN:AN,'ON Data'!$E:$E,4))</f>
        <v>0</v>
      </c>
      <c r="AI13" s="308"/>
    </row>
    <row r="14" spans="1:35" ht="15" thickBot="1" x14ac:dyDescent="0.35">
      <c r="A14" s="173" t="s">
        <v>98</v>
      </c>
      <c r="B14" s="192">
        <f xml:space="preserve">
IF($A$4&lt;=12,SUMIFS('ON Data'!F:F,'ON Data'!$D:$D,$A$4,'ON Data'!$E:$E,5),SUMIFS('ON Data'!F:F,'ON Data'!$E:$E,5))</f>
        <v>0</v>
      </c>
      <c r="C14" s="193">
        <f xml:space="preserve">
IF($A$4&lt;=12,SUMIFS('ON Data'!G:G,'ON Data'!$D:$D,$A$4,'ON Data'!$E:$E,5),SUMIFS('ON Data'!G:G,'ON Data'!$E:$E,5))</f>
        <v>0</v>
      </c>
      <c r="D14" s="194">
        <f xml:space="preserve">
IF($A$4&lt;=12,SUMIFS('ON Data'!H:H,'ON Data'!$D:$D,$A$4,'ON Data'!$E:$E,5),SUMIFS('ON Data'!H:H,'ON Data'!$E:$E,5))</f>
        <v>0</v>
      </c>
      <c r="E14" s="194">
        <f xml:space="preserve">
IF($A$4&lt;=12,SUMIFS('ON Data'!I:I,'ON Data'!$D:$D,$A$4,'ON Data'!$E:$E,5),SUMIFS('ON Data'!I:I,'ON Data'!$E:$E,5))</f>
        <v>0</v>
      </c>
      <c r="F14" s="194">
        <f xml:space="preserve">
IF($A$4&lt;=12,SUMIFS('ON Data'!K:K,'ON Data'!$D:$D,$A$4,'ON Data'!$E:$E,5),SUMIFS('ON Data'!K:K,'ON Data'!$E:$E,5))</f>
        <v>0</v>
      </c>
      <c r="G14" s="194">
        <f xml:space="preserve">
IF($A$4&lt;=12,SUMIFS('ON Data'!L:L,'ON Data'!$D:$D,$A$4,'ON Data'!$E:$E,5),SUMIFS('ON Data'!L:L,'ON Data'!$E:$E,5))</f>
        <v>0</v>
      </c>
      <c r="H14" s="194">
        <f xml:space="preserve">
IF($A$4&lt;=12,SUMIFS('ON Data'!M:M,'ON Data'!$D:$D,$A$4,'ON Data'!$E:$E,5),SUMIFS('ON Data'!M:M,'ON Data'!$E:$E,5))</f>
        <v>0</v>
      </c>
      <c r="I14" s="194">
        <f xml:space="preserve">
IF($A$4&lt;=12,SUMIFS('ON Data'!N:N,'ON Data'!$D:$D,$A$4,'ON Data'!$E:$E,5),SUMIFS('ON Data'!N:N,'ON Data'!$E:$E,5))</f>
        <v>0</v>
      </c>
      <c r="J14" s="194">
        <f xml:space="preserve">
IF($A$4&lt;=12,SUMIFS('ON Data'!O:O,'ON Data'!$D:$D,$A$4,'ON Data'!$E:$E,5),SUMIFS('ON Data'!O:O,'ON Data'!$E:$E,5))</f>
        <v>0</v>
      </c>
      <c r="K14" s="194">
        <f xml:space="preserve">
IF($A$4&lt;=12,SUMIFS('ON Data'!P:P,'ON Data'!$D:$D,$A$4,'ON Data'!$E:$E,5),SUMIFS('ON Data'!P:P,'ON Data'!$E:$E,5))</f>
        <v>0</v>
      </c>
      <c r="L14" s="194">
        <f xml:space="preserve">
IF($A$4&lt;=12,SUMIFS('ON Data'!Q:Q,'ON Data'!$D:$D,$A$4,'ON Data'!$E:$E,5),SUMIFS('ON Data'!Q:Q,'ON Data'!$E:$E,5))</f>
        <v>0</v>
      </c>
      <c r="M14" s="194">
        <f xml:space="preserve">
IF($A$4&lt;=12,SUMIFS('ON Data'!R:R,'ON Data'!$D:$D,$A$4,'ON Data'!$E:$E,5),SUMIFS('ON Data'!R:R,'ON Data'!$E:$E,5))</f>
        <v>0</v>
      </c>
      <c r="N14" s="194">
        <f xml:space="preserve">
IF($A$4&lt;=12,SUMIFS('ON Data'!S:S,'ON Data'!$D:$D,$A$4,'ON Data'!$E:$E,5),SUMIFS('ON Data'!S:S,'ON Data'!$E:$E,5))</f>
        <v>0</v>
      </c>
      <c r="O14" s="194">
        <f xml:space="preserve">
IF($A$4&lt;=12,SUMIFS('ON Data'!T:T,'ON Data'!$D:$D,$A$4,'ON Data'!$E:$E,5),SUMIFS('ON Data'!T:T,'ON Data'!$E:$E,5))</f>
        <v>0</v>
      </c>
      <c r="P14" s="194">
        <f xml:space="preserve">
IF($A$4&lt;=12,SUMIFS('ON Data'!U:U,'ON Data'!$D:$D,$A$4,'ON Data'!$E:$E,5),SUMIFS('ON Data'!U:U,'ON Data'!$E:$E,5))</f>
        <v>0</v>
      </c>
      <c r="Q14" s="194">
        <f xml:space="preserve">
IF($A$4&lt;=12,SUMIFS('ON Data'!V:V,'ON Data'!$D:$D,$A$4,'ON Data'!$E:$E,5),SUMIFS('ON Data'!V:V,'ON Data'!$E:$E,5))</f>
        <v>0</v>
      </c>
      <c r="R14" s="194">
        <f xml:space="preserve">
IF($A$4&lt;=12,SUMIFS('ON Data'!W:W,'ON Data'!$D:$D,$A$4,'ON Data'!$E:$E,5),SUMIFS('ON Data'!W:W,'ON Data'!$E:$E,5))</f>
        <v>0</v>
      </c>
      <c r="S14" s="194">
        <f xml:space="preserve">
IF($A$4&lt;=12,SUMIFS('ON Data'!X:X,'ON Data'!$D:$D,$A$4,'ON Data'!$E:$E,5),SUMIFS('ON Data'!X:X,'ON Data'!$E:$E,5))</f>
        <v>0</v>
      </c>
      <c r="T14" s="194">
        <f xml:space="preserve">
IF($A$4&lt;=12,SUMIFS('ON Data'!Y:Y,'ON Data'!$D:$D,$A$4,'ON Data'!$E:$E,5),SUMIFS('ON Data'!Y:Y,'ON Data'!$E:$E,5))</f>
        <v>0</v>
      </c>
      <c r="U14" s="194">
        <f xml:space="preserve">
IF($A$4&lt;=12,SUMIFS('ON Data'!Z:Z,'ON Data'!$D:$D,$A$4,'ON Data'!$E:$E,5),SUMIFS('ON Data'!Z:Z,'ON Data'!$E:$E,5))</f>
        <v>0</v>
      </c>
      <c r="V14" s="194">
        <f xml:space="preserve">
IF($A$4&lt;=12,SUMIFS('ON Data'!AA:AA,'ON Data'!$D:$D,$A$4,'ON Data'!$E:$E,5),SUMIFS('ON Data'!AA:AA,'ON Data'!$E:$E,5))</f>
        <v>0</v>
      </c>
      <c r="W14" s="194">
        <f xml:space="preserve">
IF($A$4&lt;=12,SUMIFS('ON Data'!AB:AB,'ON Data'!$D:$D,$A$4,'ON Data'!$E:$E,5),SUMIFS('ON Data'!AB:AB,'ON Data'!$E:$E,5))</f>
        <v>0</v>
      </c>
      <c r="X14" s="194">
        <f xml:space="preserve">
IF($A$4&lt;=12,SUMIFS('ON Data'!AC:AC,'ON Data'!$D:$D,$A$4,'ON Data'!$E:$E,5),SUMIFS('ON Data'!AC:AC,'ON Data'!$E:$E,5))</f>
        <v>0</v>
      </c>
      <c r="Y14" s="194">
        <f xml:space="preserve">
IF($A$4&lt;=12,SUMIFS('ON Data'!AD:AD,'ON Data'!$D:$D,$A$4,'ON Data'!$E:$E,5),SUMIFS('ON Data'!AD:AD,'ON Data'!$E:$E,5))</f>
        <v>0</v>
      </c>
      <c r="Z14" s="194">
        <f xml:space="preserve">
IF($A$4&lt;=12,SUMIFS('ON Data'!AE:AE,'ON Data'!$D:$D,$A$4,'ON Data'!$E:$E,5),SUMIFS('ON Data'!AE:AE,'ON Data'!$E:$E,5))</f>
        <v>0</v>
      </c>
      <c r="AA14" s="194">
        <f xml:space="preserve">
IF($A$4&lt;=12,SUMIFS('ON Data'!AF:AF,'ON Data'!$D:$D,$A$4,'ON Data'!$E:$E,5),SUMIFS('ON Data'!AF:AF,'ON Data'!$E:$E,5))</f>
        <v>0</v>
      </c>
      <c r="AB14" s="194">
        <f xml:space="preserve">
IF($A$4&lt;=12,SUMIFS('ON Data'!AG:AG,'ON Data'!$D:$D,$A$4,'ON Data'!$E:$E,5),SUMIFS('ON Data'!AG:AG,'ON Data'!$E:$E,5))</f>
        <v>0</v>
      </c>
      <c r="AC14" s="194">
        <f xml:space="preserve">
IF($A$4&lt;=12,SUMIFS('ON Data'!AH:AH,'ON Data'!$D:$D,$A$4,'ON Data'!$E:$E,5),SUMIFS('ON Data'!AH:AH,'ON Data'!$E:$E,5))</f>
        <v>0</v>
      </c>
      <c r="AD14" s="194">
        <f xml:space="preserve">
IF($A$4&lt;=12,SUMIFS('ON Data'!AI:AI,'ON Data'!$D:$D,$A$4,'ON Data'!$E:$E,5),SUMIFS('ON Data'!AI:AI,'ON Data'!$E:$E,5))</f>
        <v>0</v>
      </c>
      <c r="AE14" s="194">
        <f xml:space="preserve">
IF($A$4&lt;=12,SUMIFS('ON Data'!AJ:AJ,'ON Data'!$D:$D,$A$4,'ON Data'!$E:$E,5),SUMIFS('ON Data'!AJ:AJ,'ON Data'!$E:$E,5))</f>
        <v>0</v>
      </c>
      <c r="AF14" s="194">
        <f xml:space="preserve">
IF($A$4&lt;=12,SUMIFS('ON Data'!AK:AK,'ON Data'!$D:$D,$A$4,'ON Data'!$E:$E,5),SUMIFS('ON Data'!AK:AK,'ON Data'!$E:$E,5))</f>
        <v>0</v>
      </c>
      <c r="AG14" s="194">
        <f xml:space="preserve">
IF($A$4&lt;=12,SUMIFS('ON Data'!AL:AL,'ON Data'!$D:$D,$A$4,'ON Data'!$E:$E,5),SUMIFS('ON Data'!AL:AL,'ON Data'!$E:$E,5))</f>
        <v>0</v>
      </c>
      <c r="AH14" s="299">
        <f xml:space="preserve">
IF($A$4&lt;=12,SUMIFS('ON Data'!AN:AN,'ON Data'!$D:$D,$A$4,'ON Data'!$E:$E,5),SUMIFS('ON Data'!AN:AN,'ON Data'!$E:$E,5))</f>
        <v>0</v>
      </c>
      <c r="AI14" s="308"/>
    </row>
    <row r="15" spans="1:35" x14ac:dyDescent="0.3">
      <c r="A15" s="122" t="s">
        <v>108</v>
      </c>
      <c r="B15" s="19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300"/>
      <c r="AI15" s="308"/>
    </row>
    <row r="16" spans="1:35" x14ac:dyDescent="0.3">
      <c r="A16" s="174" t="s">
        <v>99</v>
      </c>
      <c r="B16" s="189">
        <f xml:space="preserve">
IF($A$4&lt;=12,SUMIFS('ON Data'!F:F,'ON Data'!$D:$D,$A$4,'ON Data'!$E:$E,7),SUMIFS('ON Data'!F:F,'ON Data'!$E:$E,7))</f>
        <v>0</v>
      </c>
      <c r="C16" s="190">
        <f xml:space="preserve">
IF($A$4&lt;=12,SUMIFS('ON Data'!G:G,'ON Data'!$D:$D,$A$4,'ON Data'!$E:$E,7),SUMIFS('ON Data'!G:G,'ON Data'!$E:$E,7))</f>
        <v>0</v>
      </c>
      <c r="D16" s="191">
        <f xml:space="preserve">
IF($A$4&lt;=12,SUMIFS('ON Data'!H:H,'ON Data'!$D:$D,$A$4,'ON Data'!$E:$E,7),SUMIFS('ON Data'!H:H,'ON Data'!$E:$E,7))</f>
        <v>0</v>
      </c>
      <c r="E16" s="191">
        <f xml:space="preserve">
IF($A$4&lt;=12,SUMIFS('ON Data'!I:I,'ON Data'!$D:$D,$A$4,'ON Data'!$E:$E,7),SUMIFS('ON Data'!I:I,'ON Data'!$E:$E,7))</f>
        <v>0</v>
      </c>
      <c r="F16" s="191">
        <f xml:space="preserve">
IF($A$4&lt;=12,SUMIFS('ON Data'!K:K,'ON Data'!$D:$D,$A$4,'ON Data'!$E:$E,7),SUMIFS('ON Data'!K:K,'ON Data'!$E:$E,7))</f>
        <v>0</v>
      </c>
      <c r="G16" s="191">
        <f xml:space="preserve">
IF($A$4&lt;=12,SUMIFS('ON Data'!L:L,'ON Data'!$D:$D,$A$4,'ON Data'!$E:$E,7),SUMIFS('ON Data'!L:L,'ON Data'!$E:$E,7))</f>
        <v>0</v>
      </c>
      <c r="H16" s="191">
        <f xml:space="preserve">
IF($A$4&lt;=12,SUMIFS('ON Data'!M:M,'ON Data'!$D:$D,$A$4,'ON Data'!$E:$E,7),SUMIFS('ON Data'!M:M,'ON Data'!$E:$E,7))</f>
        <v>0</v>
      </c>
      <c r="I16" s="191">
        <f xml:space="preserve">
IF($A$4&lt;=12,SUMIFS('ON Data'!N:N,'ON Data'!$D:$D,$A$4,'ON Data'!$E:$E,7),SUMIFS('ON Data'!N:N,'ON Data'!$E:$E,7))</f>
        <v>0</v>
      </c>
      <c r="J16" s="191">
        <f xml:space="preserve">
IF($A$4&lt;=12,SUMIFS('ON Data'!O:O,'ON Data'!$D:$D,$A$4,'ON Data'!$E:$E,7),SUMIFS('ON Data'!O:O,'ON Data'!$E:$E,7))</f>
        <v>0</v>
      </c>
      <c r="K16" s="191">
        <f xml:space="preserve">
IF($A$4&lt;=12,SUMIFS('ON Data'!P:P,'ON Data'!$D:$D,$A$4,'ON Data'!$E:$E,7),SUMIFS('ON Data'!P:P,'ON Data'!$E:$E,7))</f>
        <v>0</v>
      </c>
      <c r="L16" s="191">
        <f xml:space="preserve">
IF($A$4&lt;=12,SUMIFS('ON Data'!Q:Q,'ON Data'!$D:$D,$A$4,'ON Data'!$E:$E,7),SUMIFS('ON Data'!Q:Q,'ON Data'!$E:$E,7))</f>
        <v>0</v>
      </c>
      <c r="M16" s="191">
        <f xml:space="preserve">
IF($A$4&lt;=12,SUMIFS('ON Data'!R:R,'ON Data'!$D:$D,$A$4,'ON Data'!$E:$E,7),SUMIFS('ON Data'!R:R,'ON Data'!$E:$E,7))</f>
        <v>0</v>
      </c>
      <c r="N16" s="191">
        <f xml:space="preserve">
IF($A$4&lt;=12,SUMIFS('ON Data'!S:S,'ON Data'!$D:$D,$A$4,'ON Data'!$E:$E,7),SUMIFS('ON Data'!S:S,'ON Data'!$E:$E,7))</f>
        <v>0</v>
      </c>
      <c r="O16" s="191">
        <f xml:space="preserve">
IF($A$4&lt;=12,SUMIFS('ON Data'!T:T,'ON Data'!$D:$D,$A$4,'ON Data'!$E:$E,7),SUMIFS('ON Data'!T:T,'ON Data'!$E:$E,7))</f>
        <v>0</v>
      </c>
      <c r="P16" s="191">
        <f xml:space="preserve">
IF($A$4&lt;=12,SUMIFS('ON Data'!U:U,'ON Data'!$D:$D,$A$4,'ON Data'!$E:$E,7),SUMIFS('ON Data'!U:U,'ON Data'!$E:$E,7))</f>
        <v>0</v>
      </c>
      <c r="Q16" s="191">
        <f xml:space="preserve">
IF($A$4&lt;=12,SUMIFS('ON Data'!V:V,'ON Data'!$D:$D,$A$4,'ON Data'!$E:$E,7),SUMIFS('ON Data'!V:V,'ON Data'!$E:$E,7))</f>
        <v>0</v>
      </c>
      <c r="R16" s="191">
        <f xml:space="preserve">
IF($A$4&lt;=12,SUMIFS('ON Data'!W:W,'ON Data'!$D:$D,$A$4,'ON Data'!$E:$E,7),SUMIFS('ON Data'!W:W,'ON Data'!$E:$E,7))</f>
        <v>0</v>
      </c>
      <c r="S16" s="191">
        <f xml:space="preserve">
IF($A$4&lt;=12,SUMIFS('ON Data'!X:X,'ON Data'!$D:$D,$A$4,'ON Data'!$E:$E,7),SUMIFS('ON Data'!X:X,'ON Data'!$E:$E,7))</f>
        <v>0</v>
      </c>
      <c r="T16" s="191">
        <f xml:space="preserve">
IF($A$4&lt;=12,SUMIFS('ON Data'!Y:Y,'ON Data'!$D:$D,$A$4,'ON Data'!$E:$E,7),SUMIFS('ON Data'!Y:Y,'ON Data'!$E:$E,7))</f>
        <v>0</v>
      </c>
      <c r="U16" s="191">
        <f xml:space="preserve">
IF($A$4&lt;=12,SUMIFS('ON Data'!Z:Z,'ON Data'!$D:$D,$A$4,'ON Data'!$E:$E,7),SUMIFS('ON Data'!Z:Z,'ON Data'!$E:$E,7))</f>
        <v>0</v>
      </c>
      <c r="V16" s="191">
        <f xml:space="preserve">
IF($A$4&lt;=12,SUMIFS('ON Data'!AA:AA,'ON Data'!$D:$D,$A$4,'ON Data'!$E:$E,7),SUMIFS('ON Data'!AA:AA,'ON Data'!$E:$E,7))</f>
        <v>0</v>
      </c>
      <c r="W16" s="191">
        <f xml:space="preserve">
IF($A$4&lt;=12,SUMIFS('ON Data'!AB:AB,'ON Data'!$D:$D,$A$4,'ON Data'!$E:$E,7),SUMIFS('ON Data'!AB:AB,'ON Data'!$E:$E,7))</f>
        <v>0</v>
      </c>
      <c r="X16" s="191">
        <f xml:space="preserve">
IF($A$4&lt;=12,SUMIFS('ON Data'!AC:AC,'ON Data'!$D:$D,$A$4,'ON Data'!$E:$E,7),SUMIFS('ON Data'!AC:AC,'ON Data'!$E:$E,7))</f>
        <v>0</v>
      </c>
      <c r="Y16" s="191">
        <f xml:space="preserve">
IF($A$4&lt;=12,SUMIFS('ON Data'!AD:AD,'ON Data'!$D:$D,$A$4,'ON Data'!$E:$E,7),SUMIFS('ON Data'!AD:AD,'ON Data'!$E:$E,7))</f>
        <v>0</v>
      </c>
      <c r="Z16" s="191">
        <f xml:space="preserve">
IF($A$4&lt;=12,SUMIFS('ON Data'!AE:AE,'ON Data'!$D:$D,$A$4,'ON Data'!$E:$E,7),SUMIFS('ON Data'!AE:AE,'ON Data'!$E:$E,7))</f>
        <v>0</v>
      </c>
      <c r="AA16" s="191">
        <f xml:space="preserve">
IF($A$4&lt;=12,SUMIFS('ON Data'!AF:AF,'ON Data'!$D:$D,$A$4,'ON Data'!$E:$E,7),SUMIFS('ON Data'!AF:AF,'ON Data'!$E:$E,7))</f>
        <v>0</v>
      </c>
      <c r="AB16" s="191">
        <f xml:space="preserve">
IF($A$4&lt;=12,SUMIFS('ON Data'!AG:AG,'ON Data'!$D:$D,$A$4,'ON Data'!$E:$E,7),SUMIFS('ON Data'!AG:AG,'ON Data'!$E:$E,7))</f>
        <v>0</v>
      </c>
      <c r="AC16" s="191">
        <f xml:space="preserve">
IF($A$4&lt;=12,SUMIFS('ON Data'!AH:AH,'ON Data'!$D:$D,$A$4,'ON Data'!$E:$E,7),SUMIFS('ON Data'!AH:AH,'ON Data'!$E:$E,7))</f>
        <v>0</v>
      </c>
      <c r="AD16" s="191">
        <f xml:space="preserve">
IF($A$4&lt;=12,SUMIFS('ON Data'!AI:AI,'ON Data'!$D:$D,$A$4,'ON Data'!$E:$E,7),SUMIFS('ON Data'!AI:AI,'ON Data'!$E:$E,7))</f>
        <v>0</v>
      </c>
      <c r="AE16" s="191">
        <f xml:space="preserve">
IF($A$4&lt;=12,SUMIFS('ON Data'!AJ:AJ,'ON Data'!$D:$D,$A$4,'ON Data'!$E:$E,7),SUMIFS('ON Data'!AJ:AJ,'ON Data'!$E:$E,7))</f>
        <v>0</v>
      </c>
      <c r="AF16" s="191">
        <f xml:space="preserve">
IF($A$4&lt;=12,SUMIFS('ON Data'!AK:AK,'ON Data'!$D:$D,$A$4,'ON Data'!$E:$E,7),SUMIFS('ON Data'!AK:AK,'ON Data'!$E:$E,7))</f>
        <v>0</v>
      </c>
      <c r="AG16" s="191">
        <f xml:space="preserve">
IF($A$4&lt;=12,SUMIFS('ON Data'!AL:AL,'ON Data'!$D:$D,$A$4,'ON Data'!$E:$E,7),SUMIFS('ON Data'!AL:AL,'ON Data'!$E:$E,7))</f>
        <v>0</v>
      </c>
      <c r="AH16" s="298">
        <f xml:space="preserve">
IF($A$4&lt;=12,SUMIFS('ON Data'!AN:AN,'ON Data'!$D:$D,$A$4,'ON Data'!$E:$E,7),SUMIFS('ON Data'!AN:AN,'ON Data'!$E:$E,7))</f>
        <v>0</v>
      </c>
      <c r="AI16" s="308"/>
    </row>
    <row r="17" spans="1:35" x14ac:dyDescent="0.3">
      <c r="A17" s="174" t="s">
        <v>100</v>
      </c>
      <c r="B17" s="189">
        <f xml:space="preserve">
IF($A$4&lt;=12,SUMIFS('ON Data'!F:F,'ON Data'!$D:$D,$A$4,'ON Data'!$E:$E,8),SUMIFS('ON Data'!F:F,'ON Data'!$E:$E,8))</f>
        <v>0</v>
      </c>
      <c r="C17" s="190">
        <f xml:space="preserve">
IF($A$4&lt;=12,SUMIFS('ON Data'!G:G,'ON Data'!$D:$D,$A$4,'ON Data'!$E:$E,8),SUMIFS('ON Data'!G:G,'ON Data'!$E:$E,8))</f>
        <v>0</v>
      </c>
      <c r="D17" s="191">
        <f xml:space="preserve">
IF($A$4&lt;=12,SUMIFS('ON Data'!H:H,'ON Data'!$D:$D,$A$4,'ON Data'!$E:$E,8),SUMIFS('ON Data'!H:H,'ON Data'!$E:$E,8))</f>
        <v>0</v>
      </c>
      <c r="E17" s="191">
        <f xml:space="preserve">
IF($A$4&lt;=12,SUMIFS('ON Data'!I:I,'ON Data'!$D:$D,$A$4,'ON Data'!$E:$E,8),SUMIFS('ON Data'!I:I,'ON Data'!$E:$E,8))</f>
        <v>0</v>
      </c>
      <c r="F17" s="191">
        <f xml:space="preserve">
IF($A$4&lt;=12,SUMIFS('ON Data'!K:K,'ON Data'!$D:$D,$A$4,'ON Data'!$E:$E,8),SUMIFS('ON Data'!K:K,'ON Data'!$E:$E,8))</f>
        <v>0</v>
      </c>
      <c r="G17" s="191">
        <f xml:space="preserve">
IF($A$4&lt;=12,SUMIFS('ON Data'!L:L,'ON Data'!$D:$D,$A$4,'ON Data'!$E:$E,8),SUMIFS('ON Data'!L:L,'ON Data'!$E:$E,8))</f>
        <v>0</v>
      </c>
      <c r="H17" s="191">
        <f xml:space="preserve">
IF($A$4&lt;=12,SUMIFS('ON Data'!M:M,'ON Data'!$D:$D,$A$4,'ON Data'!$E:$E,8),SUMIFS('ON Data'!M:M,'ON Data'!$E:$E,8))</f>
        <v>0</v>
      </c>
      <c r="I17" s="191">
        <f xml:space="preserve">
IF($A$4&lt;=12,SUMIFS('ON Data'!N:N,'ON Data'!$D:$D,$A$4,'ON Data'!$E:$E,8),SUMIFS('ON Data'!N:N,'ON Data'!$E:$E,8))</f>
        <v>0</v>
      </c>
      <c r="J17" s="191">
        <f xml:space="preserve">
IF($A$4&lt;=12,SUMIFS('ON Data'!O:O,'ON Data'!$D:$D,$A$4,'ON Data'!$E:$E,8),SUMIFS('ON Data'!O:O,'ON Data'!$E:$E,8))</f>
        <v>0</v>
      </c>
      <c r="K17" s="191">
        <f xml:space="preserve">
IF($A$4&lt;=12,SUMIFS('ON Data'!P:P,'ON Data'!$D:$D,$A$4,'ON Data'!$E:$E,8),SUMIFS('ON Data'!P:P,'ON Data'!$E:$E,8))</f>
        <v>0</v>
      </c>
      <c r="L17" s="191">
        <f xml:space="preserve">
IF($A$4&lt;=12,SUMIFS('ON Data'!Q:Q,'ON Data'!$D:$D,$A$4,'ON Data'!$E:$E,8),SUMIFS('ON Data'!Q:Q,'ON Data'!$E:$E,8))</f>
        <v>0</v>
      </c>
      <c r="M17" s="191">
        <f xml:space="preserve">
IF($A$4&lt;=12,SUMIFS('ON Data'!R:R,'ON Data'!$D:$D,$A$4,'ON Data'!$E:$E,8),SUMIFS('ON Data'!R:R,'ON Data'!$E:$E,8))</f>
        <v>0</v>
      </c>
      <c r="N17" s="191">
        <f xml:space="preserve">
IF($A$4&lt;=12,SUMIFS('ON Data'!S:S,'ON Data'!$D:$D,$A$4,'ON Data'!$E:$E,8),SUMIFS('ON Data'!S:S,'ON Data'!$E:$E,8))</f>
        <v>0</v>
      </c>
      <c r="O17" s="191">
        <f xml:space="preserve">
IF($A$4&lt;=12,SUMIFS('ON Data'!T:T,'ON Data'!$D:$D,$A$4,'ON Data'!$E:$E,8),SUMIFS('ON Data'!T:T,'ON Data'!$E:$E,8))</f>
        <v>0</v>
      </c>
      <c r="P17" s="191">
        <f xml:space="preserve">
IF($A$4&lt;=12,SUMIFS('ON Data'!U:U,'ON Data'!$D:$D,$A$4,'ON Data'!$E:$E,8),SUMIFS('ON Data'!U:U,'ON Data'!$E:$E,8))</f>
        <v>0</v>
      </c>
      <c r="Q17" s="191">
        <f xml:space="preserve">
IF($A$4&lt;=12,SUMIFS('ON Data'!V:V,'ON Data'!$D:$D,$A$4,'ON Data'!$E:$E,8),SUMIFS('ON Data'!V:V,'ON Data'!$E:$E,8))</f>
        <v>0</v>
      </c>
      <c r="R17" s="191">
        <f xml:space="preserve">
IF($A$4&lt;=12,SUMIFS('ON Data'!W:W,'ON Data'!$D:$D,$A$4,'ON Data'!$E:$E,8),SUMIFS('ON Data'!W:W,'ON Data'!$E:$E,8))</f>
        <v>0</v>
      </c>
      <c r="S17" s="191">
        <f xml:space="preserve">
IF($A$4&lt;=12,SUMIFS('ON Data'!X:X,'ON Data'!$D:$D,$A$4,'ON Data'!$E:$E,8),SUMIFS('ON Data'!X:X,'ON Data'!$E:$E,8))</f>
        <v>0</v>
      </c>
      <c r="T17" s="191">
        <f xml:space="preserve">
IF($A$4&lt;=12,SUMIFS('ON Data'!Y:Y,'ON Data'!$D:$D,$A$4,'ON Data'!$E:$E,8),SUMIFS('ON Data'!Y:Y,'ON Data'!$E:$E,8))</f>
        <v>0</v>
      </c>
      <c r="U17" s="191">
        <f xml:space="preserve">
IF($A$4&lt;=12,SUMIFS('ON Data'!Z:Z,'ON Data'!$D:$D,$A$4,'ON Data'!$E:$E,8),SUMIFS('ON Data'!Z:Z,'ON Data'!$E:$E,8))</f>
        <v>0</v>
      </c>
      <c r="V17" s="191">
        <f xml:space="preserve">
IF($A$4&lt;=12,SUMIFS('ON Data'!AA:AA,'ON Data'!$D:$D,$A$4,'ON Data'!$E:$E,8),SUMIFS('ON Data'!AA:AA,'ON Data'!$E:$E,8))</f>
        <v>0</v>
      </c>
      <c r="W17" s="191">
        <f xml:space="preserve">
IF($A$4&lt;=12,SUMIFS('ON Data'!AB:AB,'ON Data'!$D:$D,$A$4,'ON Data'!$E:$E,8),SUMIFS('ON Data'!AB:AB,'ON Data'!$E:$E,8))</f>
        <v>0</v>
      </c>
      <c r="X17" s="191">
        <f xml:space="preserve">
IF($A$4&lt;=12,SUMIFS('ON Data'!AC:AC,'ON Data'!$D:$D,$A$4,'ON Data'!$E:$E,8),SUMIFS('ON Data'!AC:AC,'ON Data'!$E:$E,8))</f>
        <v>0</v>
      </c>
      <c r="Y17" s="191">
        <f xml:space="preserve">
IF($A$4&lt;=12,SUMIFS('ON Data'!AD:AD,'ON Data'!$D:$D,$A$4,'ON Data'!$E:$E,8),SUMIFS('ON Data'!AD:AD,'ON Data'!$E:$E,8))</f>
        <v>0</v>
      </c>
      <c r="Z17" s="191">
        <f xml:space="preserve">
IF($A$4&lt;=12,SUMIFS('ON Data'!AE:AE,'ON Data'!$D:$D,$A$4,'ON Data'!$E:$E,8),SUMIFS('ON Data'!AE:AE,'ON Data'!$E:$E,8))</f>
        <v>0</v>
      </c>
      <c r="AA17" s="191">
        <f xml:space="preserve">
IF($A$4&lt;=12,SUMIFS('ON Data'!AF:AF,'ON Data'!$D:$D,$A$4,'ON Data'!$E:$E,8),SUMIFS('ON Data'!AF:AF,'ON Data'!$E:$E,8))</f>
        <v>0</v>
      </c>
      <c r="AB17" s="191">
        <f xml:space="preserve">
IF($A$4&lt;=12,SUMIFS('ON Data'!AG:AG,'ON Data'!$D:$D,$A$4,'ON Data'!$E:$E,8),SUMIFS('ON Data'!AG:AG,'ON Data'!$E:$E,8))</f>
        <v>0</v>
      </c>
      <c r="AC17" s="191">
        <f xml:space="preserve">
IF($A$4&lt;=12,SUMIFS('ON Data'!AH:AH,'ON Data'!$D:$D,$A$4,'ON Data'!$E:$E,8),SUMIFS('ON Data'!AH:AH,'ON Data'!$E:$E,8))</f>
        <v>0</v>
      </c>
      <c r="AD17" s="191">
        <f xml:space="preserve">
IF($A$4&lt;=12,SUMIFS('ON Data'!AI:AI,'ON Data'!$D:$D,$A$4,'ON Data'!$E:$E,8),SUMIFS('ON Data'!AI:AI,'ON Data'!$E:$E,8))</f>
        <v>0</v>
      </c>
      <c r="AE17" s="191">
        <f xml:space="preserve">
IF($A$4&lt;=12,SUMIFS('ON Data'!AJ:AJ,'ON Data'!$D:$D,$A$4,'ON Data'!$E:$E,8),SUMIFS('ON Data'!AJ:AJ,'ON Data'!$E:$E,8))</f>
        <v>0</v>
      </c>
      <c r="AF17" s="191">
        <f xml:space="preserve">
IF($A$4&lt;=12,SUMIFS('ON Data'!AK:AK,'ON Data'!$D:$D,$A$4,'ON Data'!$E:$E,8),SUMIFS('ON Data'!AK:AK,'ON Data'!$E:$E,8))</f>
        <v>0</v>
      </c>
      <c r="AG17" s="191">
        <f xml:space="preserve">
IF($A$4&lt;=12,SUMIFS('ON Data'!AL:AL,'ON Data'!$D:$D,$A$4,'ON Data'!$E:$E,8),SUMIFS('ON Data'!AL:AL,'ON Data'!$E:$E,8))</f>
        <v>0</v>
      </c>
      <c r="AH17" s="298">
        <f xml:space="preserve">
IF($A$4&lt;=12,SUMIFS('ON Data'!AN:AN,'ON Data'!$D:$D,$A$4,'ON Data'!$E:$E,8),SUMIFS('ON Data'!AN:AN,'ON Data'!$E:$E,8))</f>
        <v>0</v>
      </c>
      <c r="AI17" s="308"/>
    </row>
    <row r="18" spans="1:35" x14ac:dyDescent="0.3">
      <c r="A18" s="174" t="s">
        <v>101</v>
      </c>
      <c r="B18" s="189">
        <f xml:space="preserve">
B19-B16-B17</f>
        <v>0</v>
      </c>
      <c r="C18" s="190">
        <f t="shared" ref="C18:G18" si="0" xml:space="preserve">
C19-C16-C17</f>
        <v>0</v>
      </c>
      <c r="D18" s="191">
        <f t="shared" si="0"/>
        <v>0</v>
      </c>
      <c r="E18" s="191">
        <f t="shared" si="0"/>
        <v>0</v>
      </c>
      <c r="F18" s="191">
        <f t="shared" si="0"/>
        <v>0</v>
      </c>
      <c r="G18" s="191">
        <f t="shared" si="0"/>
        <v>0</v>
      </c>
      <c r="H18" s="191">
        <f t="shared" ref="H18:AH18" si="1" xml:space="preserve">
H19-H16-H17</f>
        <v>0</v>
      </c>
      <c r="I18" s="191">
        <f t="shared" si="1"/>
        <v>0</v>
      </c>
      <c r="J18" s="191">
        <f t="shared" si="1"/>
        <v>0</v>
      </c>
      <c r="K18" s="191">
        <f t="shared" si="1"/>
        <v>0</v>
      </c>
      <c r="L18" s="191">
        <f t="shared" si="1"/>
        <v>0</v>
      </c>
      <c r="M18" s="191">
        <f t="shared" si="1"/>
        <v>0</v>
      </c>
      <c r="N18" s="191">
        <f t="shared" si="1"/>
        <v>0</v>
      </c>
      <c r="O18" s="191">
        <f t="shared" si="1"/>
        <v>0</v>
      </c>
      <c r="P18" s="191">
        <f t="shared" si="1"/>
        <v>0</v>
      </c>
      <c r="Q18" s="191">
        <f t="shared" si="1"/>
        <v>0</v>
      </c>
      <c r="R18" s="191">
        <f t="shared" si="1"/>
        <v>0</v>
      </c>
      <c r="S18" s="191">
        <f t="shared" si="1"/>
        <v>0</v>
      </c>
      <c r="T18" s="191">
        <f t="shared" si="1"/>
        <v>0</v>
      </c>
      <c r="U18" s="191">
        <f t="shared" si="1"/>
        <v>0</v>
      </c>
      <c r="V18" s="191">
        <f t="shared" si="1"/>
        <v>0</v>
      </c>
      <c r="W18" s="191">
        <f t="shared" si="1"/>
        <v>0</v>
      </c>
      <c r="X18" s="191">
        <f t="shared" si="1"/>
        <v>0</v>
      </c>
      <c r="Y18" s="191">
        <f t="shared" si="1"/>
        <v>0</v>
      </c>
      <c r="Z18" s="191">
        <f t="shared" si="1"/>
        <v>0</v>
      </c>
      <c r="AA18" s="191">
        <f t="shared" si="1"/>
        <v>0</v>
      </c>
      <c r="AB18" s="191">
        <f t="shared" si="1"/>
        <v>0</v>
      </c>
      <c r="AC18" s="191">
        <f t="shared" si="1"/>
        <v>0</v>
      </c>
      <c r="AD18" s="191">
        <f t="shared" si="1"/>
        <v>0</v>
      </c>
      <c r="AE18" s="191">
        <f t="shared" si="1"/>
        <v>0</v>
      </c>
      <c r="AF18" s="191">
        <f t="shared" si="1"/>
        <v>0</v>
      </c>
      <c r="AG18" s="191">
        <f t="shared" si="1"/>
        <v>0</v>
      </c>
      <c r="AH18" s="298">
        <f t="shared" si="1"/>
        <v>0</v>
      </c>
      <c r="AI18" s="308"/>
    </row>
    <row r="19" spans="1:35" ht="15" thickBot="1" x14ac:dyDescent="0.35">
      <c r="A19" s="175" t="s">
        <v>102</v>
      </c>
      <c r="B19" s="198">
        <f xml:space="preserve">
IF($A$4&lt;=12,SUMIFS('ON Data'!F:F,'ON Data'!$D:$D,$A$4,'ON Data'!$E:$E,9),SUMIFS('ON Data'!F:F,'ON Data'!$E:$E,9))</f>
        <v>0</v>
      </c>
      <c r="C19" s="199">
        <f xml:space="preserve">
IF($A$4&lt;=12,SUMIFS('ON Data'!G:G,'ON Data'!$D:$D,$A$4,'ON Data'!$E:$E,9),SUMIFS('ON Data'!G:G,'ON Data'!$E:$E,9))</f>
        <v>0</v>
      </c>
      <c r="D19" s="200">
        <f xml:space="preserve">
IF($A$4&lt;=12,SUMIFS('ON Data'!H:H,'ON Data'!$D:$D,$A$4,'ON Data'!$E:$E,9),SUMIFS('ON Data'!H:H,'ON Data'!$E:$E,9))</f>
        <v>0</v>
      </c>
      <c r="E19" s="200">
        <f xml:space="preserve">
IF($A$4&lt;=12,SUMIFS('ON Data'!I:I,'ON Data'!$D:$D,$A$4,'ON Data'!$E:$E,9),SUMIFS('ON Data'!I:I,'ON Data'!$E:$E,9))</f>
        <v>0</v>
      </c>
      <c r="F19" s="200">
        <f xml:space="preserve">
IF($A$4&lt;=12,SUMIFS('ON Data'!K:K,'ON Data'!$D:$D,$A$4,'ON Data'!$E:$E,9),SUMIFS('ON Data'!K:K,'ON Data'!$E:$E,9))</f>
        <v>0</v>
      </c>
      <c r="G19" s="200">
        <f xml:space="preserve">
IF($A$4&lt;=12,SUMIFS('ON Data'!L:L,'ON Data'!$D:$D,$A$4,'ON Data'!$E:$E,9),SUMIFS('ON Data'!L:L,'ON Data'!$E:$E,9))</f>
        <v>0</v>
      </c>
      <c r="H19" s="200">
        <f xml:space="preserve">
IF($A$4&lt;=12,SUMIFS('ON Data'!M:M,'ON Data'!$D:$D,$A$4,'ON Data'!$E:$E,9),SUMIFS('ON Data'!M:M,'ON Data'!$E:$E,9))</f>
        <v>0</v>
      </c>
      <c r="I19" s="200">
        <f xml:space="preserve">
IF($A$4&lt;=12,SUMIFS('ON Data'!N:N,'ON Data'!$D:$D,$A$4,'ON Data'!$E:$E,9),SUMIFS('ON Data'!N:N,'ON Data'!$E:$E,9))</f>
        <v>0</v>
      </c>
      <c r="J19" s="200">
        <f xml:space="preserve">
IF($A$4&lt;=12,SUMIFS('ON Data'!O:O,'ON Data'!$D:$D,$A$4,'ON Data'!$E:$E,9),SUMIFS('ON Data'!O:O,'ON Data'!$E:$E,9))</f>
        <v>0</v>
      </c>
      <c r="K19" s="200">
        <f xml:space="preserve">
IF($A$4&lt;=12,SUMIFS('ON Data'!P:P,'ON Data'!$D:$D,$A$4,'ON Data'!$E:$E,9),SUMIFS('ON Data'!P:P,'ON Data'!$E:$E,9))</f>
        <v>0</v>
      </c>
      <c r="L19" s="200">
        <f xml:space="preserve">
IF($A$4&lt;=12,SUMIFS('ON Data'!Q:Q,'ON Data'!$D:$D,$A$4,'ON Data'!$E:$E,9),SUMIFS('ON Data'!Q:Q,'ON Data'!$E:$E,9))</f>
        <v>0</v>
      </c>
      <c r="M19" s="200">
        <f xml:space="preserve">
IF($A$4&lt;=12,SUMIFS('ON Data'!R:R,'ON Data'!$D:$D,$A$4,'ON Data'!$E:$E,9),SUMIFS('ON Data'!R:R,'ON Data'!$E:$E,9))</f>
        <v>0</v>
      </c>
      <c r="N19" s="200">
        <f xml:space="preserve">
IF($A$4&lt;=12,SUMIFS('ON Data'!S:S,'ON Data'!$D:$D,$A$4,'ON Data'!$E:$E,9),SUMIFS('ON Data'!S:S,'ON Data'!$E:$E,9))</f>
        <v>0</v>
      </c>
      <c r="O19" s="200">
        <f xml:space="preserve">
IF($A$4&lt;=12,SUMIFS('ON Data'!T:T,'ON Data'!$D:$D,$A$4,'ON Data'!$E:$E,9),SUMIFS('ON Data'!T:T,'ON Data'!$E:$E,9))</f>
        <v>0</v>
      </c>
      <c r="P19" s="200">
        <f xml:space="preserve">
IF($A$4&lt;=12,SUMIFS('ON Data'!U:U,'ON Data'!$D:$D,$A$4,'ON Data'!$E:$E,9),SUMIFS('ON Data'!U:U,'ON Data'!$E:$E,9))</f>
        <v>0</v>
      </c>
      <c r="Q19" s="200">
        <f xml:space="preserve">
IF($A$4&lt;=12,SUMIFS('ON Data'!V:V,'ON Data'!$D:$D,$A$4,'ON Data'!$E:$E,9),SUMIFS('ON Data'!V:V,'ON Data'!$E:$E,9))</f>
        <v>0</v>
      </c>
      <c r="R19" s="200">
        <f xml:space="preserve">
IF($A$4&lt;=12,SUMIFS('ON Data'!W:W,'ON Data'!$D:$D,$A$4,'ON Data'!$E:$E,9),SUMIFS('ON Data'!W:W,'ON Data'!$E:$E,9))</f>
        <v>0</v>
      </c>
      <c r="S19" s="200">
        <f xml:space="preserve">
IF($A$4&lt;=12,SUMIFS('ON Data'!X:X,'ON Data'!$D:$D,$A$4,'ON Data'!$E:$E,9),SUMIFS('ON Data'!X:X,'ON Data'!$E:$E,9))</f>
        <v>0</v>
      </c>
      <c r="T19" s="200">
        <f xml:space="preserve">
IF($A$4&lt;=12,SUMIFS('ON Data'!Y:Y,'ON Data'!$D:$D,$A$4,'ON Data'!$E:$E,9),SUMIFS('ON Data'!Y:Y,'ON Data'!$E:$E,9))</f>
        <v>0</v>
      </c>
      <c r="U19" s="200">
        <f xml:space="preserve">
IF($A$4&lt;=12,SUMIFS('ON Data'!Z:Z,'ON Data'!$D:$D,$A$4,'ON Data'!$E:$E,9),SUMIFS('ON Data'!Z:Z,'ON Data'!$E:$E,9))</f>
        <v>0</v>
      </c>
      <c r="V19" s="200">
        <f xml:space="preserve">
IF($A$4&lt;=12,SUMIFS('ON Data'!AA:AA,'ON Data'!$D:$D,$A$4,'ON Data'!$E:$E,9),SUMIFS('ON Data'!AA:AA,'ON Data'!$E:$E,9))</f>
        <v>0</v>
      </c>
      <c r="W19" s="200">
        <f xml:space="preserve">
IF($A$4&lt;=12,SUMIFS('ON Data'!AB:AB,'ON Data'!$D:$D,$A$4,'ON Data'!$E:$E,9),SUMIFS('ON Data'!AB:AB,'ON Data'!$E:$E,9))</f>
        <v>0</v>
      </c>
      <c r="X19" s="200">
        <f xml:space="preserve">
IF($A$4&lt;=12,SUMIFS('ON Data'!AC:AC,'ON Data'!$D:$D,$A$4,'ON Data'!$E:$E,9),SUMIFS('ON Data'!AC:AC,'ON Data'!$E:$E,9))</f>
        <v>0</v>
      </c>
      <c r="Y19" s="200">
        <f xml:space="preserve">
IF($A$4&lt;=12,SUMIFS('ON Data'!AD:AD,'ON Data'!$D:$D,$A$4,'ON Data'!$E:$E,9),SUMIFS('ON Data'!AD:AD,'ON Data'!$E:$E,9))</f>
        <v>0</v>
      </c>
      <c r="Z19" s="200">
        <f xml:space="preserve">
IF($A$4&lt;=12,SUMIFS('ON Data'!AE:AE,'ON Data'!$D:$D,$A$4,'ON Data'!$E:$E,9),SUMIFS('ON Data'!AE:AE,'ON Data'!$E:$E,9))</f>
        <v>0</v>
      </c>
      <c r="AA19" s="200">
        <f xml:space="preserve">
IF($A$4&lt;=12,SUMIFS('ON Data'!AF:AF,'ON Data'!$D:$D,$A$4,'ON Data'!$E:$E,9),SUMIFS('ON Data'!AF:AF,'ON Data'!$E:$E,9))</f>
        <v>0</v>
      </c>
      <c r="AB19" s="200">
        <f xml:space="preserve">
IF($A$4&lt;=12,SUMIFS('ON Data'!AG:AG,'ON Data'!$D:$D,$A$4,'ON Data'!$E:$E,9),SUMIFS('ON Data'!AG:AG,'ON Data'!$E:$E,9))</f>
        <v>0</v>
      </c>
      <c r="AC19" s="200">
        <f xml:space="preserve">
IF($A$4&lt;=12,SUMIFS('ON Data'!AH:AH,'ON Data'!$D:$D,$A$4,'ON Data'!$E:$E,9),SUMIFS('ON Data'!AH:AH,'ON Data'!$E:$E,9))</f>
        <v>0</v>
      </c>
      <c r="AD19" s="200">
        <f xml:space="preserve">
IF($A$4&lt;=12,SUMIFS('ON Data'!AI:AI,'ON Data'!$D:$D,$A$4,'ON Data'!$E:$E,9),SUMIFS('ON Data'!AI:AI,'ON Data'!$E:$E,9))</f>
        <v>0</v>
      </c>
      <c r="AE19" s="200">
        <f xml:space="preserve">
IF($A$4&lt;=12,SUMIFS('ON Data'!AJ:AJ,'ON Data'!$D:$D,$A$4,'ON Data'!$E:$E,9),SUMIFS('ON Data'!AJ:AJ,'ON Data'!$E:$E,9))</f>
        <v>0</v>
      </c>
      <c r="AF19" s="200">
        <f xml:space="preserve">
IF($A$4&lt;=12,SUMIFS('ON Data'!AK:AK,'ON Data'!$D:$D,$A$4,'ON Data'!$E:$E,9),SUMIFS('ON Data'!AK:AK,'ON Data'!$E:$E,9))</f>
        <v>0</v>
      </c>
      <c r="AG19" s="200">
        <f xml:space="preserve">
IF($A$4&lt;=12,SUMIFS('ON Data'!AL:AL,'ON Data'!$D:$D,$A$4,'ON Data'!$E:$E,9),SUMIFS('ON Data'!AL:AL,'ON Data'!$E:$E,9))</f>
        <v>0</v>
      </c>
      <c r="AH19" s="301">
        <f xml:space="preserve">
IF($A$4&lt;=12,SUMIFS('ON Data'!AN:AN,'ON Data'!$D:$D,$A$4,'ON Data'!$E:$E,9),SUMIFS('ON Data'!AN:AN,'ON Data'!$E:$E,9))</f>
        <v>0</v>
      </c>
      <c r="AI19" s="308"/>
    </row>
    <row r="20" spans="1:35" ht="15" collapsed="1" thickBot="1" x14ac:dyDescent="0.35">
      <c r="A20" s="176" t="s">
        <v>42</v>
      </c>
      <c r="B20" s="201">
        <f xml:space="preserve">
IF($A$4&lt;=12,SUMIFS('ON Data'!F:F,'ON Data'!$D:$D,$A$4,'ON Data'!$E:$E,6),SUMIFS('ON Data'!F:F,'ON Data'!$E:$E,6))</f>
        <v>647153</v>
      </c>
      <c r="C20" s="202">
        <f xml:space="preserve">
IF($A$4&lt;=12,SUMIFS('ON Data'!G:G,'ON Data'!$D:$D,$A$4,'ON Data'!$E:$E,6),SUMIFS('ON Data'!G:G,'ON Data'!$E:$E,6))</f>
        <v>0</v>
      </c>
      <c r="D20" s="203">
        <f xml:space="preserve">
IF($A$4&lt;=12,SUMIFS('ON Data'!H:H,'ON Data'!$D:$D,$A$4,'ON Data'!$E:$E,6),SUMIFS('ON Data'!H:H,'ON Data'!$E:$E,6))</f>
        <v>0</v>
      </c>
      <c r="E20" s="203">
        <f xml:space="preserve">
IF($A$4&lt;=12,SUMIFS('ON Data'!I:I,'ON Data'!$D:$D,$A$4,'ON Data'!$E:$E,6),SUMIFS('ON Data'!I:I,'ON Data'!$E:$E,6))</f>
        <v>0</v>
      </c>
      <c r="F20" s="203">
        <f xml:space="preserve">
IF($A$4&lt;=12,SUMIFS('ON Data'!K:K,'ON Data'!$D:$D,$A$4,'ON Data'!$E:$E,6),SUMIFS('ON Data'!K:K,'ON Data'!$E:$E,6))</f>
        <v>0</v>
      </c>
      <c r="G20" s="203">
        <f xml:space="preserve">
IF($A$4&lt;=12,SUMIFS('ON Data'!L:L,'ON Data'!$D:$D,$A$4,'ON Data'!$E:$E,6),SUMIFS('ON Data'!L:L,'ON Data'!$E:$E,6))</f>
        <v>0</v>
      </c>
      <c r="H20" s="203">
        <f xml:space="preserve">
IF($A$4&lt;=12,SUMIFS('ON Data'!M:M,'ON Data'!$D:$D,$A$4,'ON Data'!$E:$E,6),SUMIFS('ON Data'!M:M,'ON Data'!$E:$E,6))</f>
        <v>0</v>
      </c>
      <c r="I20" s="203">
        <f xml:space="preserve">
IF($A$4&lt;=12,SUMIFS('ON Data'!N:N,'ON Data'!$D:$D,$A$4,'ON Data'!$E:$E,6),SUMIFS('ON Data'!N:N,'ON Data'!$E:$E,6))</f>
        <v>0</v>
      </c>
      <c r="J20" s="203">
        <f xml:space="preserve">
IF($A$4&lt;=12,SUMIFS('ON Data'!O:O,'ON Data'!$D:$D,$A$4,'ON Data'!$E:$E,6),SUMIFS('ON Data'!O:O,'ON Data'!$E:$E,6))</f>
        <v>0</v>
      </c>
      <c r="K20" s="203">
        <f xml:space="preserve">
IF($A$4&lt;=12,SUMIFS('ON Data'!P:P,'ON Data'!$D:$D,$A$4,'ON Data'!$E:$E,6),SUMIFS('ON Data'!P:P,'ON Data'!$E:$E,6))</f>
        <v>647153</v>
      </c>
      <c r="L20" s="203">
        <f xml:space="preserve">
IF($A$4&lt;=12,SUMIFS('ON Data'!Q:Q,'ON Data'!$D:$D,$A$4,'ON Data'!$E:$E,6),SUMIFS('ON Data'!Q:Q,'ON Data'!$E:$E,6))</f>
        <v>0</v>
      </c>
      <c r="M20" s="203">
        <f xml:space="preserve">
IF($A$4&lt;=12,SUMIFS('ON Data'!R:R,'ON Data'!$D:$D,$A$4,'ON Data'!$E:$E,6),SUMIFS('ON Data'!R:R,'ON Data'!$E:$E,6))</f>
        <v>0</v>
      </c>
      <c r="N20" s="203">
        <f xml:space="preserve">
IF($A$4&lt;=12,SUMIFS('ON Data'!S:S,'ON Data'!$D:$D,$A$4,'ON Data'!$E:$E,6),SUMIFS('ON Data'!S:S,'ON Data'!$E:$E,6))</f>
        <v>0</v>
      </c>
      <c r="O20" s="203">
        <f xml:space="preserve">
IF($A$4&lt;=12,SUMIFS('ON Data'!T:T,'ON Data'!$D:$D,$A$4,'ON Data'!$E:$E,6),SUMIFS('ON Data'!T:T,'ON Data'!$E:$E,6))</f>
        <v>0</v>
      </c>
      <c r="P20" s="203">
        <f xml:space="preserve">
IF($A$4&lt;=12,SUMIFS('ON Data'!U:U,'ON Data'!$D:$D,$A$4,'ON Data'!$E:$E,6),SUMIFS('ON Data'!U:U,'ON Data'!$E:$E,6))</f>
        <v>0</v>
      </c>
      <c r="Q20" s="203">
        <f xml:space="preserve">
IF($A$4&lt;=12,SUMIFS('ON Data'!V:V,'ON Data'!$D:$D,$A$4,'ON Data'!$E:$E,6),SUMIFS('ON Data'!V:V,'ON Data'!$E:$E,6))</f>
        <v>0</v>
      </c>
      <c r="R20" s="203">
        <f xml:space="preserve">
IF($A$4&lt;=12,SUMIFS('ON Data'!W:W,'ON Data'!$D:$D,$A$4,'ON Data'!$E:$E,6),SUMIFS('ON Data'!W:W,'ON Data'!$E:$E,6))</f>
        <v>0</v>
      </c>
      <c r="S20" s="203">
        <f xml:space="preserve">
IF($A$4&lt;=12,SUMIFS('ON Data'!X:X,'ON Data'!$D:$D,$A$4,'ON Data'!$E:$E,6),SUMIFS('ON Data'!X:X,'ON Data'!$E:$E,6))</f>
        <v>0</v>
      </c>
      <c r="T20" s="203">
        <f xml:space="preserve">
IF($A$4&lt;=12,SUMIFS('ON Data'!Y:Y,'ON Data'!$D:$D,$A$4,'ON Data'!$E:$E,6),SUMIFS('ON Data'!Y:Y,'ON Data'!$E:$E,6))</f>
        <v>0</v>
      </c>
      <c r="U20" s="203">
        <f xml:space="preserve">
IF($A$4&lt;=12,SUMIFS('ON Data'!Z:Z,'ON Data'!$D:$D,$A$4,'ON Data'!$E:$E,6),SUMIFS('ON Data'!Z:Z,'ON Data'!$E:$E,6))</f>
        <v>0</v>
      </c>
      <c r="V20" s="203">
        <f xml:space="preserve">
IF($A$4&lt;=12,SUMIFS('ON Data'!AA:AA,'ON Data'!$D:$D,$A$4,'ON Data'!$E:$E,6),SUMIFS('ON Data'!AA:AA,'ON Data'!$E:$E,6))</f>
        <v>0</v>
      </c>
      <c r="W20" s="203">
        <f xml:space="preserve">
IF($A$4&lt;=12,SUMIFS('ON Data'!AB:AB,'ON Data'!$D:$D,$A$4,'ON Data'!$E:$E,6),SUMIFS('ON Data'!AB:AB,'ON Data'!$E:$E,6))</f>
        <v>0</v>
      </c>
      <c r="X20" s="203">
        <f xml:space="preserve">
IF($A$4&lt;=12,SUMIFS('ON Data'!AC:AC,'ON Data'!$D:$D,$A$4,'ON Data'!$E:$E,6),SUMIFS('ON Data'!AC:AC,'ON Data'!$E:$E,6))</f>
        <v>0</v>
      </c>
      <c r="Y20" s="203">
        <f xml:space="preserve">
IF($A$4&lt;=12,SUMIFS('ON Data'!AD:AD,'ON Data'!$D:$D,$A$4,'ON Data'!$E:$E,6),SUMIFS('ON Data'!AD:AD,'ON Data'!$E:$E,6))</f>
        <v>0</v>
      </c>
      <c r="Z20" s="203">
        <f xml:space="preserve">
IF($A$4&lt;=12,SUMIFS('ON Data'!AE:AE,'ON Data'!$D:$D,$A$4,'ON Data'!$E:$E,6),SUMIFS('ON Data'!AE:AE,'ON Data'!$E:$E,6))</f>
        <v>0</v>
      </c>
      <c r="AA20" s="203">
        <f xml:space="preserve">
IF($A$4&lt;=12,SUMIFS('ON Data'!AF:AF,'ON Data'!$D:$D,$A$4,'ON Data'!$E:$E,6),SUMIFS('ON Data'!AF:AF,'ON Data'!$E:$E,6))</f>
        <v>0</v>
      </c>
      <c r="AB20" s="203">
        <f xml:space="preserve">
IF($A$4&lt;=12,SUMIFS('ON Data'!AG:AG,'ON Data'!$D:$D,$A$4,'ON Data'!$E:$E,6),SUMIFS('ON Data'!AG:AG,'ON Data'!$E:$E,6))</f>
        <v>0</v>
      </c>
      <c r="AC20" s="203">
        <f xml:space="preserve">
IF($A$4&lt;=12,SUMIFS('ON Data'!AH:AH,'ON Data'!$D:$D,$A$4,'ON Data'!$E:$E,6),SUMIFS('ON Data'!AH:AH,'ON Data'!$E:$E,6))</f>
        <v>0</v>
      </c>
      <c r="AD20" s="203">
        <f xml:space="preserve">
IF($A$4&lt;=12,SUMIFS('ON Data'!AI:AI,'ON Data'!$D:$D,$A$4,'ON Data'!$E:$E,6),SUMIFS('ON Data'!AI:AI,'ON Data'!$E:$E,6))</f>
        <v>0</v>
      </c>
      <c r="AE20" s="203">
        <f xml:space="preserve">
IF($A$4&lt;=12,SUMIFS('ON Data'!AJ:AJ,'ON Data'!$D:$D,$A$4,'ON Data'!$E:$E,6),SUMIFS('ON Data'!AJ:AJ,'ON Data'!$E:$E,6))</f>
        <v>0</v>
      </c>
      <c r="AF20" s="203">
        <f xml:space="preserve">
IF($A$4&lt;=12,SUMIFS('ON Data'!AK:AK,'ON Data'!$D:$D,$A$4,'ON Data'!$E:$E,6),SUMIFS('ON Data'!AK:AK,'ON Data'!$E:$E,6))</f>
        <v>0</v>
      </c>
      <c r="AG20" s="203">
        <f xml:space="preserve">
IF($A$4&lt;=12,SUMIFS('ON Data'!AL:AL,'ON Data'!$D:$D,$A$4,'ON Data'!$E:$E,6),SUMIFS('ON Data'!AL:AL,'ON Data'!$E:$E,6))</f>
        <v>0</v>
      </c>
      <c r="AH20" s="302">
        <f xml:space="preserve">
IF($A$4&lt;=12,SUMIFS('ON Data'!AN:AN,'ON Data'!$D:$D,$A$4,'ON Data'!$E:$E,6),SUMIFS('ON Data'!AN:AN,'ON Data'!$E:$E,6))</f>
        <v>0</v>
      </c>
      <c r="AI20" s="308"/>
    </row>
    <row r="21" spans="1:35" ht="15" hidden="1" outlineLevel="1" thickBot="1" x14ac:dyDescent="0.35">
      <c r="A21" s="169" t="s">
        <v>49</v>
      </c>
      <c r="B21" s="189">
        <f xml:space="preserve">
IF($A$4&lt;=12,SUMIFS('ON Data'!F:F,'ON Data'!$D:$D,$A$4,'ON Data'!$E:$E,12),SUMIFS('ON Data'!F:F,'ON Data'!$E:$E,12))</f>
        <v>0</v>
      </c>
      <c r="C21" s="190">
        <f xml:space="preserve">
IF($A$4&lt;=12,SUMIFS('ON Data'!G:G,'ON Data'!$D:$D,$A$4,'ON Data'!$E:$E,12),SUMIFS('ON Data'!G:G,'ON Data'!$E:$E,12))</f>
        <v>0</v>
      </c>
      <c r="D21" s="191">
        <f xml:space="preserve">
IF($A$4&lt;=12,SUMIFS('ON Data'!H:H,'ON Data'!$D:$D,$A$4,'ON Data'!$E:$E,12),SUMIFS('ON Data'!H:H,'ON Data'!$E:$E,12))</f>
        <v>0</v>
      </c>
      <c r="E21" s="191">
        <f xml:space="preserve">
IF($A$4&lt;=12,SUMIFS('ON Data'!I:I,'ON Data'!$D:$D,$A$4,'ON Data'!$E:$E,12),SUMIFS('ON Data'!I:I,'ON Data'!$E:$E,12))</f>
        <v>0</v>
      </c>
      <c r="F21" s="191">
        <f xml:space="preserve">
IF($A$4&lt;=12,SUMIFS('ON Data'!K:K,'ON Data'!$D:$D,$A$4,'ON Data'!$E:$E,12),SUMIFS('ON Data'!K:K,'ON Data'!$E:$E,12))</f>
        <v>0</v>
      </c>
      <c r="G21" s="191">
        <f xml:space="preserve">
IF($A$4&lt;=12,SUMIFS('ON Data'!L:L,'ON Data'!$D:$D,$A$4,'ON Data'!$E:$E,12),SUMIFS('ON Data'!L:L,'ON Data'!$E:$E,12))</f>
        <v>0</v>
      </c>
      <c r="H21" s="191">
        <f xml:space="preserve">
IF($A$4&lt;=12,SUMIFS('ON Data'!M:M,'ON Data'!$D:$D,$A$4,'ON Data'!$E:$E,12),SUMIFS('ON Data'!M:M,'ON Data'!$E:$E,12))</f>
        <v>0</v>
      </c>
      <c r="I21" s="191">
        <f xml:space="preserve">
IF($A$4&lt;=12,SUMIFS('ON Data'!N:N,'ON Data'!$D:$D,$A$4,'ON Data'!$E:$E,12),SUMIFS('ON Data'!N:N,'ON Data'!$E:$E,12))</f>
        <v>0</v>
      </c>
      <c r="J21" s="191">
        <f xml:space="preserve">
IF($A$4&lt;=12,SUMIFS('ON Data'!O:O,'ON Data'!$D:$D,$A$4,'ON Data'!$E:$E,12),SUMIFS('ON Data'!O:O,'ON Data'!$E:$E,12))</f>
        <v>0</v>
      </c>
      <c r="K21" s="191">
        <f xml:space="preserve">
IF($A$4&lt;=12,SUMIFS('ON Data'!P:P,'ON Data'!$D:$D,$A$4,'ON Data'!$E:$E,12),SUMIFS('ON Data'!P:P,'ON Data'!$E:$E,12))</f>
        <v>0</v>
      </c>
      <c r="L21" s="191">
        <f xml:space="preserve">
IF($A$4&lt;=12,SUMIFS('ON Data'!Q:Q,'ON Data'!$D:$D,$A$4,'ON Data'!$E:$E,12),SUMIFS('ON Data'!Q:Q,'ON Data'!$E:$E,12))</f>
        <v>0</v>
      </c>
      <c r="M21" s="191">
        <f xml:space="preserve">
IF($A$4&lt;=12,SUMIFS('ON Data'!R:R,'ON Data'!$D:$D,$A$4,'ON Data'!$E:$E,12),SUMIFS('ON Data'!R:R,'ON Data'!$E:$E,12))</f>
        <v>0</v>
      </c>
      <c r="N21" s="191">
        <f xml:space="preserve">
IF($A$4&lt;=12,SUMIFS('ON Data'!S:S,'ON Data'!$D:$D,$A$4,'ON Data'!$E:$E,12),SUMIFS('ON Data'!S:S,'ON Data'!$E:$E,12))</f>
        <v>0</v>
      </c>
      <c r="O21" s="191">
        <f xml:space="preserve">
IF($A$4&lt;=12,SUMIFS('ON Data'!T:T,'ON Data'!$D:$D,$A$4,'ON Data'!$E:$E,12),SUMIFS('ON Data'!T:T,'ON Data'!$E:$E,12))</f>
        <v>0</v>
      </c>
      <c r="P21" s="191">
        <f xml:space="preserve">
IF($A$4&lt;=12,SUMIFS('ON Data'!U:U,'ON Data'!$D:$D,$A$4,'ON Data'!$E:$E,12),SUMIFS('ON Data'!U:U,'ON Data'!$E:$E,12))</f>
        <v>0</v>
      </c>
      <c r="Q21" s="191">
        <f xml:space="preserve">
IF($A$4&lt;=12,SUMIFS('ON Data'!V:V,'ON Data'!$D:$D,$A$4,'ON Data'!$E:$E,12),SUMIFS('ON Data'!V:V,'ON Data'!$E:$E,12))</f>
        <v>0</v>
      </c>
      <c r="R21" s="191">
        <f xml:space="preserve">
IF($A$4&lt;=12,SUMIFS('ON Data'!W:W,'ON Data'!$D:$D,$A$4,'ON Data'!$E:$E,12),SUMIFS('ON Data'!W:W,'ON Data'!$E:$E,12))</f>
        <v>0</v>
      </c>
      <c r="S21" s="191">
        <f xml:space="preserve">
IF($A$4&lt;=12,SUMIFS('ON Data'!X:X,'ON Data'!$D:$D,$A$4,'ON Data'!$E:$E,12),SUMIFS('ON Data'!X:X,'ON Data'!$E:$E,12))</f>
        <v>0</v>
      </c>
      <c r="T21" s="191">
        <f xml:space="preserve">
IF($A$4&lt;=12,SUMIFS('ON Data'!Y:Y,'ON Data'!$D:$D,$A$4,'ON Data'!$E:$E,12),SUMIFS('ON Data'!Y:Y,'ON Data'!$E:$E,12))</f>
        <v>0</v>
      </c>
      <c r="U21" s="191">
        <f xml:space="preserve">
IF($A$4&lt;=12,SUMIFS('ON Data'!Z:Z,'ON Data'!$D:$D,$A$4,'ON Data'!$E:$E,12),SUMIFS('ON Data'!Z:Z,'ON Data'!$E:$E,12))</f>
        <v>0</v>
      </c>
      <c r="V21" s="191">
        <f xml:space="preserve">
IF($A$4&lt;=12,SUMIFS('ON Data'!AA:AA,'ON Data'!$D:$D,$A$4,'ON Data'!$E:$E,12),SUMIFS('ON Data'!AA:AA,'ON Data'!$E:$E,12))</f>
        <v>0</v>
      </c>
      <c r="W21" s="191">
        <f xml:space="preserve">
IF($A$4&lt;=12,SUMIFS('ON Data'!AB:AB,'ON Data'!$D:$D,$A$4,'ON Data'!$E:$E,12),SUMIFS('ON Data'!AB:AB,'ON Data'!$E:$E,12))</f>
        <v>0</v>
      </c>
      <c r="X21" s="191">
        <f xml:space="preserve">
IF($A$4&lt;=12,SUMIFS('ON Data'!AC:AC,'ON Data'!$D:$D,$A$4,'ON Data'!$E:$E,12),SUMIFS('ON Data'!AC:AC,'ON Data'!$E:$E,12))</f>
        <v>0</v>
      </c>
      <c r="Y21" s="191">
        <f xml:space="preserve">
IF($A$4&lt;=12,SUMIFS('ON Data'!AD:AD,'ON Data'!$D:$D,$A$4,'ON Data'!$E:$E,12),SUMIFS('ON Data'!AD:AD,'ON Data'!$E:$E,12))</f>
        <v>0</v>
      </c>
      <c r="Z21" s="191">
        <f xml:space="preserve">
IF($A$4&lt;=12,SUMIFS('ON Data'!AE:AE,'ON Data'!$D:$D,$A$4,'ON Data'!$E:$E,12),SUMIFS('ON Data'!AE:AE,'ON Data'!$E:$E,12))</f>
        <v>0</v>
      </c>
      <c r="AA21" s="191">
        <f xml:space="preserve">
IF($A$4&lt;=12,SUMIFS('ON Data'!AF:AF,'ON Data'!$D:$D,$A$4,'ON Data'!$E:$E,12),SUMIFS('ON Data'!AF:AF,'ON Data'!$E:$E,12))</f>
        <v>0</v>
      </c>
      <c r="AB21" s="191">
        <f xml:space="preserve">
IF($A$4&lt;=12,SUMIFS('ON Data'!AG:AG,'ON Data'!$D:$D,$A$4,'ON Data'!$E:$E,12),SUMIFS('ON Data'!AG:AG,'ON Data'!$E:$E,12))</f>
        <v>0</v>
      </c>
      <c r="AC21" s="191">
        <f xml:space="preserve">
IF($A$4&lt;=12,SUMIFS('ON Data'!AH:AH,'ON Data'!$D:$D,$A$4,'ON Data'!$E:$E,12),SUMIFS('ON Data'!AH:AH,'ON Data'!$E:$E,12))</f>
        <v>0</v>
      </c>
      <c r="AD21" s="191">
        <f xml:space="preserve">
IF($A$4&lt;=12,SUMIFS('ON Data'!AI:AI,'ON Data'!$D:$D,$A$4,'ON Data'!$E:$E,12),SUMIFS('ON Data'!AI:AI,'ON Data'!$E:$E,12))</f>
        <v>0</v>
      </c>
      <c r="AE21" s="191">
        <f xml:space="preserve">
IF($A$4&lt;=12,SUMIFS('ON Data'!AJ:AJ,'ON Data'!$D:$D,$A$4,'ON Data'!$E:$E,12),SUMIFS('ON Data'!AJ:AJ,'ON Data'!$E:$E,12))</f>
        <v>0</v>
      </c>
      <c r="AF21" s="191">
        <f xml:space="preserve">
IF($A$4&lt;=12,SUMIFS('ON Data'!AK:AK,'ON Data'!$D:$D,$A$4,'ON Data'!$E:$E,12),SUMIFS('ON Data'!AK:AK,'ON Data'!$E:$E,12))</f>
        <v>0</v>
      </c>
      <c r="AG21" s="191">
        <f xml:space="preserve">
IF($A$4&lt;=12,SUMIFS('ON Data'!AL:AL,'ON Data'!$D:$D,$A$4,'ON Data'!$E:$E,12),SUMIFS('ON Data'!AL:AL,'ON Data'!$E:$E,12))</f>
        <v>0</v>
      </c>
      <c r="AH21" s="298">
        <f xml:space="preserve">
IF($A$4&lt;=12,SUMIFS('ON Data'!AN:AN,'ON Data'!$D:$D,$A$4,'ON Data'!$E:$E,12),SUMIFS('ON Data'!AN:AN,'ON Data'!$E:$E,12))</f>
        <v>0</v>
      </c>
      <c r="AI21" s="308"/>
    </row>
    <row r="22" spans="1:35" ht="15" hidden="1" outlineLevel="1" thickBot="1" x14ac:dyDescent="0.35">
      <c r="A22" s="169" t="s">
        <v>44</v>
      </c>
      <c r="B22" s="220" t="str">
        <f xml:space="preserve">
IF(OR(B21="",B21=0),"",B20/B21)</f>
        <v/>
      </c>
      <c r="C22" s="221" t="str">
        <f t="shared" ref="C22:G22" si="2" xml:space="preserve">
IF(OR(C21="",C21=0),"",C20/C21)</f>
        <v/>
      </c>
      <c r="D22" s="222" t="str">
        <f t="shared" si="2"/>
        <v/>
      </c>
      <c r="E22" s="222" t="str">
        <f t="shared" si="2"/>
        <v/>
      </c>
      <c r="F22" s="222" t="str">
        <f t="shared" si="2"/>
        <v/>
      </c>
      <c r="G22" s="222" t="str">
        <f t="shared" si="2"/>
        <v/>
      </c>
      <c r="H22" s="222" t="str">
        <f t="shared" ref="H22:AH22" si="3" xml:space="preserve">
IF(OR(H21="",H21=0),"",H20/H21)</f>
        <v/>
      </c>
      <c r="I22" s="222" t="str">
        <f t="shared" si="3"/>
        <v/>
      </c>
      <c r="J22" s="222" t="str">
        <f t="shared" si="3"/>
        <v/>
      </c>
      <c r="K22" s="222" t="str">
        <f t="shared" si="3"/>
        <v/>
      </c>
      <c r="L22" s="222" t="str">
        <f t="shared" si="3"/>
        <v/>
      </c>
      <c r="M22" s="222" t="str">
        <f t="shared" si="3"/>
        <v/>
      </c>
      <c r="N22" s="222" t="str">
        <f t="shared" si="3"/>
        <v/>
      </c>
      <c r="O22" s="222" t="str">
        <f t="shared" si="3"/>
        <v/>
      </c>
      <c r="P22" s="222" t="str">
        <f t="shared" si="3"/>
        <v/>
      </c>
      <c r="Q22" s="222" t="str">
        <f t="shared" si="3"/>
        <v/>
      </c>
      <c r="R22" s="222" t="str">
        <f t="shared" si="3"/>
        <v/>
      </c>
      <c r="S22" s="222" t="str">
        <f t="shared" si="3"/>
        <v/>
      </c>
      <c r="T22" s="222" t="str">
        <f t="shared" si="3"/>
        <v/>
      </c>
      <c r="U22" s="222" t="str">
        <f t="shared" si="3"/>
        <v/>
      </c>
      <c r="V22" s="222" t="str">
        <f t="shared" si="3"/>
        <v/>
      </c>
      <c r="W22" s="222" t="str">
        <f t="shared" si="3"/>
        <v/>
      </c>
      <c r="X22" s="222" t="str">
        <f t="shared" si="3"/>
        <v/>
      </c>
      <c r="Y22" s="222" t="str">
        <f t="shared" si="3"/>
        <v/>
      </c>
      <c r="Z22" s="222" t="str">
        <f t="shared" si="3"/>
        <v/>
      </c>
      <c r="AA22" s="222" t="str">
        <f t="shared" si="3"/>
        <v/>
      </c>
      <c r="AB22" s="222" t="str">
        <f t="shared" si="3"/>
        <v/>
      </c>
      <c r="AC22" s="222" t="str">
        <f t="shared" si="3"/>
        <v/>
      </c>
      <c r="AD22" s="222" t="str">
        <f t="shared" si="3"/>
        <v/>
      </c>
      <c r="AE22" s="222" t="str">
        <f t="shared" si="3"/>
        <v/>
      </c>
      <c r="AF22" s="222" t="str">
        <f t="shared" si="3"/>
        <v/>
      </c>
      <c r="AG22" s="222" t="str">
        <f t="shared" si="3"/>
        <v/>
      </c>
      <c r="AH22" s="303" t="str">
        <f t="shared" si="3"/>
        <v/>
      </c>
      <c r="AI22" s="308"/>
    </row>
    <row r="23" spans="1:35" ht="15" hidden="1" outlineLevel="1" thickBot="1" x14ac:dyDescent="0.35">
      <c r="A23" s="177" t="s">
        <v>41</v>
      </c>
      <c r="B23" s="192">
        <f xml:space="preserve">
IF(B21="","",B20-B21)</f>
        <v>647153</v>
      </c>
      <c r="C23" s="193">
        <f t="shared" ref="C23:G23" si="4" xml:space="preserve">
IF(C21="","",C20-C21)</f>
        <v>0</v>
      </c>
      <c r="D23" s="194">
        <f t="shared" si="4"/>
        <v>0</v>
      </c>
      <c r="E23" s="194">
        <f t="shared" si="4"/>
        <v>0</v>
      </c>
      <c r="F23" s="194">
        <f t="shared" si="4"/>
        <v>0</v>
      </c>
      <c r="G23" s="194">
        <f t="shared" si="4"/>
        <v>0</v>
      </c>
      <c r="H23" s="194">
        <f t="shared" ref="H23:AH23" si="5" xml:space="preserve">
IF(H21="","",H20-H21)</f>
        <v>0</v>
      </c>
      <c r="I23" s="194">
        <f t="shared" si="5"/>
        <v>0</v>
      </c>
      <c r="J23" s="194">
        <f t="shared" si="5"/>
        <v>0</v>
      </c>
      <c r="K23" s="194">
        <f t="shared" si="5"/>
        <v>647153</v>
      </c>
      <c r="L23" s="194">
        <f t="shared" si="5"/>
        <v>0</v>
      </c>
      <c r="M23" s="194">
        <f t="shared" si="5"/>
        <v>0</v>
      </c>
      <c r="N23" s="194">
        <f t="shared" si="5"/>
        <v>0</v>
      </c>
      <c r="O23" s="194">
        <f t="shared" si="5"/>
        <v>0</v>
      </c>
      <c r="P23" s="194">
        <f t="shared" si="5"/>
        <v>0</v>
      </c>
      <c r="Q23" s="194">
        <f t="shared" si="5"/>
        <v>0</v>
      </c>
      <c r="R23" s="194">
        <f t="shared" si="5"/>
        <v>0</v>
      </c>
      <c r="S23" s="194">
        <f t="shared" si="5"/>
        <v>0</v>
      </c>
      <c r="T23" s="194">
        <f t="shared" si="5"/>
        <v>0</v>
      </c>
      <c r="U23" s="194">
        <f t="shared" si="5"/>
        <v>0</v>
      </c>
      <c r="V23" s="194">
        <f t="shared" si="5"/>
        <v>0</v>
      </c>
      <c r="W23" s="194">
        <f t="shared" si="5"/>
        <v>0</v>
      </c>
      <c r="X23" s="194">
        <f t="shared" si="5"/>
        <v>0</v>
      </c>
      <c r="Y23" s="194">
        <f t="shared" si="5"/>
        <v>0</v>
      </c>
      <c r="Z23" s="194">
        <f t="shared" si="5"/>
        <v>0</v>
      </c>
      <c r="AA23" s="194">
        <f t="shared" si="5"/>
        <v>0</v>
      </c>
      <c r="AB23" s="194">
        <f t="shared" si="5"/>
        <v>0</v>
      </c>
      <c r="AC23" s="194">
        <f t="shared" si="5"/>
        <v>0</v>
      </c>
      <c r="AD23" s="194">
        <f t="shared" si="5"/>
        <v>0</v>
      </c>
      <c r="AE23" s="194">
        <f t="shared" si="5"/>
        <v>0</v>
      </c>
      <c r="AF23" s="194">
        <f t="shared" si="5"/>
        <v>0</v>
      </c>
      <c r="AG23" s="194">
        <f t="shared" si="5"/>
        <v>0</v>
      </c>
      <c r="AH23" s="299">
        <f t="shared" si="5"/>
        <v>0</v>
      </c>
      <c r="AI23" s="308"/>
    </row>
    <row r="24" spans="1:35" x14ac:dyDescent="0.3">
      <c r="A24" s="171" t="s">
        <v>103</v>
      </c>
      <c r="B24" s="218" t="s">
        <v>0</v>
      </c>
      <c r="C24" s="309" t="s">
        <v>114</v>
      </c>
      <c r="D24" s="283"/>
      <c r="E24" s="284"/>
      <c r="F24" s="284" t="s">
        <v>115</v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304" t="s">
        <v>116</v>
      </c>
      <c r="AI24" s="308"/>
    </row>
    <row r="25" spans="1:35" x14ac:dyDescent="0.3">
      <c r="A25" s="172" t="s">
        <v>42</v>
      </c>
      <c r="B25" s="189">
        <f xml:space="preserve">
SUM(C25:AH25)</f>
        <v>100</v>
      </c>
      <c r="C25" s="310">
        <f xml:space="preserve">
IF($A$4&lt;=12,SUMIFS('ON Data'!H:H,'ON Data'!$D:$D,$A$4,'ON Data'!$E:$E,10),SUMIFS('ON Data'!H:H,'ON Data'!$E:$E,10))</f>
        <v>0</v>
      </c>
      <c r="D25" s="285"/>
      <c r="E25" s="286"/>
      <c r="F25" s="286">
        <f xml:space="preserve">
IF($A$4&lt;=12,SUMIFS('ON Data'!K:K,'ON Data'!$D:$D,$A$4,'ON Data'!$E:$E,10),SUMIFS('ON Data'!K:K,'ON Data'!$E:$E,10))</f>
        <v>100</v>
      </c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305">
        <f xml:space="preserve">
IF($A$4&lt;=12,SUMIFS('ON Data'!AN:AN,'ON Data'!$D:$D,$A$4,'ON Data'!$E:$E,10),SUMIFS('ON Data'!AN:AN,'ON Data'!$E:$E,10))</f>
        <v>0</v>
      </c>
      <c r="AI25" s="308"/>
    </row>
    <row r="26" spans="1:35" x14ac:dyDescent="0.3">
      <c r="A26" s="178" t="s">
        <v>113</v>
      </c>
      <c r="B26" s="198">
        <f xml:space="preserve">
SUM(C26:AH26)</f>
        <v>0</v>
      </c>
      <c r="C26" s="310">
        <f xml:space="preserve">
IF($A$4&lt;=12,SUMIFS('ON Data'!H:H,'ON Data'!$D:$D,$A$4,'ON Data'!$E:$E,11),SUMIFS('ON Data'!H:H,'ON Data'!$E:$E,11))</f>
        <v>0</v>
      </c>
      <c r="D26" s="285"/>
      <c r="E26" s="286"/>
      <c r="F26" s="287">
        <f xml:space="preserve">
IF($A$4&lt;=12,SUMIFS('ON Data'!K:K,'ON Data'!$D:$D,$A$4,'ON Data'!$E:$E,11),SUMIFS('ON Data'!K:K,'ON Data'!$E:$E,11))</f>
        <v>0</v>
      </c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305">
        <f xml:space="preserve">
IF($A$4&lt;=12,SUMIFS('ON Data'!AN:AN,'ON Data'!$D:$D,$A$4,'ON Data'!$E:$E,11),SUMIFS('ON Data'!AN:AN,'ON Data'!$E:$E,11))</f>
        <v>0</v>
      </c>
      <c r="AI26" s="308"/>
    </row>
    <row r="27" spans="1:35" x14ac:dyDescent="0.3">
      <c r="A27" s="178" t="s">
        <v>44</v>
      </c>
      <c r="B27" s="219">
        <f xml:space="preserve">
IF(B26=0,0,B25/B26)</f>
        <v>0</v>
      </c>
      <c r="C27" s="311">
        <f xml:space="preserve">
IF(C26=0,0,C25/C26)</f>
        <v>0</v>
      </c>
      <c r="D27" s="288"/>
      <c r="E27" s="289"/>
      <c r="F27" s="289">
        <f xml:space="preserve">
IF(F26=0,0,F25/F26)</f>
        <v>0</v>
      </c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306">
        <f xml:space="preserve">
IF(AH26=0,0,AH25/AH26)</f>
        <v>0</v>
      </c>
      <c r="AI27" s="308"/>
    </row>
    <row r="28" spans="1:35" ht="15" thickBot="1" x14ac:dyDescent="0.35">
      <c r="A28" s="178" t="s">
        <v>112</v>
      </c>
      <c r="B28" s="198">
        <f xml:space="preserve">
SUM(C28:AH28)</f>
        <v>-100</v>
      </c>
      <c r="C28" s="312">
        <f xml:space="preserve">
C26-C25</f>
        <v>0</v>
      </c>
      <c r="D28" s="290"/>
      <c r="E28" s="291"/>
      <c r="F28" s="291">
        <f xml:space="preserve">
F26-F25</f>
        <v>-100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307">
        <f xml:space="preserve">
AH26-AH25</f>
        <v>0</v>
      </c>
      <c r="AI28" s="308"/>
    </row>
    <row r="29" spans="1:35" x14ac:dyDescent="0.3">
      <c r="A29" s="179"/>
      <c r="B29" s="179"/>
      <c r="C29" s="180"/>
      <c r="D29" s="179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79"/>
      <c r="AG29" s="179"/>
      <c r="AH29" s="179"/>
    </row>
    <row r="30" spans="1:35" x14ac:dyDescent="0.3">
      <c r="A30" s="76" t="s">
        <v>68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15" t="s">
        <v>107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</row>
    <row r="33" spans="1:1" x14ac:dyDescent="0.3">
      <c r="A33" s="217" t="s">
        <v>117</v>
      </c>
    </row>
    <row r="34" spans="1:1" x14ac:dyDescent="0.3">
      <c r="A34" s="217" t="s">
        <v>118</v>
      </c>
    </row>
    <row r="35" spans="1:1" x14ac:dyDescent="0.3">
      <c r="A35" s="217" t="s">
        <v>119</v>
      </c>
    </row>
    <row r="36" spans="1:1" x14ac:dyDescent="0.3">
      <c r="A36" s="217" t="s">
        <v>120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6"/>
  <sheetViews>
    <sheetView showGridLines="0" showRowColHeaders="0" workbookViewId="0"/>
  </sheetViews>
  <sheetFormatPr defaultRowHeight="14.4" x14ac:dyDescent="0.3"/>
  <cols>
    <col min="1" max="16384" width="8.88671875" style="158"/>
  </cols>
  <sheetData>
    <row r="1" spans="1:41" x14ac:dyDescent="0.3">
      <c r="A1" s="158" t="s">
        <v>257</v>
      </c>
    </row>
    <row r="2" spans="1:41" x14ac:dyDescent="0.3">
      <c r="A2" s="162" t="s">
        <v>171</v>
      </c>
    </row>
    <row r="3" spans="1:41" x14ac:dyDescent="0.3">
      <c r="A3" s="158" t="s">
        <v>77</v>
      </c>
      <c r="B3" s="183">
        <v>2015</v>
      </c>
      <c r="D3" s="159">
        <f>MAX(D5:D1048576)</f>
        <v>3</v>
      </c>
      <c r="F3" s="159">
        <f>SUMIF($E5:$E1048576,"&lt;10",F5:F1048576)</f>
        <v>650534</v>
      </c>
      <c r="G3" s="159">
        <f t="shared" ref="G3:AO3" si="0">SUMIF($E5:$E1048576,"&lt;10",G5:G1048576)</f>
        <v>0</v>
      </c>
      <c r="H3" s="159">
        <f t="shared" si="0"/>
        <v>0</v>
      </c>
      <c r="I3" s="159">
        <f t="shared" si="0"/>
        <v>0</v>
      </c>
      <c r="J3" s="159">
        <f t="shared" si="0"/>
        <v>0</v>
      </c>
      <c r="K3" s="159">
        <f t="shared" si="0"/>
        <v>0</v>
      </c>
      <c r="L3" s="159">
        <f t="shared" si="0"/>
        <v>0</v>
      </c>
      <c r="M3" s="159">
        <f t="shared" si="0"/>
        <v>0</v>
      </c>
      <c r="N3" s="159">
        <f t="shared" si="0"/>
        <v>0</v>
      </c>
      <c r="O3" s="159">
        <f t="shared" si="0"/>
        <v>0</v>
      </c>
      <c r="P3" s="159">
        <f t="shared" si="0"/>
        <v>650534</v>
      </c>
      <c r="Q3" s="159">
        <f t="shared" si="0"/>
        <v>0</v>
      </c>
      <c r="R3" s="159">
        <f t="shared" si="0"/>
        <v>0</v>
      </c>
      <c r="S3" s="159">
        <f t="shared" si="0"/>
        <v>0</v>
      </c>
      <c r="T3" s="159">
        <f t="shared" si="0"/>
        <v>0</v>
      </c>
      <c r="U3" s="159">
        <f t="shared" si="0"/>
        <v>0</v>
      </c>
      <c r="V3" s="159">
        <f t="shared" si="0"/>
        <v>0</v>
      </c>
      <c r="W3" s="159">
        <f t="shared" si="0"/>
        <v>0</v>
      </c>
      <c r="X3" s="159">
        <f t="shared" si="0"/>
        <v>0</v>
      </c>
      <c r="Y3" s="159">
        <f t="shared" si="0"/>
        <v>0</v>
      </c>
      <c r="Z3" s="159">
        <f t="shared" si="0"/>
        <v>0</v>
      </c>
      <c r="AA3" s="159">
        <f t="shared" si="0"/>
        <v>0</v>
      </c>
      <c r="AB3" s="159">
        <f t="shared" si="0"/>
        <v>0</v>
      </c>
      <c r="AC3" s="159">
        <f t="shared" si="0"/>
        <v>0</v>
      </c>
      <c r="AD3" s="159">
        <f t="shared" si="0"/>
        <v>0</v>
      </c>
      <c r="AE3" s="159">
        <f t="shared" si="0"/>
        <v>0</v>
      </c>
      <c r="AF3" s="159">
        <f t="shared" si="0"/>
        <v>0</v>
      </c>
      <c r="AG3" s="159">
        <f t="shared" si="0"/>
        <v>0</v>
      </c>
      <c r="AH3" s="159">
        <f t="shared" si="0"/>
        <v>0</v>
      </c>
      <c r="AI3" s="159">
        <f t="shared" si="0"/>
        <v>0</v>
      </c>
      <c r="AJ3" s="159">
        <f t="shared" si="0"/>
        <v>0</v>
      </c>
      <c r="AK3" s="159">
        <f t="shared" si="0"/>
        <v>0</v>
      </c>
      <c r="AL3" s="159">
        <f t="shared" si="0"/>
        <v>0</v>
      </c>
      <c r="AM3" s="159">
        <f t="shared" si="0"/>
        <v>0</v>
      </c>
      <c r="AN3" s="159">
        <f t="shared" si="0"/>
        <v>0</v>
      </c>
      <c r="AO3" s="159">
        <f t="shared" si="0"/>
        <v>0</v>
      </c>
    </row>
    <row r="4" spans="1:41" x14ac:dyDescent="0.3">
      <c r="A4" s="158" t="s">
        <v>78</v>
      </c>
      <c r="B4" s="183">
        <v>1</v>
      </c>
      <c r="C4" s="160" t="s">
        <v>1</v>
      </c>
      <c r="D4" s="161" t="s">
        <v>40</v>
      </c>
      <c r="E4" s="161" t="s">
        <v>72</v>
      </c>
      <c r="F4" s="161" t="s">
        <v>0</v>
      </c>
      <c r="G4" s="161" t="s">
        <v>73</v>
      </c>
      <c r="H4" s="161" t="s">
        <v>74</v>
      </c>
      <c r="I4" s="161" t="s">
        <v>75</v>
      </c>
      <c r="J4" s="161" t="s">
        <v>76</v>
      </c>
      <c r="K4" s="161">
        <v>305</v>
      </c>
      <c r="L4" s="161">
        <v>306</v>
      </c>
      <c r="M4" s="161">
        <v>407</v>
      </c>
      <c r="N4" s="161">
        <v>408</v>
      </c>
      <c r="O4" s="161">
        <v>409</v>
      </c>
      <c r="P4" s="161">
        <v>410</v>
      </c>
      <c r="Q4" s="161">
        <v>415</v>
      </c>
      <c r="R4" s="161">
        <v>416</v>
      </c>
      <c r="S4" s="161">
        <v>418</v>
      </c>
      <c r="T4" s="161">
        <v>419</v>
      </c>
      <c r="U4" s="161">
        <v>420</v>
      </c>
      <c r="V4" s="161">
        <v>421</v>
      </c>
      <c r="W4" s="161">
        <v>522</v>
      </c>
      <c r="X4" s="161">
        <v>523</v>
      </c>
      <c r="Y4" s="161">
        <v>524</v>
      </c>
      <c r="Z4" s="161">
        <v>525</v>
      </c>
      <c r="AA4" s="161">
        <v>526</v>
      </c>
      <c r="AB4" s="161">
        <v>527</v>
      </c>
      <c r="AC4" s="161">
        <v>528</v>
      </c>
      <c r="AD4" s="161">
        <v>629</v>
      </c>
      <c r="AE4" s="161">
        <v>630</v>
      </c>
      <c r="AF4" s="161">
        <v>636</v>
      </c>
      <c r="AG4" s="161">
        <v>637</v>
      </c>
      <c r="AH4" s="161">
        <v>640</v>
      </c>
      <c r="AI4" s="161">
        <v>642</v>
      </c>
      <c r="AJ4" s="161">
        <v>743</v>
      </c>
      <c r="AK4" s="161">
        <v>745</v>
      </c>
      <c r="AL4" s="161">
        <v>746</v>
      </c>
      <c r="AM4" s="161">
        <v>747</v>
      </c>
      <c r="AN4" s="161">
        <v>930</v>
      </c>
      <c r="AO4" s="161">
        <v>940</v>
      </c>
    </row>
    <row r="5" spans="1:41" x14ac:dyDescent="0.3">
      <c r="A5" s="158" t="s">
        <v>79</v>
      </c>
      <c r="B5" s="183">
        <v>2</v>
      </c>
      <c r="C5" s="158">
        <v>45</v>
      </c>
      <c r="D5" s="158">
        <v>1</v>
      </c>
      <c r="E5" s="158">
        <v>1</v>
      </c>
      <c r="F5" s="158">
        <v>7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8">
        <v>7</v>
      </c>
      <c r="Q5" s="158">
        <v>0</v>
      </c>
      <c r="R5" s="158">
        <v>0</v>
      </c>
      <c r="S5" s="158">
        <v>0</v>
      </c>
      <c r="T5" s="158">
        <v>0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  <c r="AA5" s="158">
        <v>0</v>
      </c>
      <c r="AB5" s="158">
        <v>0</v>
      </c>
      <c r="AC5" s="158">
        <v>0</v>
      </c>
      <c r="AD5" s="158">
        <v>0</v>
      </c>
      <c r="AE5" s="158">
        <v>0</v>
      </c>
      <c r="AF5" s="158">
        <v>0</v>
      </c>
      <c r="AG5" s="158">
        <v>0</v>
      </c>
      <c r="AH5" s="158">
        <v>0</v>
      </c>
      <c r="AI5" s="158">
        <v>0</v>
      </c>
      <c r="AJ5" s="158">
        <v>0</v>
      </c>
      <c r="AK5" s="158">
        <v>0</v>
      </c>
      <c r="AL5" s="158">
        <v>0</v>
      </c>
      <c r="AM5" s="158">
        <v>0</v>
      </c>
      <c r="AN5" s="158">
        <v>0</v>
      </c>
      <c r="AO5" s="158">
        <v>0</v>
      </c>
    </row>
    <row r="6" spans="1:41" x14ac:dyDescent="0.3">
      <c r="A6" s="158" t="s">
        <v>80</v>
      </c>
      <c r="B6" s="183">
        <v>3</v>
      </c>
      <c r="C6" s="158">
        <v>45</v>
      </c>
      <c r="D6" s="158">
        <v>1</v>
      </c>
      <c r="E6" s="158">
        <v>2</v>
      </c>
      <c r="F6" s="158">
        <v>1180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1180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0</v>
      </c>
      <c r="AE6" s="158">
        <v>0</v>
      </c>
      <c r="AF6" s="158">
        <v>0</v>
      </c>
      <c r="AG6" s="158">
        <v>0</v>
      </c>
      <c r="AH6" s="158">
        <v>0</v>
      </c>
      <c r="AI6" s="158">
        <v>0</v>
      </c>
      <c r="AJ6" s="158">
        <v>0</v>
      </c>
      <c r="AK6" s="158">
        <v>0</v>
      </c>
      <c r="AL6" s="158">
        <v>0</v>
      </c>
      <c r="AM6" s="158">
        <v>0</v>
      </c>
      <c r="AN6" s="158">
        <v>0</v>
      </c>
      <c r="AO6" s="158">
        <v>0</v>
      </c>
    </row>
    <row r="7" spans="1:41" x14ac:dyDescent="0.3">
      <c r="A7" s="158" t="s">
        <v>81</v>
      </c>
      <c r="B7" s="183">
        <v>4</v>
      </c>
      <c r="C7" s="158">
        <v>45</v>
      </c>
      <c r="D7" s="158">
        <v>1</v>
      </c>
      <c r="E7" s="158">
        <v>4</v>
      </c>
      <c r="F7" s="158">
        <v>6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6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  <c r="AA7" s="158">
        <v>0</v>
      </c>
      <c r="AB7" s="158">
        <v>0</v>
      </c>
      <c r="AC7" s="158">
        <v>0</v>
      </c>
      <c r="AD7" s="158">
        <v>0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0</v>
      </c>
      <c r="AK7" s="158">
        <v>0</v>
      </c>
      <c r="AL7" s="158">
        <v>0</v>
      </c>
      <c r="AM7" s="158">
        <v>0</v>
      </c>
      <c r="AN7" s="158">
        <v>0</v>
      </c>
      <c r="AO7" s="158">
        <v>0</v>
      </c>
    </row>
    <row r="8" spans="1:41" x14ac:dyDescent="0.3">
      <c r="A8" s="158" t="s">
        <v>82</v>
      </c>
      <c r="B8" s="183">
        <v>5</v>
      </c>
      <c r="C8" s="158">
        <v>45</v>
      </c>
      <c r="D8" s="158">
        <v>1</v>
      </c>
      <c r="E8" s="158">
        <v>6</v>
      </c>
      <c r="F8" s="158">
        <v>215858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215858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8">
        <v>0</v>
      </c>
      <c r="AN8" s="158">
        <v>0</v>
      </c>
      <c r="AO8" s="158">
        <v>0</v>
      </c>
    </row>
    <row r="9" spans="1:41" x14ac:dyDescent="0.3">
      <c r="A9" s="158" t="s">
        <v>83</v>
      </c>
      <c r="B9" s="183">
        <v>6</v>
      </c>
      <c r="C9" s="158">
        <v>45</v>
      </c>
      <c r="D9" s="158">
        <v>2</v>
      </c>
      <c r="E9" s="158">
        <v>1</v>
      </c>
      <c r="F9" s="158">
        <v>7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7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</row>
    <row r="10" spans="1:41" x14ac:dyDescent="0.3">
      <c r="A10" s="158" t="s">
        <v>84</v>
      </c>
      <c r="B10" s="183">
        <v>7</v>
      </c>
      <c r="C10" s="158">
        <v>45</v>
      </c>
      <c r="D10" s="158">
        <v>2</v>
      </c>
      <c r="E10" s="158">
        <v>2</v>
      </c>
      <c r="F10" s="158">
        <v>1004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1004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</row>
    <row r="11" spans="1:41" x14ac:dyDescent="0.3">
      <c r="A11" s="158" t="s">
        <v>85</v>
      </c>
      <c r="B11" s="183">
        <v>8</v>
      </c>
      <c r="C11" s="158">
        <v>45</v>
      </c>
      <c r="D11" s="158">
        <v>2</v>
      </c>
      <c r="E11" s="158">
        <v>6</v>
      </c>
      <c r="F11" s="158">
        <v>214054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214054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</row>
    <row r="12" spans="1:41" x14ac:dyDescent="0.3">
      <c r="A12" s="158" t="s">
        <v>86</v>
      </c>
      <c r="B12" s="183">
        <v>9</v>
      </c>
      <c r="C12" s="158">
        <v>45</v>
      </c>
      <c r="D12" s="158">
        <v>3</v>
      </c>
      <c r="E12" s="158">
        <v>1</v>
      </c>
      <c r="F12" s="158">
        <v>7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7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</row>
    <row r="13" spans="1:41" x14ac:dyDescent="0.3">
      <c r="A13" s="158" t="s">
        <v>87</v>
      </c>
      <c r="B13" s="183">
        <v>10</v>
      </c>
      <c r="C13" s="158">
        <v>45</v>
      </c>
      <c r="D13" s="158">
        <v>3</v>
      </c>
      <c r="E13" s="158">
        <v>2</v>
      </c>
      <c r="F13" s="158">
        <v>1168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1168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</row>
    <row r="14" spans="1:41" x14ac:dyDescent="0.3">
      <c r="A14" s="158" t="s">
        <v>88</v>
      </c>
      <c r="B14" s="183">
        <v>11</v>
      </c>
      <c r="C14" s="158">
        <v>45</v>
      </c>
      <c r="D14" s="158">
        <v>3</v>
      </c>
      <c r="E14" s="158">
        <v>4</v>
      </c>
      <c r="F14" s="158">
        <v>2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2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</row>
    <row r="15" spans="1:41" x14ac:dyDescent="0.3">
      <c r="A15" s="158" t="s">
        <v>89</v>
      </c>
      <c r="B15" s="183">
        <v>12</v>
      </c>
      <c r="C15" s="158">
        <v>45</v>
      </c>
      <c r="D15" s="158">
        <v>3</v>
      </c>
      <c r="E15" s="158">
        <v>6</v>
      </c>
      <c r="F15" s="158">
        <v>217241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217241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</row>
    <row r="16" spans="1:41" x14ac:dyDescent="0.3">
      <c r="A16" s="158" t="s">
        <v>77</v>
      </c>
      <c r="B16" s="183">
        <v>2015</v>
      </c>
      <c r="C16" s="158">
        <v>45</v>
      </c>
      <c r="D16" s="158">
        <v>3</v>
      </c>
      <c r="E16" s="158">
        <v>10</v>
      </c>
      <c r="F16" s="158">
        <v>100</v>
      </c>
      <c r="G16" s="158">
        <v>0</v>
      </c>
      <c r="H16" s="158">
        <v>0</v>
      </c>
      <c r="I16" s="158">
        <v>0</v>
      </c>
      <c r="J16" s="158">
        <v>0</v>
      </c>
      <c r="K16" s="158">
        <v>100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2015-04-25T23:25:08Z</dcterms:modified>
</cp:coreProperties>
</file>