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7" i="414" l="1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B27" i="419" s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5" i="414"/>
  <c r="C12" i="414"/>
  <c r="D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<sst xmlns="http://schemas.openxmlformats.org/spreadsheetml/2006/main" count="641" uniqueCount="326">
  <si>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</si>
  <si>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</si>
  <si>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</si>
  <si>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</si>
  <si>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</si>
  <si>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</si>
  <si>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</si>
  <si>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</si>
  <si>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</si>
  <si>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</si>
  <si>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</si>
  <si>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</si>
  <si>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</si>
  <si>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</si>
  <si>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</si>
  <si>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</si>
  <si>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</si>
  <si>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</si>
  <si>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</si>
  <si>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</si>
  <si>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</si>
  <si>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</si>
  <si>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</si>
  <si>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</si>
  <si>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</si>
  <si>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</si>
  <si>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</si>
  <si>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</si>
  <si>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</si>
  <si>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</si>
  <si>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</si>
  <si>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</si>
  <si>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</si>
  <si>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</si>
  <si>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</si>
  <si>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</si>
  <si>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</si>
  <si>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</si>
  <si>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</si>
  <si>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</si>
  <si>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</si>
  <si>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</si>
  <si>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</si>
  <si>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</si>
  <si>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</si>
  <si>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</si>
  <si>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</si>
  <si>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</si>
  <si>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</si>
  <si>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</si>
  <si>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</si>
  <si>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</si>
  <si>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</si>
  <si>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</si>
  <si>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</si>
  <si>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</si>
  <si>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</si>
  <si>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</si>
  <si>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</si>
  <si>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</si>
  <si>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</si>
  <si>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</si>
  <si>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</si>
  <si>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</si>
  <si>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</si>
  <si>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</si>
  <si>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</si>
  <si>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</si>
  <si>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</si>
  <si>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</si>
  <si>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</si>
  <si>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</si>
  <si>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</si>
  <si>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</si>
  <si>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</si>
  <si>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</si>
  <si>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</si>
  <si>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</si>
  <si>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</si>
  <si>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</si>
  <si>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</si>
  <si>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</si>
  <si>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</si>
  <si>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</si>
  <si>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</si>
  <si>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</si>
  <si>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</si>
  <si>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</si>
  <si>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</si>
  <si>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</si>
  <si>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</si>
  <si>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</si>
  <si>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</si>
  <si>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</si>
  <si>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</si>
  <si>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</si>
  <si>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</si>
  <si>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</si>
  <si>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</si>
  <si>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</si>
  <si>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</si>
  <si>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</si>
  <si>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</si>
  <si>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</si>
  <si>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</si>
  <si>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</si>
  <si>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</si>
  <si>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</si>
  <si>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</si>
  <si>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</si>
  <si>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</si>
  <si>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</si>
  <si>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</si>
  <si>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</si>
  <si>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</si>
  <si>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</si>
  <si>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</si>
  <si>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</si>
  <si>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</si>
  <si>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</si>
  <si>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</si>
  <si>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</si>
  <si>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</si>
  <si>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</si>
  <si>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</si>
  <si>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</si>
  <si>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</si>
  <si>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</si>
  <si>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</si>
  <si>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</si>
  <si>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</si>
  <si>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</si>
  <si>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</si>
  <si>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</si>
  <si>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</si>
  <si>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</si>
  <si>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</si>
  <si>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</si>
  <si>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</si>
  <si>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</si>
  <si>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</si>
  <si>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</si>
  <si>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</si>
  <si>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</si>
  <si>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</si>
  <si>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</si>
  <si>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</si>
  <si>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</si>
  <si>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</si>
  <si>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</si>
  <si>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</si>
  <si>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</si>
  <si>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</si>
  <si>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</si>
  <si>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</si>
  <si>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</si>
  <si>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</si>
  <si>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</si>
  <si>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</si>
  <si>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</si>
  <si>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</si>
  <si>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</si>
  <si>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</si>
  <si>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</si>
  <si>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</si>
  <si>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</si>
  <si>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</si>
  <si>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</si>
  <si>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</si>
  <si>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</si>
  <si>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</si>
  <si>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</si>
  <si>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</si>
  <si>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</si>
  <si>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</si>
  <si>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</si>
  <si>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</si>
  <si>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</si>
  <si>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</si>
  <si>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</si>
  <si>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</si>
  <si>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</si>
  <si>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</si>
  <si>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</si>
  <si>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</si>
  <si>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</si>
  <si>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</si>
  <si>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</si>
  <si>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</si>
  <si>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</si>
  <si>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</si>
  <si>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</si>
  <si>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</si>
  <si>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</si>
  <si>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</si>
  <si>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</si>
  <si>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</si>
  <si>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</si>
  <si>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</si>
  <si>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</si>
  <si>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</si>
  <si>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</si>
  <si>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</si>
  <si>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</si>
  <si>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</si>
  <si>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</si>
  <si>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</si>
  <si>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</si>
  <si>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</si>
  <si>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</si>
  <si>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</si>
  <si>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</si>
  <si>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</si>
  <si>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</si>
  <si>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</si>
  <si>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</si>
  <si>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</si>
  <si>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</si>
  <si>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</si>
  <si>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</si>
  <si>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</si>
  <si>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</si>
  <si>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</si>
  <si>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</si>
  <si>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</si>
  <si>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</si>
  <si>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</si>
  <si>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</si>
  <si>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</si>
  <si>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</si>
  <si>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</si>
  <si>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</si>
  <si>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</si>
  <si>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</si>
  <si>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</si>
  <si>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</si>
  <si>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</si>
  <si>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</si>
  <si>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</si>
  <si>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</si>
  <si>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</si>
  <si>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</si>
  <si>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</si>
  <si>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</si>
  <si>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</si>
  <si>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</si>
  <si>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</si>
  <si>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</si>
  <si>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</si>
  <si>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</si>
  <si>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</si>
  <si>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</si>
  <si>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</si>
  <si>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</si>
  <si>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</si>
  <si>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</si>
  <si>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</si>
  <si>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</si>
  <si>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</si>
  <si>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</si>
  <si>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</si>
  <si>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</si>
  <si>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</si>
  <si>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</si>
  <si>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</si>
  <si>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</si>
  <si>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</si>
  <si>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</si>
  <si>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</si>
  <si>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</si>
  <si>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</si>
  <si>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</si>
  <si>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</si>
  <si>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</si>
  <si>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</si>
  <si>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</si>
  <si>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</si>
  <si>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</si>
  <si>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</si>
  <si>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</si>
  <si>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</si>
  <si>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</si>
  <si>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</si>
  <si>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</si>
  <si>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</si>
  <si>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</si>
  <si>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</si>
  <si>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</si>
  <si>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</si>
  <si>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</si>
  <si>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</si>
  <si>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</si>
  <si>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</si>
  <si>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</si>
  <si>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</si>
  <si>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</si>
  <si>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</si>
  <si>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</si>
  <si>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</si>
  <si>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</si>
  <si>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</si>
  <si>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</si>
  <si>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845908</t>
  </si>
  <si>
    <t>122520</t>
  </si>
  <si>
    <t>SEPTONEX</t>
  </si>
  <si>
    <t>DRM. SPR. SOL. 1x100ml</t>
  </si>
  <si>
    <t>Sociální oddělení, sociální oddělení</t>
  </si>
  <si>
    <t>Lékárna - léčiva</t>
  </si>
  <si>
    <t>ZA330</t>
  </si>
  <si>
    <t>Obinadlo fixa crep   8 cm x 4 m 1323100103</t>
  </si>
  <si>
    <t>ZA331</t>
  </si>
  <si>
    <t>Obinadlo fixa crep 10 cm x 4 m 1323100104</t>
  </si>
  <si>
    <t>ZA429</t>
  </si>
  <si>
    <t>Obinadlo elastické idealtex   8 cm x 5 m 931061</t>
  </si>
  <si>
    <t>ZA450</t>
  </si>
  <si>
    <t>Náplast omniplast 1,25 cm x 9,1 m 9004520</t>
  </si>
  <si>
    <t>ZB404</t>
  </si>
  <si>
    <t>Náplast cosmos 8 cm x 1 m 5403353</t>
  </si>
  <si>
    <t>ZC854</t>
  </si>
  <si>
    <t>Kompresa NT 7,5 x 7,5 cm / 2 ks sterilní 26510</t>
  </si>
  <si>
    <t>ZL995</t>
  </si>
  <si>
    <t>Obinadlo hyrofilní sterilní  6 cm x 5 m  004310190</t>
  </si>
  <si>
    <t>50115050</t>
  </si>
  <si>
    <t>502 SZM obvazový (112 02 040)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</si>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</sst>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3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2" fillId="0" borderId="59" xfId="0" applyNumberFormat="1" applyFont="1" applyBorder="1"/>
    <xf numFmtId="173" fontId="39" fillId="2" borderId="76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62" xfId="0" applyNumberFormat="1" applyFont="1" applyBorder="1"/>
    <xf numFmtId="173" fontId="32" fillId="0" borderId="77" xfId="0" applyNumberFormat="1" applyFont="1" applyBorder="1"/>
    <xf numFmtId="173" fontId="32" fillId="0" borderId="56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9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3" fontId="39" fillId="4" borderId="101" xfId="0" applyNumberFormat="1" applyFont="1" applyFill="1" applyBorder="1" applyAlignment="1">
      <alignment horizontal="center"/>
    </xf>
    <xf numFmtId="173" fontId="39" fillId="4" borderId="102" xfId="0" applyNumberFormat="1" applyFont="1" applyFill="1" applyBorder="1" applyAlignment="1">
      <alignment horizontal="center"/>
    </xf>
    <xf numFmtId="173" fontId="32" fillId="0" borderId="103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4" fontId="32" fillId="2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107" xfId="0" applyNumberFormat="1" applyFont="1" applyBorder="1"/>
    <xf numFmtId="173" fontId="39" fillId="4" borderId="81" xfId="0" applyNumberFormat="1" applyFont="1" applyFill="1" applyBorder="1" applyAlignment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2" borderId="81" xfId="0" applyNumberFormat="1" applyFont="1" applyFill="1" applyBorder="1" applyAlignment="1"/>
    <xf numFmtId="173" fontId="32" fillId="0" borderId="107" xfId="0" applyNumberFormat="1" applyFont="1" applyBorder="1"/>
    <xf numFmtId="173" fontId="32" fillId="0" borderId="81" xfId="0" applyNumberFormat="1" applyFont="1" applyBorder="1"/>
    <xf numFmtId="9" fontId="32" fillId="0" borderId="79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4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3" t="s">
        <v>195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197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324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0" width="13.109375" hidden="1" customWidth="1"/>
    <col min="11" max="11" width="13.109375" customWidth="1"/>
    <col min="12" max="34" width="13.109375" hidden="1" customWidth="1"/>
  </cols>
  <sheetData>
    <row r="1" spans="1:35" ht="18.600000000000001" thickBot="1" x14ac:dyDescent="0.4">
      <c r="A1" s="284" t="s">
        <v>61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</row>
    <row r="2" spans="1:35" ht="15" thickBot="1" x14ac:dyDescent="0.35">
      <c r="A2" s="173" t="s">
        <v>195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5" x14ac:dyDescent="0.3">
      <c r="A3" s="192" t="s">
        <v>132</v>
      </c>
      <c r="B3" s="285" t="s">
        <v>113</v>
      </c>
      <c r="C3" s="175">
        <v>0</v>
      </c>
      <c r="D3" s="176">
        <v>101</v>
      </c>
      <c r="E3" s="176">
        <v>102</v>
      </c>
      <c r="F3" s="195">
        <v>305</v>
      </c>
      <c r="G3" s="195">
        <v>306</v>
      </c>
      <c r="H3" s="195">
        <v>407</v>
      </c>
      <c r="I3" s="195">
        <v>408</v>
      </c>
      <c r="J3" s="195">
        <v>409</v>
      </c>
      <c r="K3" s="195">
        <v>410</v>
      </c>
      <c r="L3" s="195">
        <v>415</v>
      </c>
      <c r="M3" s="195">
        <v>416</v>
      </c>
      <c r="N3" s="195">
        <v>418</v>
      </c>
      <c r="O3" s="195">
        <v>419</v>
      </c>
      <c r="P3" s="195">
        <v>420</v>
      </c>
      <c r="Q3" s="195">
        <v>421</v>
      </c>
      <c r="R3" s="195">
        <v>522</v>
      </c>
      <c r="S3" s="195">
        <v>523</v>
      </c>
      <c r="T3" s="195">
        <v>524</v>
      </c>
      <c r="U3" s="195">
        <v>525</v>
      </c>
      <c r="V3" s="195">
        <v>526</v>
      </c>
      <c r="W3" s="195">
        <v>527</v>
      </c>
      <c r="X3" s="195">
        <v>528</v>
      </c>
      <c r="Y3" s="195">
        <v>629</v>
      </c>
      <c r="Z3" s="195">
        <v>630</v>
      </c>
      <c r="AA3" s="195">
        <v>636</v>
      </c>
      <c r="AB3" s="195">
        <v>637</v>
      </c>
      <c r="AC3" s="195">
        <v>640</v>
      </c>
      <c r="AD3" s="195">
        <v>642</v>
      </c>
      <c r="AE3" s="195">
        <v>743</v>
      </c>
      <c r="AF3" s="176">
        <v>745</v>
      </c>
      <c r="AG3" s="176">
        <v>746</v>
      </c>
      <c r="AH3" s="352">
        <v>930</v>
      </c>
      <c r="AI3" s="368"/>
    </row>
    <row r="4" spans="1:35" ht="36.6" outlineLevel="1" thickBot="1" x14ac:dyDescent="0.35">
      <c r="A4" s="193">
        <v>2015</v>
      </c>
      <c r="B4" s="286"/>
      <c r="C4" s="177" t="s">
        <v>114</v>
      </c>
      <c r="D4" s="178" t="s">
        <v>115</v>
      </c>
      <c r="E4" s="178" t="s">
        <v>116</v>
      </c>
      <c r="F4" s="196" t="s">
        <v>144</v>
      </c>
      <c r="G4" s="196" t="s">
        <v>145</v>
      </c>
      <c r="H4" s="196" t="s">
        <v>194</v>
      </c>
      <c r="I4" s="196" t="s">
        <v>146</v>
      </c>
      <c r="J4" s="196" t="s">
        <v>147</v>
      </c>
      <c r="K4" s="196" t="s">
        <v>148</v>
      </c>
      <c r="L4" s="196" t="s">
        <v>149</v>
      </c>
      <c r="M4" s="196" t="s">
        <v>150</v>
      </c>
      <c r="N4" s="196" t="s">
        <v>151</v>
      </c>
      <c r="O4" s="196" t="s">
        <v>152</v>
      </c>
      <c r="P4" s="196" t="s">
        <v>153</v>
      </c>
      <c r="Q4" s="196" t="s">
        <v>154</v>
      </c>
      <c r="R4" s="196" t="s">
        <v>155</v>
      </c>
      <c r="S4" s="196" t="s">
        <v>156</v>
      </c>
      <c r="T4" s="196" t="s">
        <v>157</v>
      </c>
      <c r="U4" s="196" t="s">
        <v>158</v>
      </c>
      <c r="V4" s="196" t="s">
        <v>159</v>
      </c>
      <c r="W4" s="196" t="s">
        <v>160</v>
      </c>
      <c r="X4" s="196" t="s">
        <v>169</v>
      </c>
      <c r="Y4" s="196" t="s">
        <v>161</v>
      </c>
      <c r="Z4" s="196" t="s">
        <v>170</v>
      </c>
      <c r="AA4" s="196" t="s">
        <v>162</v>
      </c>
      <c r="AB4" s="196" t="s">
        <v>163</v>
      </c>
      <c r="AC4" s="196" t="s">
        <v>164</v>
      </c>
      <c r="AD4" s="196" t="s">
        <v>165</v>
      </c>
      <c r="AE4" s="196" t="s">
        <v>166</v>
      </c>
      <c r="AF4" s="178" t="s">
        <v>167</v>
      </c>
      <c r="AG4" s="178" t="s">
        <v>168</v>
      </c>
      <c r="AH4" s="353" t="s">
        <v>134</v>
      </c>
      <c r="AI4" s="368"/>
    </row>
    <row r="5" spans="1:35" x14ac:dyDescent="0.3">
      <c r="A5" s="179" t="s">
        <v>117</v>
      </c>
      <c r="B5" s="215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354"/>
      <c r="AI5" s="368"/>
    </row>
    <row r="6" spans="1:35" ht="15" collapsed="1" thickBot="1" x14ac:dyDescent="0.35">
      <c r="A6" s="180" t="s">
        <v>55</v>
      </c>
      <c r="B6" s="218">
        <f xml:space="preserve">
TRUNC(IF($A$4&lt;=12,SUMIFS('ON Data'!F:F,'ON Data'!$D:$D,$A$4,'ON Data'!$E:$E,1),SUMIFS('ON Data'!F:F,'ON Data'!$E:$E,1)/'ON Data'!$D$3),1)</f>
        <v>7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Data'!H:H,'ON Data'!$D:$D,$A$4,'ON Data'!$E:$E,1),SUMIFS('ON Data'!H:H,'ON Data'!$E:$E,1)/'ON Data'!$D$3),1)</f>
        <v>0</v>
      </c>
      <c r="E6" s="220">
        <f xml:space="preserve">
TRUNC(IF($A$4&lt;=12,SUMIFS('ON Data'!I:I,'ON Data'!$D:$D,$A$4,'ON Data'!$E:$E,1),SUMIFS('ON Data'!I:I,'ON Data'!$E:$E,1)/'ON Data'!$D$3),1)</f>
        <v>0</v>
      </c>
      <c r="F6" s="220">
        <f xml:space="preserve">
TRUNC(IF($A$4&lt;=12,SUMIFS('ON Data'!K:K,'ON Data'!$D:$D,$A$4,'ON Data'!$E:$E,1),SUMIFS('ON Data'!K:K,'ON Data'!$E:$E,1)/'ON Data'!$D$3),1)</f>
        <v>0</v>
      </c>
      <c r="G6" s="220">
        <f xml:space="preserve">
TRUNC(IF($A$4&lt;=12,SUMIFS('ON Data'!L:L,'ON Data'!$D:$D,$A$4,'ON Data'!$E:$E,1),SUMIFS('ON Data'!L:L,'ON Data'!$E:$E,1)/'ON Data'!$D$3),1)</f>
        <v>0</v>
      </c>
      <c r="H6" s="220">
        <f xml:space="preserve">
TRUNC(IF($A$4&lt;=12,SUMIFS('ON Data'!M:M,'ON Data'!$D:$D,$A$4,'ON Data'!$E:$E,1),SUMIFS('ON Data'!M:M,'ON Data'!$E:$E,1)/'ON Data'!$D$3),1)</f>
        <v>0</v>
      </c>
      <c r="I6" s="220">
        <f xml:space="preserve">
TRUNC(IF($A$4&lt;=12,SUMIFS('ON Data'!N:N,'ON Data'!$D:$D,$A$4,'ON Data'!$E:$E,1),SUMIFS('ON Data'!N:N,'ON Data'!$E:$E,1)/'ON Data'!$D$3),1)</f>
        <v>0</v>
      </c>
      <c r="J6" s="220">
        <f xml:space="preserve">
TRUNC(IF($A$4&lt;=12,SUMIFS('ON Data'!O:O,'ON Data'!$D:$D,$A$4,'ON Data'!$E:$E,1),SUMIFS('ON Data'!O:O,'ON Data'!$E:$E,1)/'ON Data'!$D$3),1)</f>
        <v>0</v>
      </c>
      <c r="K6" s="220">
        <f xml:space="preserve">
TRUNC(IF($A$4&lt;=12,SUMIFS('ON Data'!P:P,'ON Data'!$D:$D,$A$4,'ON Data'!$E:$E,1),SUMIFS('ON Data'!P:P,'ON Data'!$E:$E,1)/'ON Data'!$D$3),1)</f>
        <v>7</v>
      </c>
      <c r="L6" s="220">
        <f xml:space="preserve">
TRUNC(IF($A$4&lt;=12,SUMIFS('ON Data'!Q:Q,'ON Data'!$D:$D,$A$4,'ON Data'!$E:$E,1),SUMIFS('ON Data'!Q:Q,'ON Data'!$E:$E,1)/'ON Data'!$D$3),1)</f>
        <v>0</v>
      </c>
      <c r="M6" s="220">
        <f xml:space="preserve">
TRUNC(IF($A$4&lt;=12,SUMIFS('ON Data'!R:R,'ON Data'!$D:$D,$A$4,'ON Data'!$E:$E,1),SUMIFS('ON Data'!R:R,'ON Data'!$E:$E,1)/'ON Data'!$D$3),1)</f>
        <v>0</v>
      </c>
      <c r="N6" s="220">
        <f xml:space="preserve">
TRUNC(IF($A$4&lt;=12,SUMIFS('ON Data'!S:S,'ON Data'!$D:$D,$A$4,'ON Data'!$E:$E,1),SUMIFS('ON Data'!S:S,'ON Data'!$E:$E,1)/'ON Data'!$D$3),1)</f>
        <v>0</v>
      </c>
      <c r="O6" s="220">
        <f xml:space="preserve">
TRUNC(IF($A$4&lt;=12,SUMIFS('ON Data'!T:T,'ON Data'!$D:$D,$A$4,'ON Data'!$E:$E,1),SUMIFS('ON Data'!T:T,'ON Data'!$E:$E,1)/'ON Data'!$D$3),1)</f>
        <v>0</v>
      </c>
      <c r="P6" s="220">
        <f xml:space="preserve">
TRUNC(IF($A$4&lt;=12,SUMIFS('ON Data'!U:U,'ON Data'!$D:$D,$A$4,'ON Data'!$E:$E,1),SUMIFS('ON Data'!U:U,'ON Data'!$E:$E,1)/'ON Data'!$D$3),1)</f>
        <v>0</v>
      </c>
      <c r="Q6" s="220">
        <f xml:space="preserve">
TRUNC(IF($A$4&lt;=12,SUMIFS('ON Data'!V:V,'ON Data'!$D:$D,$A$4,'ON Data'!$E:$E,1),SUMIFS('ON Data'!V:V,'ON Data'!$E:$E,1)/'ON Data'!$D$3),1)</f>
        <v>0</v>
      </c>
      <c r="R6" s="220">
        <f xml:space="preserve">
TRUNC(IF($A$4&lt;=12,SUMIFS('ON Data'!W:W,'ON Data'!$D:$D,$A$4,'ON Data'!$E:$E,1),SUMIFS('ON Data'!W:W,'ON Data'!$E:$E,1)/'ON Data'!$D$3),1)</f>
        <v>0</v>
      </c>
      <c r="S6" s="220">
        <f xml:space="preserve">
TRUNC(IF($A$4&lt;=12,SUMIFS('ON Data'!X:X,'ON Data'!$D:$D,$A$4,'ON Data'!$E:$E,1),SUMIFS('ON Data'!X:X,'ON Data'!$E:$E,1)/'ON Data'!$D$3),1)</f>
        <v>0</v>
      </c>
      <c r="T6" s="220">
        <f xml:space="preserve">
TRUNC(IF($A$4&lt;=12,SUMIFS('ON Data'!Y:Y,'ON Data'!$D:$D,$A$4,'ON Data'!$E:$E,1),SUMIFS('ON Data'!Y:Y,'ON Data'!$E:$E,1)/'ON Data'!$D$3),1)</f>
        <v>0</v>
      </c>
      <c r="U6" s="220">
        <f xml:space="preserve">
TRUNC(IF($A$4&lt;=12,SUMIFS('ON Data'!Z:Z,'ON Data'!$D:$D,$A$4,'ON Data'!$E:$E,1),SUMIFS('ON Data'!Z:Z,'ON Data'!$E:$E,1)/'ON Data'!$D$3),1)</f>
        <v>0</v>
      </c>
      <c r="V6" s="220">
        <f xml:space="preserve">
TRUNC(IF($A$4&lt;=12,SUMIFS('ON Data'!AA:AA,'ON Data'!$D:$D,$A$4,'ON Data'!$E:$E,1),SUMIFS('ON Data'!AA:AA,'ON Data'!$E:$E,1)/'ON Data'!$D$3),1)</f>
        <v>0</v>
      </c>
      <c r="W6" s="220">
        <f xml:space="preserve">
TRUNC(IF($A$4&lt;=12,SUMIFS('ON Data'!AB:AB,'ON Data'!$D:$D,$A$4,'ON Data'!$E:$E,1),SUMIFS('ON Data'!AB:AB,'ON Data'!$E:$E,1)/'ON Data'!$D$3),1)</f>
        <v>0</v>
      </c>
      <c r="X6" s="220">
        <f xml:space="preserve">
TRUNC(IF($A$4&lt;=12,SUMIFS('ON Data'!AC:AC,'ON Data'!$D:$D,$A$4,'ON Data'!$E:$E,1),SUMIFS('ON Data'!AC:AC,'ON Data'!$E:$E,1)/'ON Data'!$D$3),1)</f>
        <v>0</v>
      </c>
      <c r="Y6" s="220">
        <f xml:space="preserve">
TRUNC(IF($A$4&lt;=12,SUMIFS('ON Data'!AD:AD,'ON Data'!$D:$D,$A$4,'ON Data'!$E:$E,1),SUMIFS('ON Data'!AD:AD,'ON Data'!$E:$E,1)/'ON Data'!$D$3),1)</f>
        <v>0</v>
      </c>
      <c r="Z6" s="220">
        <f xml:space="preserve">
TRUNC(IF($A$4&lt;=12,SUMIFS('ON Data'!AE:AE,'ON Data'!$D:$D,$A$4,'ON Data'!$E:$E,1),SUMIFS('ON Data'!AE:AE,'ON Data'!$E:$E,1)/'ON Data'!$D$3),1)</f>
        <v>0</v>
      </c>
      <c r="AA6" s="220">
        <f xml:space="preserve">
TRUNC(IF($A$4&lt;=12,SUMIFS('ON Data'!AF:AF,'ON Data'!$D:$D,$A$4,'ON Data'!$E:$E,1),SUMIFS('ON Data'!AF:AF,'ON Data'!$E:$E,1)/'ON Data'!$D$3),1)</f>
        <v>0</v>
      </c>
      <c r="AB6" s="220">
        <f xml:space="preserve">
TRUNC(IF($A$4&lt;=12,SUMIFS('ON Data'!AG:AG,'ON Data'!$D:$D,$A$4,'ON Data'!$E:$E,1),SUMIFS('ON Data'!AG:AG,'ON Data'!$E:$E,1)/'ON Data'!$D$3),1)</f>
        <v>0</v>
      </c>
      <c r="AC6" s="220">
        <f xml:space="preserve">
TRUNC(IF($A$4&lt;=12,SUMIFS('ON Data'!AH:AH,'ON Data'!$D:$D,$A$4,'ON Data'!$E:$E,1),SUMIFS('ON Data'!AH:AH,'ON Data'!$E:$E,1)/'ON Data'!$D$3),1)</f>
        <v>0</v>
      </c>
      <c r="AD6" s="220">
        <f xml:space="preserve">
TRUNC(IF($A$4&lt;=12,SUMIFS('ON Data'!AI:AI,'ON Data'!$D:$D,$A$4,'ON Data'!$E:$E,1),SUMIFS('ON Data'!AI:AI,'ON Data'!$E:$E,1)/'ON Data'!$D$3),1)</f>
        <v>0</v>
      </c>
      <c r="AE6" s="220">
        <f xml:space="preserve">
TRUNC(IF($A$4&lt;=12,SUMIFS('ON Data'!AJ:AJ,'ON Data'!$D:$D,$A$4,'ON Data'!$E:$E,1),SUMIFS('ON Data'!AJ:AJ,'ON Data'!$E:$E,1)/'ON Data'!$D$3),1)</f>
        <v>0</v>
      </c>
      <c r="AF6" s="220">
        <f xml:space="preserve">
TRUNC(IF($A$4&lt;=12,SUMIFS('ON Data'!AK:AK,'ON Data'!$D:$D,$A$4,'ON Data'!$E:$E,1),SUMIFS('ON Data'!AK:AK,'ON Data'!$E:$E,1)/'ON Data'!$D$3),1)</f>
        <v>0</v>
      </c>
      <c r="AG6" s="220">
        <f xml:space="preserve">
TRUNC(IF($A$4&lt;=12,SUMIFS('ON Data'!AL:AL,'ON Data'!$D:$D,$A$4,'ON Data'!$E:$E,1),SUMIFS('ON Data'!AL:AL,'ON Data'!$E:$E,1)/'ON Data'!$D$3),1)</f>
        <v>0</v>
      </c>
      <c r="AH6" s="355">
        <f xml:space="preserve">
TRUNC(IF($A$4&lt;=12,SUMIFS('ON Data'!AN:AN,'ON Data'!$D:$D,$A$4,'ON Data'!$E:$E,1),SUMIFS('ON Data'!AN:AN,'ON Data'!$E:$E,1)/'ON Data'!$D$3),1)</f>
        <v>0</v>
      </c>
      <c r="AI6" s="368"/>
    </row>
    <row r="7" spans="1:35" ht="15" hidden="1" outlineLevel="1" thickBot="1" x14ac:dyDescent="0.35">
      <c r="A7" s="180" t="s">
        <v>62</v>
      </c>
      <c r="B7" s="218"/>
      <c r="C7" s="22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355"/>
      <c r="AI7" s="368"/>
    </row>
    <row r="8" spans="1:35" ht="15" hidden="1" outlineLevel="1" thickBot="1" x14ac:dyDescent="0.35">
      <c r="A8" s="180" t="s">
        <v>57</v>
      </c>
      <c r="B8" s="218"/>
      <c r="C8" s="221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355"/>
      <c r="AI8" s="368"/>
    </row>
    <row r="9" spans="1:35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356"/>
      <c r="AI9" s="368"/>
    </row>
    <row r="10" spans="1:35" x14ac:dyDescent="0.3">
      <c r="A10" s="182" t="s">
        <v>118</v>
      </c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357"/>
      <c r="AI10" s="368"/>
    </row>
    <row r="11" spans="1:35" x14ac:dyDescent="0.3">
      <c r="A11" s="183" t="s">
        <v>119</v>
      </c>
      <c r="B11" s="200">
        <f xml:space="preserve">
IF($A$4&lt;=12,SUMIFS('ON Data'!F:F,'ON Data'!$D:$D,$A$4,'ON Data'!$E:$E,2),SUMIFS('ON Data'!F:F,'ON Data'!$E:$E,2))</f>
        <v>11960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Data'!H:H,'ON Data'!$D:$D,$A$4,'ON Data'!$E:$E,2),SUMIFS('ON Data'!H:H,'ON Data'!$E:$E,2))</f>
        <v>0</v>
      </c>
      <c r="E11" s="202">
        <f xml:space="preserve">
IF($A$4&lt;=12,SUMIFS('ON Data'!I:I,'ON Data'!$D:$D,$A$4,'ON Data'!$E:$E,2),SUMIFS('ON Data'!I:I,'ON Data'!$E:$E,2))</f>
        <v>0</v>
      </c>
      <c r="F11" s="202">
        <f xml:space="preserve">
IF($A$4&lt;=12,SUMIFS('ON Data'!K:K,'ON Data'!$D:$D,$A$4,'ON Data'!$E:$E,2),SUMIFS('ON Data'!K:K,'ON Data'!$E:$E,2))</f>
        <v>0</v>
      </c>
      <c r="G11" s="202">
        <f xml:space="preserve">
IF($A$4&lt;=12,SUMIFS('ON Data'!L:L,'ON Data'!$D:$D,$A$4,'ON Data'!$E:$E,2),SUMIFS('ON Data'!L:L,'ON Data'!$E:$E,2))</f>
        <v>0</v>
      </c>
      <c r="H11" s="202">
        <f xml:space="preserve">
IF($A$4&lt;=12,SUMIFS('ON Data'!M:M,'ON Data'!$D:$D,$A$4,'ON Data'!$E:$E,2),SUMIFS('ON Data'!M:M,'ON Data'!$E:$E,2))</f>
        <v>0</v>
      </c>
      <c r="I11" s="202">
        <f xml:space="preserve">
IF($A$4&lt;=12,SUMIFS('ON Data'!N:N,'ON Data'!$D:$D,$A$4,'ON Data'!$E:$E,2),SUMIFS('ON Data'!N:N,'ON Data'!$E:$E,2))</f>
        <v>0</v>
      </c>
      <c r="J11" s="202">
        <f xml:space="preserve">
IF($A$4&lt;=12,SUMIFS('ON Data'!O:O,'ON Data'!$D:$D,$A$4,'ON Data'!$E:$E,2),SUMIFS('ON Data'!O:O,'ON Data'!$E:$E,2))</f>
        <v>0</v>
      </c>
      <c r="K11" s="202">
        <f xml:space="preserve">
IF($A$4&lt;=12,SUMIFS('ON Data'!P:P,'ON Data'!$D:$D,$A$4,'ON Data'!$E:$E,2),SUMIFS('ON Data'!P:P,'ON Data'!$E:$E,2))</f>
        <v>11960</v>
      </c>
      <c r="L11" s="202">
        <f xml:space="preserve">
IF($A$4&lt;=12,SUMIFS('ON Data'!Q:Q,'ON Data'!$D:$D,$A$4,'ON Data'!$E:$E,2),SUMIFS('ON Data'!Q:Q,'ON Data'!$E:$E,2))</f>
        <v>0</v>
      </c>
      <c r="M11" s="202">
        <f xml:space="preserve">
IF($A$4&lt;=12,SUMIFS('ON Data'!R:R,'ON Data'!$D:$D,$A$4,'ON Data'!$E:$E,2),SUMIFS('ON Data'!R:R,'ON Data'!$E:$E,2))</f>
        <v>0</v>
      </c>
      <c r="N11" s="202">
        <f xml:space="preserve">
IF($A$4&lt;=12,SUMIFS('ON Data'!S:S,'ON Data'!$D:$D,$A$4,'ON Data'!$E:$E,2),SUMIFS('ON Data'!S:S,'ON Data'!$E:$E,2))</f>
        <v>0</v>
      </c>
      <c r="O11" s="202">
        <f xml:space="preserve">
IF($A$4&lt;=12,SUMIFS('ON Data'!T:T,'ON Data'!$D:$D,$A$4,'ON Data'!$E:$E,2),SUMIFS('ON Data'!T:T,'ON Data'!$E:$E,2))</f>
        <v>0</v>
      </c>
      <c r="P11" s="202">
        <f xml:space="preserve">
IF($A$4&lt;=12,SUMIFS('ON Data'!U:U,'ON Data'!$D:$D,$A$4,'ON Data'!$E:$E,2),SUMIFS('ON Data'!U:U,'ON Data'!$E:$E,2))</f>
        <v>0</v>
      </c>
      <c r="Q11" s="202">
        <f xml:space="preserve">
IF($A$4&lt;=12,SUMIFS('ON Data'!V:V,'ON Data'!$D:$D,$A$4,'ON Data'!$E:$E,2),SUMIFS('ON Data'!V:V,'ON Data'!$E:$E,2))</f>
        <v>0</v>
      </c>
      <c r="R11" s="202">
        <f xml:space="preserve">
IF($A$4&lt;=12,SUMIFS('ON Data'!W:W,'ON Data'!$D:$D,$A$4,'ON Data'!$E:$E,2),SUMIFS('ON Data'!W:W,'ON Data'!$E:$E,2))</f>
        <v>0</v>
      </c>
      <c r="S11" s="202">
        <f xml:space="preserve">
IF($A$4&lt;=12,SUMIFS('ON Data'!X:X,'ON Data'!$D:$D,$A$4,'ON Data'!$E:$E,2),SUMIFS('ON Data'!X:X,'ON Data'!$E:$E,2))</f>
        <v>0</v>
      </c>
      <c r="T11" s="202">
        <f xml:space="preserve">
IF($A$4&lt;=12,SUMIFS('ON Data'!Y:Y,'ON Data'!$D:$D,$A$4,'ON Data'!$E:$E,2),SUMIFS('ON Data'!Y:Y,'ON Data'!$E:$E,2))</f>
        <v>0</v>
      </c>
      <c r="U11" s="202">
        <f xml:space="preserve">
IF($A$4&lt;=12,SUMIFS('ON Data'!Z:Z,'ON Data'!$D:$D,$A$4,'ON Data'!$E:$E,2),SUMIFS('ON Data'!Z:Z,'ON Data'!$E:$E,2))</f>
        <v>0</v>
      </c>
      <c r="V11" s="202">
        <f xml:space="preserve">
IF($A$4&lt;=12,SUMIFS('ON Data'!AA:AA,'ON Data'!$D:$D,$A$4,'ON Data'!$E:$E,2),SUMIFS('ON Data'!AA:AA,'ON Data'!$E:$E,2))</f>
        <v>0</v>
      </c>
      <c r="W11" s="202">
        <f xml:space="preserve">
IF($A$4&lt;=12,SUMIFS('ON Data'!AB:AB,'ON Data'!$D:$D,$A$4,'ON Data'!$E:$E,2),SUMIFS('ON Data'!AB:AB,'ON Data'!$E:$E,2))</f>
        <v>0</v>
      </c>
      <c r="X11" s="202">
        <f xml:space="preserve">
IF($A$4&lt;=12,SUMIFS('ON Data'!AC:AC,'ON Data'!$D:$D,$A$4,'ON Data'!$E:$E,2),SUMIFS('ON Data'!AC:AC,'ON Data'!$E:$E,2))</f>
        <v>0</v>
      </c>
      <c r="Y11" s="202">
        <f xml:space="preserve">
IF($A$4&lt;=12,SUMIFS('ON Data'!AD:AD,'ON Data'!$D:$D,$A$4,'ON Data'!$E:$E,2),SUMIFS('ON Data'!AD:AD,'ON Data'!$E:$E,2))</f>
        <v>0</v>
      </c>
      <c r="Z11" s="202">
        <f xml:space="preserve">
IF($A$4&lt;=12,SUMIFS('ON Data'!AE:AE,'ON Data'!$D:$D,$A$4,'ON Data'!$E:$E,2),SUMIFS('ON Data'!AE:AE,'ON Data'!$E:$E,2))</f>
        <v>0</v>
      </c>
      <c r="AA11" s="202">
        <f xml:space="preserve">
IF($A$4&lt;=12,SUMIFS('ON Data'!AF:AF,'ON Data'!$D:$D,$A$4,'ON Data'!$E:$E,2),SUMIFS('ON Data'!AF:AF,'ON Data'!$E:$E,2))</f>
        <v>0</v>
      </c>
      <c r="AB11" s="202">
        <f xml:space="preserve">
IF($A$4&lt;=12,SUMIFS('ON Data'!AG:AG,'ON Data'!$D:$D,$A$4,'ON Data'!$E:$E,2),SUMIFS('ON Data'!AG:AG,'ON Data'!$E:$E,2))</f>
        <v>0</v>
      </c>
      <c r="AC11" s="202">
        <f xml:space="preserve">
IF($A$4&lt;=12,SUMIFS('ON Data'!AH:AH,'ON Data'!$D:$D,$A$4,'ON Data'!$E:$E,2),SUMIFS('ON Data'!AH:AH,'ON Data'!$E:$E,2))</f>
        <v>0</v>
      </c>
      <c r="AD11" s="202">
        <f xml:space="preserve">
IF($A$4&lt;=12,SUMIFS('ON Data'!AI:AI,'ON Data'!$D:$D,$A$4,'ON Data'!$E:$E,2),SUMIFS('ON Data'!AI:AI,'ON Data'!$E:$E,2))</f>
        <v>0</v>
      </c>
      <c r="AE11" s="202">
        <f xml:space="preserve">
IF($A$4&lt;=12,SUMIFS('ON Data'!AJ:AJ,'ON Data'!$D:$D,$A$4,'ON Data'!$E:$E,2),SUMIFS('ON Data'!AJ:AJ,'ON Data'!$E:$E,2))</f>
        <v>0</v>
      </c>
      <c r="AF11" s="202">
        <f xml:space="preserve">
IF($A$4&lt;=12,SUMIFS('ON Data'!AK:AK,'ON Data'!$D:$D,$A$4,'ON Data'!$E:$E,2),SUMIFS('ON Data'!AK:AK,'ON Data'!$E:$E,2))</f>
        <v>0</v>
      </c>
      <c r="AG11" s="202">
        <f xml:space="preserve">
IF($A$4&lt;=12,SUMIFS('ON Data'!AL:AL,'ON Data'!$D:$D,$A$4,'ON Data'!$E:$E,2),SUMIFS('ON Data'!AL:AL,'ON Data'!$E:$E,2))</f>
        <v>0</v>
      </c>
      <c r="AH11" s="358">
        <f xml:space="preserve">
IF($A$4&lt;=12,SUMIFS('ON Data'!AN:AN,'ON Data'!$D:$D,$A$4,'ON Data'!$E:$E,2),SUMIFS('ON Data'!AN:AN,'ON Data'!$E:$E,2))</f>
        <v>0</v>
      </c>
      <c r="AI11" s="368"/>
    </row>
    <row r="12" spans="1:35" x14ac:dyDescent="0.3">
      <c r="A12" s="183" t="s">
        <v>120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Data'!H:H,'ON Data'!$D:$D,$A$4,'ON Data'!$E:$E,3),SUMIFS('ON Data'!H:H,'ON Data'!$E:$E,3))</f>
        <v>0</v>
      </c>
      <c r="E12" s="202">
        <f xml:space="preserve">
IF($A$4&lt;=12,SUMIFS('ON Data'!I:I,'ON Data'!$D:$D,$A$4,'ON Data'!$E:$E,3),SUMIFS('ON Data'!I:I,'ON Data'!$E:$E,3))</f>
        <v>0</v>
      </c>
      <c r="F12" s="202">
        <f xml:space="preserve">
IF($A$4&lt;=12,SUMIFS('ON Data'!K:K,'ON Data'!$D:$D,$A$4,'ON Data'!$E:$E,3),SUMIFS('ON Data'!K:K,'ON Data'!$E:$E,3))</f>
        <v>0</v>
      </c>
      <c r="G12" s="202">
        <f xml:space="preserve">
IF($A$4&lt;=12,SUMIFS('ON Data'!L:L,'ON Data'!$D:$D,$A$4,'ON Data'!$E:$E,3),SUMIFS('ON Data'!L:L,'ON Data'!$E:$E,3))</f>
        <v>0</v>
      </c>
      <c r="H12" s="202">
        <f xml:space="preserve">
IF($A$4&lt;=12,SUMIFS('ON Data'!M:M,'ON Data'!$D:$D,$A$4,'ON Data'!$E:$E,3),SUMIFS('ON Data'!M:M,'ON Data'!$E:$E,3))</f>
        <v>0</v>
      </c>
      <c r="I12" s="202">
        <f xml:space="preserve">
IF($A$4&lt;=12,SUMIFS('ON Data'!N:N,'ON Data'!$D:$D,$A$4,'ON Data'!$E:$E,3),SUMIFS('ON Data'!N:N,'ON Data'!$E:$E,3))</f>
        <v>0</v>
      </c>
      <c r="J12" s="202">
        <f xml:space="preserve">
IF($A$4&lt;=12,SUMIFS('ON Data'!O:O,'ON Data'!$D:$D,$A$4,'ON Data'!$E:$E,3),SUMIFS('ON Data'!O:O,'ON Data'!$E:$E,3))</f>
        <v>0</v>
      </c>
      <c r="K12" s="202">
        <f xml:space="preserve">
IF($A$4&lt;=12,SUMIFS('ON Data'!P:P,'ON Data'!$D:$D,$A$4,'ON Data'!$E:$E,3),SUMIFS('ON Data'!P:P,'ON Data'!$E:$E,3))</f>
        <v>0</v>
      </c>
      <c r="L12" s="202">
        <f xml:space="preserve">
IF($A$4&lt;=12,SUMIFS('ON Data'!Q:Q,'ON Data'!$D:$D,$A$4,'ON Data'!$E:$E,3),SUMIFS('ON Data'!Q:Q,'ON Data'!$E:$E,3))</f>
        <v>0</v>
      </c>
      <c r="M12" s="202">
        <f xml:space="preserve">
IF($A$4&lt;=12,SUMIFS('ON Data'!R:R,'ON Data'!$D:$D,$A$4,'ON Data'!$E:$E,3),SUMIFS('ON Data'!R:R,'ON Data'!$E:$E,3))</f>
        <v>0</v>
      </c>
      <c r="N12" s="202">
        <f xml:space="preserve">
IF($A$4&lt;=12,SUMIFS('ON Data'!S:S,'ON Data'!$D:$D,$A$4,'ON Data'!$E:$E,3),SUMIFS('ON Data'!S:S,'ON Data'!$E:$E,3))</f>
        <v>0</v>
      </c>
      <c r="O12" s="202">
        <f xml:space="preserve">
IF($A$4&lt;=12,SUMIFS('ON Data'!T:T,'ON Data'!$D:$D,$A$4,'ON Data'!$E:$E,3),SUMIFS('ON Data'!T:T,'ON Data'!$E:$E,3))</f>
        <v>0</v>
      </c>
      <c r="P12" s="202">
        <f xml:space="preserve">
IF($A$4&lt;=12,SUMIFS('ON Data'!U:U,'ON Data'!$D:$D,$A$4,'ON Data'!$E:$E,3),SUMIFS('ON Data'!U:U,'ON Data'!$E:$E,3))</f>
        <v>0</v>
      </c>
      <c r="Q12" s="202">
        <f xml:space="preserve">
IF($A$4&lt;=12,SUMIFS('ON Data'!V:V,'ON Data'!$D:$D,$A$4,'ON Data'!$E:$E,3),SUMIFS('ON Data'!V:V,'ON Data'!$E:$E,3))</f>
        <v>0</v>
      </c>
      <c r="R12" s="202">
        <f xml:space="preserve">
IF($A$4&lt;=12,SUMIFS('ON Data'!W:W,'ON Data'!$D:$D,$A$4,'ON Data'!$E:$E,3),SUMIFS('ON Data'!W:W,'ON Data'!$E:$E,3))</f>
        <v>0</v>
      </c>
      <c r="S12" s="202">
        <f xml:space="preserve">
IF($A$4&lt;=12,SUMIFS('ON Data'!X:X,'ON Data'!$D:$D,$A$4,'ON Data'!$E:$E,3),SUMIFS('ON Data'!X:X,'ON Data'!$E:$E,3))</f>
        <v>0</v>
      </c>
      <c r="T12" s="202">
        <f xml:space="preserve">
IF($A$4&lt;=12,SUMIFS('ON Data'!Y:Y,'ON Data'!$D:$D,$A$4,'ON Data'!$E:$E,3),SUMIFS('ON Data'!Y:Y,'ON Data'!$E:$E,3))</f>
        <v>0</v>
      </c>
      <c r="U12" s="202">
        <f xml:space="preserve">
IF($A$4&lt;=12,SUMIFS('ON Data'!Z:Z,'ON Data'!$D:$D,$A$4,'ON Data'!$E:$E,3),SUMIFS('ON Data'!Z:Z,'ON Data'!$E:$E,3))</f>
        <v>0</v>
      </c>
      <c r="V12" s="202">
        <f xml:space="preserve">
IF($A$4&lt;=12,SUMIFS('ON Data'!AA:AA,'ON Data'!$D:$D,$A$4,'ON Data'!$E:$E,3),SUMIFS('ON Data'!AA:AA,'ON Data'!$E:$E,3))</f>
        <v>0</v>
      </c>
      <c r="W12" s="202">
        <f xml:space="preserve">
IF($A$4&lt;=12,SUMIFS('ON Data'!AB:AB,'ON Data'!$D:$D,$A$4,'ON Data'!$E:$E,3),SUMIFS('ON Data'!AB:AB,'ON Data'!$E:$E,3))</f>
        <v>0</v>
      </c>
      <c r="X12" s="202">
        <f xml:space="preserve">
IF($A$4&lt;=12,SUMIFS('ON Data'!AC:AC,'ON Data'!$D:$D,$A$4,'ON Data'!$E:$E,3),SUMIFS('ON Data'!AC:AC,'ON Data'!$E:$E,3))</f>
        <v>0</v>
      </c>
      <c r="Y12" s="202">
        <f xml:space="preserve">
IF($A$4&lt;=12,SUMIFS('ON Data'!AD:AD,'ON Data'!$D:$D,$A$4,'ON Data'!$E:$E,3),SUMIFS('ON Data'!AD:AD,'ON Data'!$E:$E,3))</f>
        <v>0</v>
      </c>
      <c r="Z12" s="202">
        <f xml:space="preserve">
IF($A$4&lt;=12,SUMIFS('ON Data'!AE:AE,'ON Data'!$D:$D,$A$4,'ON Data'!$E:$E,3),SUMIFS('ON Data'!AE:AE,'ON Data'!$E:$E,3))</f>
        <v>0</v>
      </c>
      <c r="AA12" s="202">
        <f xml:space="preserve">
IF($A$4&lt;=12,SUMIFS('ON Data'!AF:AF,'ON Data'!$D:$D,$A$4,'ON Data'!$E:$E,3),SUMIFS('ON Data'!AF:AF,'ON Data'!$E:$E,3))</f>
        <v>0</v>
      </c>
      <c r="AB12" s="202">
        <f xml:space="preserve">
IF($A$4&lt;=12,SUMIFS('ON Data'!AG:AG,'ON Data'!$D:$D,$A$4,'ON Data'!$E:$E,3),SUMIFS('ON Data'!AG:AG,'ON Data'!$E:$E,3))</f>
        <v>0</v>
      </c>
      <c r="AC12" s="202">
        <f xml:space="preserve">
IF($A$4&lt;=12,SUMIFS('ON Data'!AH:AH,'ON Data'!$D:$D,$A$4,'ON Data'!$E:$E,3),SUMIFS('ON Data'!AH:AH,'ON Data'!$E:$E,3))</f>
        <v>0</v>
      </c>
      <c r="AD12" s="202">
        <f xml:space="preserve">
IF($A$4&lt;=12,SUMIFS('ON Data'!AI:AI,'ON Data'!$D:$D,$A$4,'ON Data'!$E:$E,3),SUMIFS('ON Data'!AI:AI,'ON Data'!$E:$E,3))</f>
        <v>0</v>
      </c>
      <c r="AE12" s="202">
        <f xml:space="preserve">
IF($A$4&lt;=12,SUMIFS('ON Data'!AJ:AJ,'ON Data'!$D:$D,$A$4,'ON Data'!$E:$E,3),SUMIFS('ON Data'!AJ:AJ,'ON Data'!$E:$E,3))</f>
        <v>0</v>
      </c>
      <c r="AF12" s="202">
        <f xml:space="preserve">
IF($A$4&lt;=12,SUMIFS('ON Data'!AK:AK,'ON Data'!$D:$D,$A$4,'ON Data'!$E:$E,3),SUMIFS('ON Data'!AK:AK,'ON Data'!$E:$E,3))</f>
        <v>0</v>
      </c>
      <c r="AG12" s="202">
        <f xml:space="preserve">
IF($A$4&lt;=12,SUMIFS('ON Data'!AL:AL,'ON Data'!$D:$D,$A$4,'ON Data'!$E:$E,3),SUMIFS('ON Data'!AL:AL,'ON Data'!$E:$E,3))</f>
        <v>0</v>
      </c>
      <c r="AH12" s="358">
        <f xml:space="preserve">
IF($A$4&lt;=12,SUMIFS('ON Data'!AN:AN,'ON Data'!$D:$D,$A$4,'ON Data'!$E:$E,3),SUMIFS('ON Data'!AN:AN,'ON Data'!$E:$E,3))</f>
        <v>0</v>
      </c>
      <c r="AI12" s="368"/>
    </row>
    <row r="13" spans="1:35" x14ac:dyDescent="0.3">
      <c r="A13" s="183" t="s">
        <v>127</v>
      </c>
      <c r="B13" s="200">
        <f xml:space="preserve">
IF($A$4&lt;=12,SUMIFS('ON Data'!F:F,'ON Data'!$D:$D,$A$4,'ON Data'!$E:$E,4),SUMIFS('ON Data'!F:F,'ON Data'!$E:$E,4))</f>
        <v>11.5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Data'!H:H,'ON Data'!$D:$D,$A$4,'ON Data'!$E:$E,4),SUMIFS('ON Data'!H:H,'ON Data'!$E:$E,4))</f>
        <v>0</v>
      </c>
      <c r="E13" s="202">
        <f xml:space="preserve">
IF($A$4&lt;=12,SUMIFS('ON Data'!I:I,'ON Data'!$D:$D,$A$4,'ON Data'!$E:$E,4),SUMIFS('ON Data'!I:I,'ON Data'!$E:$E,4))</f>
        <v>0</v>
      </c>
      <c r="F13" s="202">
        <f xml:space="preserve">
IF($A$4&lt;=12,SUMIFS('ON Data'!K:K,'ON Data'!$D:$D,$A$4,'ON Data'!$E:$E,4),SUMIFS('ON Data'!K:K,'ON Data'!$E:$E,4))</f>
        <v>0</v>
      </c>
      <c r="G13" s="202">
        <f xml:space="preserve">
IF($A$4&lt;=12,SUMIFS('ON Data'!L:L,'ON Data'!$D:$D,$A$4,'ON Data'!$E:$E,4),SUMIFS('ON Data'!L:L,'ON Data'!$E:$E,4))</f>
        <v>0</v>
      </c>
      <c r="H13" s="202">
        <f xml:space="preserve">
IF($A$4&lt;=12,SUMIFS('ON Data'!M:M,'ON Data'!$D:$D,$A$4,'ON Data'!$E:$E,4),SUMIFS('ON Data'!M:M,'ON Data'!$E:$E,4))</f>
        <v>0</v>
      </c>
      <c r="I13" s="202">
        <f xml:space="preserve">
IF($A$4&lt;=12,SUMIFS('ON Data'!N:N,'ON Data'!$D:$D,$A$4,'ON Data'!$E:$E,4),SUMIFS('ON Data'!N:N,'ON Data'!$E:$E,4))</f>
        <v>0</v>
      </c>
      <c r="J13" s="202">
        <f xml:space="preserve">
IF($A$4&lt;=12,SUMIFS('ON Data'!O:O,'ON Data'!$D:$D,$A$4,'ON Data'!$E:$E,4),SUMIFS('ON Data'!O:O,'ON Data'!$E:$E,4))</f>
        <v>0</v>
      </c>
      <c r="K13" s="202">
        <f xml:space="preserve">
IF($A$4&lt;=12,SUMIFS('ON Data'!P:P,'ON Data'!$D:$D,$A$4,'ON Data'!$E:$E,4),SUMIFS('ON Data'!P:P,'ON Data'!$E:$E,4))</f>
        <v>11.5</v>
      </c>
      <c r="L13" s="202">
        <f xml:space="preserve">
IF($A$4&lt;=12,SUMIFS('ON Data'!Q:Q,'ON Data'!$D:$D,$A$4,'ON Data'!$E:$E,4),SUMIFS('ON Data'!Q:Q,'ON Data'!$E:$E,4))</f>
        <v>0</v>
      </c>
      <c r="M13" s="202">
        <f xml:space="preserve">
IF($A$4&lt;=12,SUMIFS('ON Data'!R:R,'ON Data'!$D:$D,$A$4,'ON Data'!$E:$E,4),SUMIFS('ON Data'!R:R,'ON Data'!$E:$E,4))</f>
        <v>0</v>
      </c>
      <c r="N13" s="202">
        <f xml:space="preserve">
IF($A$4&lt;=12,SUMIFS('ON Data'!S:S,'ON Data'!$D:$D,$A$4,'ON Data'!$E:$E,4),SUMIFS('ON Data'!S:S,'ON Data'!$E:$E,4))</f>
        <v>0</v>
      </c>
      <c r="O13" s="202">
        <f xml:space="preserve">
IF($A$4&lt;=12,SUMIFS('ON Data'!T:T,'ON Data'!$D:$D,$A$4,'ON Data'!$E:$E,4),SUMIFS('ON Data'!T:T,'ON Data'!$E:$E,4))</f>
        <v>0</v>
      </c>
      <c r="P13" s="202">
        <f xml:space="preserve">
IF($A$4&lt;=12,SUMIFS('ON Data'!U:U,'ON Data'!$D:$D,$A$4,'ON Data'!$E:$E,4),SUMIFS('ON Data'!U:U,'ON Data'!$E:$E,4))</f>
        <v>0</v>
      </c>
      <c r="Q13" s="202">
        <f xml:space="preserve">
IF($A$4&lt;=12,SUMIFS('ON Data'!V:V,'ON Data'!$D:$D,$A$4,'ON Data'!$E:$E,4),SUMIFS('ON Data'!V:V,'ON Data'!$E:$E,4))</f>
        <v>0</v>
      </c>
      <c r="R13" s="202">
        <f xml:space="preserve">
IF($A$4&lt;=12,SUMIFS('ON Data'!W:W,'ON Data'!$D:$D,$A$4,'ON Data'!$E:$E,4),SUMIFS('ON Data'!W:W,'ON Data'!$E:$E,4))</f>
        <v>0</v>
      </c>
      <c r="S13" s="202">
        <f xml:space="preserve">
IF($A$4&lt;=12,SUMIFS('ON Data'!X:X,'ON Data'!$D:$D,$A$4,'ON Data'!$E:$E,4),SUMIFS('ON Data'!X:X,'ON Data'!$E:$E,4))</f>
        <v>0</v>
      </c>
      <c r="T13" s="202">
        <f xml:space="preserve">
IF($A$4&lt;=12,SUMIFS('ON Data'!Y:Y,'ON Data'!$D:$D,$A$4,'ON Data'!$E:$E,4),SUMIFS('ON Data'!Y:Y,'ON Data'!$E:$E,4))</f>
        <v>0</v>
      </c>
      <c r="U13" s="202">
        <f xml:space="preserve">
IF($A$4&lt;=12,SUMIFS('ON Data'!Z:Z,'ON Data'!$D:$D,$A$4,'ON Data'!$E:$E,4),SUMIFS('ON Data'!Z:Z,'ON Data'!$E:$E,4))</f>
        <v>0</v>
      </c>
      <c r="V13" s="202">
        <f xml:space="preserve">
IF($A$4&lt;=12,SUMIFS('ON Data'!AA:AA,'ON Data'!$D:$D,$A$4,'ON Data'!$E:$E,4),SUMIFS('ON Data'!AA:AA,'ON Data'!$E:$E,4))</f>
        <v>0</v>
      </c>
      <c r="W13" s="202">
        <f xml:space="preserve">
IF($A$4&lt;=12,SUMIFS('ON Data'!AB:AB,'ON Data'!$D:$D,$A$4,'ON Data'!$E:$E,4),SUMIFS('ON Data'!AB:AB,'ON Data'!$E:$E,4))</f>
        <v>0</v>
      </c>
      <c r="X13" s="202">
        <f xml:space="preserve">
IF($A$4&lt;=12,SUMIFS('ON Data'!AC:AC,'ON Data'!$D:$D,$A$4,'ON Data'!$E:$E,4),SUMIFS('ON Data'!AC:AC,'ON Data'!$E:$E,4))</f>
        <v>0</v>
      </c>
      <c r="Y13" s="202">
        <f xml:space="preserve">
IF($A$4&lt;=12,SUMIFS('ON Data'!AD:AD,'ON Data'!$D:$D,$A$4,'ON Data'!$E:$E,4),SUMIFS('ON Data'!AD:AD,'ON Data'!$E:$E,4))</f>
        <v>0</v>
      </c>
      <c r="Z13" s="202">
        <f xml:space="preserve">
IF($A$4&lt;=12,SUMIFS('ON Data'!AE:AE,'ON Data'!$D:$D,$A$4,'ON Data'!$E:$E,4),SUMIFS('ON Data'!AE:AE,'ON Data'!$E:$E,4))</f>
        <v>0</v>
      </c>
      <c r="AA13" s="202">
        <f xml:space="preserve">
IF($A$4&lt;=12,SUMIFS('ON Data'!AF:AF,'ON Data'!$D:$D,$A$4,'ON Data'!$E:$E,4),SUMIFS('ON Data'!AF:AF,'ON Data'!$E:$E,4))</f>
        <v>0</v>
      </c>
      <c r="AB13" s="202">
        <f xml:space="preserve">
IF($A$4&lt;=12,SUMIFS('ON Data'!AG:AG,'ON Data'!$D:$D,$A$4,'ON Data'!$E:$E,4),SUMIFS('ON Data'!AG:AG,'ON Data'!$E:$E,4))</f>
        <v>0</v>
      </c>
      <c r="AC13" s="202">
        <f xml:space="preserve">
IF($A$4&lt;=12,SUMIFS('ON Data'!AH:AH,'ON Data'!$D:$D,$A$4,'ON Data'!$E:$E,4),SUMIFS('ON Data'!AH:AH,'ON Data'!$E:$E,4))</f>
        <v>0</v>
      </c>
      <c r="AD13" s="202">
        <f xml:space="preserve">
IF($A$4&lt;=12,SUMIFS('ON Data'!AI:AI,'ON Data'!$D:$D,$A$4,'ON Data'!$E:$E,4),SUMIFS('ON Data'!AI:AI,'ON Data'!$E:$E,4))</f>
        <v>0</v>
      </c>
      <c r="AE13" s="202">
        <f xml:space="preserve">
IF($A$4&lt;=12,SUMIFS('ON Data'!AJ:AJ,'ON Data'!$D:$D,$A$4,'ON Data'!$E:$E,4),SUMIFS('ON Data'!AJ:AJ,'ON Data'!$E:$E,4))</f>
        <v>0</v>
      </c>
      <c r="AF13" s="202">
        <f xml:space="preserve">
IF($A$4&lt;=12,SUMIFS('ON Data'!AK:AK,'ON Data'!$D:$D,$A$4,'ON Data'!$E:$E,4),SUMIFS('ON Data'!AK:AK,'ON Data'!$E:$E,4))</f>
        <v>0</v>
      </c>
      <c r="AG13" s="202">
        <f xml:space="preserve">
IF($A$4&lt;=12,SUMIFS('ON Data'!AL:AL,'ON Data'!$D:$D,$A$4,'ON Data'!$E:$E,4),SUMIFS('ON Data'!AL:AL,'ON Data'!$E:$E,4))</f>
        <v>0</v>
      </c>
      <c r="AH13" s="358">
        <f xml:space="preserve">
IF($A$4&lt;=12,SUMIFS('ON Data'!AN:AN,'ON Data'!$D:$D,$A$4,'ON Data'!$E:$E,4),SUMIFS('ON Data'!AN:AN,'ON Data'!$E:$E,4))</f>
        <v>0</v>
      </c>
      <c r="AI13" s="368"/>
    </row>
    <row r="14" spans="1:35" ht="15" thickBot="1" x14ac:dyDescent="0.35">
      <c r="A14" s="184" t="s">
        <v>121</v>
      </c>
      <c r="B14" s="203">
        <f xml:space="preserve">
IF($A$4&lt;=12,SUMIFS('ON Data'!F:F,'ON Data'!$D:$D,$A$4,'ON Data'!$E:$E,5),SUMIFS('ON Data'!F:F,'ON Data'!$E:$E,5))</f>
        <v>0</v>
      </c>
      <c r="C14" s="204">
        <f xml:space="preserve">
IF($A$4&lt;=12,SUMIFS('ON Data'!G:G,'ON Data'!$D:$D,$A$4,'ON Data'!$E:$E,5),SUMIFS('ON Data'!G:G,'ON Data'!$E:$E,5))</f>
        <v>0</v>
      </c>
      <c r="D14" s="205">
        <f xml:space="preserve">
IF($A$4&lt;=12,SUMIFS('ON Data'!H:H,'ON Data'!$D:$D,$A$4,'ON Data'!$E:$E,5),SUMIFS('ON Data'!H:H,'ON Data'!$E:$E,5))</f>
        <v>0</v>
      </c>
      <c r="E14" s="205">
        <f xml:space="preserve">
IF($A$4&lt;=12,SUMIFS('ON Data'!I:I,'ON Data'!$D:$D,$A$4,'ON Data'!$E:$E,5),SUMIFS('ON Data'!I:I,'ON Data'!$E:$E,5))</f>
        <v>0</v>
      </c>
      <c r="F14" s="205">
        <f xml:space="preserve">
IF($A$4&lt;=12,SUMIFS('ON Data'!K:K,'ON Data'!$D:$D,$A$4,'ON Data'!$E:$E,5),SUMIFS('ON Data'!K:K,'ON Data'!$E:$E,5))</f>
        <v>0</v>
      </c>
      <c r="G14" s="205">
        <f xml:space="preserve">
IF($A$4&lt;=12,SUMIFS('ON Data'!L:L,'ON Data'!$D:$D,$A$4,'ON Data'!$E:$E,5),SUMIFS('ON Data'!L:L,'ON Data'!$E:$E,5))</f>
        <v>0</v>
      </c>
      <c r="H14" s="205">
        <f xml:space="preserve">
IF($A$4&lt;=12,SUMIFS('ON Data'!M:M,'ON Data'!$D:$D,$A$4,'ON Data'!$E:$E,5),SUMIFS('ON Data'!M:M,'ON Data'!$E:$E,5))</f>
        <v>0</v>
      </c>
      <c r="I14" s="205">
        <f xml:space="preserve">
IF($A$4&lt;=12,SUMIFS('ON Data'!N:N,'ON Data'!$D:$D,$A$4,'ON Data'!$E:$E,5),SUMIFS('ON Data'!N:N,'ON Data'!$E:$E,5))</f>
        <v>0</v>
      </c>
      <c r="J14" s="205">
        <f xml:space="preserve">
IF($A$4&lt;=12,SUMIFS('ON Data'!O:O,'ON Data'!$D:$D,$A$4,'ON Data'!$E:$E,5),SUMIFS('ON Data'!O:O,'ON Data'!$E:$E,5))</f>
        <v>0</v>
      </c>
      <c r="K14" s="205">
        <f xml:space="preserve">
IF($A$4&lt;=12,SUMIFS('ON Data'!P:P,'ON Data'!$D:$D,$A$4,'ON Data'!$E:$E,5),SUMIFS('ON Data'!P:P,'ON Data'!$E:$E,5))</f>
        <v>0</v>
      </c>
      <c r="L14" s="205">
        <f xml:space="preserve">
IF($A$4&lt;=12,SUMIFS('ON Data'!Q:Q,'ON Data'!$D:$D,$A$4,'ON Data'!$E:$E,5),SUMIFS('ON Data'!Q:Q,'ON Data'!$E:$E,5))</f>
        <v>0</v>
      </c>
      <c r="M14" s="205">
        <f xml:space="preserve">
IF($A$4&lt;=12,SUMIFS('ON Data'!R:R,'ON Data'!$D:$D,$A$4,'ON Data'!$E:$E,5),SUMIFS('ON Data'!R:R,'ON Data'!$E:$E,5))</f>
        <v>0</v>
      </c>
      <c r="N14" s="205">
        <f xml:space="preserve">
IF($A$4&lt;=12,SUMIFS('ON Data'!S:S,'ON Data'!$D:$D,$A$4,'ON Data'!$E:$E,5),SUMIFS('ON Data'!S:S,'ON Data'!$E:$E,5))</f>
        <v>0</v>
      </c>
      <c r="O14" s="205">
        <f xml:space="preserve">
IF($A$4&lt;=12,SUMIFS('ON Data'!T:T,'ON Data'!$D:$D,$A$4,'ON Data'!$E:$E,5),SUMIFS('ON Data'!T:T,'ON Data'!$E:$E,5))</f>
        <v>0</v>
      </c>
      <c r="P14" s="205">
        <f xml:space="preserve">
IF($A$4&lt;=12,SUMIFS('ON Data'!U:U,'ON Data'!$D:$D,$A$4,'ON Data'!$E:$E,5),SUMIFS('ON Data'!U:U,'ON Data'!$E:$E,5))</f>
        <v>0</v>
      </c>
      <c r="Q14" s="205">
        <f xml:space="preserve">
IF($A$4&lt;=12,SUMIFS('ON Data'!V:V,'ON Data'!$D:$D,$A$4,'ON Data'!$E:$E,5),SUMIFS('ON Data'!V:V,'ON Data'!$E:$E,5))</f>
        <v>0</v>
      </c>
      <c r="R14" s="205">
        <f xml:space="preserve">
IF($A$4&lt;=12,SUMIFS('ON Data'!W:W,'ON Data'!$D:$D,$A$4,'ON Data'!$E:$E,5),SUMIFS('ON Data'!W:W,'ON Data'!$E:$E,5))</f>
        <v>0</v>
      </c>
      <c r="S14" s="205">
        <f xml:space="preserve">
IF($A$4&lt;=12,SUMIFS('ON Data'!X:X,'ON Data'!$D:$D,$A$4,'ON Data'!$E:$E,5),SUMIFS('ON Data'!X:X,'ON Data'!$E:$E,5))</f>
        <v>0</v>
      </c>
      <c r="T14" s="205">
        <f xml:space="preserve">
IF($A$4&lt;=12,SUMIFS('ON Data'!Y:Y,'ON Data'!$D:$D,$A$4,'ON Data'!$E:$E,5),SUMIFS('ON Data'!Y:Y,'ON Data'!$E:$E,5))</f>
        <v>0</v>
      </c>
      <c r="U14" s="205">
        <f xml:space="preserve">
IF($A$4&lt;=12,SUMIFS('ON Data'!Z:Z,'ON Data'!$D:$D,$A$4,'ON Data'!$E:$E,5),SUMIFS('ON Data'!Z:Z,'ON Data'!$E:$E,5))</f>
        <v>0</v>
      </c>
      <c r="V14" s="205">
        <f xml:space="preserve">
IF($A$4&lt;=12,SUMIFS('ON Data'!AA:AA,'ON Data'!$D:$D,$A$4,'ON Data'!$E:$E,5),SUMIFS('ON Data'!AA:AA,'ON Data'!$E:$E,5))</f>
        <v>0</v>
      </c>
      <c r="W14" s="205">
        <f xml:space="preserve">
IF($A$4&lt;=12,SUMIFS('ON Data'!AB:AB,'ON Data'!$D:$D,$A$4,'ON Data'!$E:$E,5),SUMIFS('ON Data'!AB:AB,'ON Data'!$E:$E,5))</f>
        <v>0</v>
      </c>
      <c r="X14" s="205">
        <f xml:space="preserve">
IF($A$4&lt;=12,SUMIFS('ON Data'!AC:AC,'ON Data'!$D:$D,$A$4,'ON Data'!$E:$E,5),SUMIFS('ON Data'!AC:AC,'ON Data'!$E:$E,5))</f>
        <v>0</v>
      </c>
      <c r="Y14" s="205">
        <f xml:space="preserve">
IF($A$4&lt;=12,SUMIFS('ON Data'!AD:AD,'ON Data'!$D:$D,$A$4,'ON Data'!$E:$E,5),SUMIFS('ON Data'!AD:AD,'ON Data'!$E:$E,5))</f>
        <v>0</v>
      </c>
      <c r="Z14" s="205">
        <f xml:space="preserve">
IF($A$4&lt;=12,SUMIFS('ON Data'!AE:AE,'ON Data'!$D:$D,$A$4,'ON Data'!$E:$E,5),SUMIFS('ON Data'!AE:AE,'ON Data'!$E:$E,5))</f>
        <v>0</v>
      </c>
      <c r="AA14" s="205">
        <f xml:space="preserve">
IF($A$4&lt;=12,SUMIFS('ON Data'!AF:AF,'ON Data'!$D:$D,$A$4,'ON Data'!$E:$E,5),SUMIFS('ON Data'!AF:AF,'ON Data'!$E:$E,5))</f>
        <v>0</v>
      </c>
      <c r="AB14" s="205">
        <f xml:space="preserve">
IF($A$4&lt;=12,SUMIFS('ON Data'!AG:AG,'ON Data'!$D:$D,$A$4,'ON Data'!$E:$E,5),SUMIFS('ON Data'!AG:AG,'ON Data'!$E:$E,5))</f>
        <v>0</v>
      </c>
      <c r="AC14" s="205">
        <f xml:space="preserve">
IF($A$4&lt;=12,SUMIFS('ON Data'!AH:AH,'ON Data'!$D:$D,$A$4,'ON Data'!$E:$E,5),SUMIFS('ON Data'!AH:AH,'ON Data'!$E:$E,5))</f>
        <v>0</v>
      </c>
      <c r="AD14" s="205">
        <f xml:space="preserve">
IF($A$4&lt;=12,SUMIFS('ON Data'!AI:AI,'ON Data'!$D:$D,$A$4,'ON Data'!$E:$E,5),SUMIFS('ON Data'!AI:AI,'ON Data'!$E:$E,5))</f>
        <v>0</v>
      </c>
      <c r="AE14" s="205">
        <f xml:space="preserve">
IF($A$4&lt;=12,SUMIFS('ON Data'!AJ:AJ,'ON Data'!$D:$D,$A$4,'ON Data'!$E:$E,5),SUMIFS('ON Data'!AJ:AJ,'ON Data'!$E:$E,5))</f>
        <v>0</v>
      </c>
      <c r="AF14" s="205">
        <f xml:space="preserve">
IF($A$4&lt;=12,SUMIFS('ON Data'!AK:AK,'ON Data'!$D:$D,$A$4,'ON Data'!$E:$E,5),SUMIFS('ON Data'!AK:AK,'ON Data'!$E:$E,5))</f>
        <v>0</v>
      </c>
      <c r="AG14" s="205">
        <f xml:space="preserve">
IF($A$4&lt;=12,SUMIFS('ON Data'!AL:AL,'ON Data'!$D:$D,$A$4,'ON Data'!$E:$E,5),SUMIFS('ON Data'!AL:AL,'ON Data'!$E:$E,5))</f>
        <v>0</v>
      </c>
      <c r="AH14" s="359">
        <f xml:space="preserve">
IF($A$4&lt;=12,SUMIFS('ON Data'!AN:AN,'ON Data'!$D:$D,$A$4,'ON Data'!$E:$E,5),SUMIFS('ON Data'!AN:AN,'ON Data'!$E:$E,5))</f>
        <v>0</v>
      </c>
      <c r="AI14" s="368"/>
    </row>
    <row r="15" spans="1:35" x14ac:dyDescent="0.3">
      <c r="A15" s="126" t="s">
        <v>131</v>
      </c>
      <c r="B15" s="206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360"/>
      <c r="AI15" s="368"/>
    </row>
    <row r="16" spans="1:35" x14ac:dyDescent="0.3">
      <c r="A16" s="185" t="s">
        <v>122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Data'!H:H,'ON Data'!$D:$D,$A$4,'ON Data'!$E:$E,7),SUMIFS('ON Data'!H:H,'ON Data'!$E:$E,7))</f>
        <v>0</v>
      </c>
      <c r="E16" s="202">
        <f xml:space="preserve">
IF($A$4&lt;=12,SUMIFS('ON Data'!I:I,'ON Data'!$D:$D,$A$4,'ON Data'!$E:$E,7),SUMIFS('ON Data'!I:I,'ON Data'!$E:$E,7))</f>
        <v>0</v>
      </c>
      <c r="F16" s="202">
        <f xml:space="preserve">
IF($A$4&lt;=12,SUMIFS('ON Data'!K:K,'ON Data'!$D:$D,$A$4,'ON Data'!$E:$E,7),SUMIFS('ON Data'!K:K,'ON Data'!$E:$E,7))</f>
        <v>0</v>
      </c>
      <c r="G16" s="202">
        <f xml:space="preserve">
IF($A$4&lt;=12,SUMIFS('ON Data'!L:L,'ON Data'!$D:$D,$A$4,'ON Data'!$E:$E,7),SUMIFS('ON Data'!L:L,'ON Data'!$E:$E,7))</f>
        <v>0</v>
      </c>
      <c r="H16" s="202">
        <f xml:space="preserve">
IF($A$4&lt;=12,SUMIFS('ON Data'!M:M,'ON Data'!$D:$D,$A$4,'ON Data'!$E:$E,7),SUMIFS('ON Data'!M:M,'ON Data'!$E:$E,7))</f>
        <v>0</v>
      </c>
      <c r="I16" s="202">
        <f xml:space="preserve">
IF($A$4&lt;=12,SUMIFS('ON Data'!N:N,'ON Data'!$D:$D,$A$4,'ON Data'!$E:$E,7),SUMIFS('ON Data'!N:N,'ON Data'!$E:$E,7))</f>
        <v>0</v>
      </c>
      <c r="J16" s="202">
        <f xml:space="preserve">
IF($A$4&lt;=12,SUMIFS('ON Data'!O:O,'ON Data'!$D:$D,$A$4,'ON Data'!$E:$E,7),SUMIFS('ON Data'!O:O,'ON Data'!$E:$E,7))</f>
        <v>0</v>
      </c>
      <c r="K16" s="202">
        <f xml:space="preserve">
IF($A$4&lt;=12,SUMIFS('ON Data'!P:P,'ON Data'!$D:$D,$A$4,'ON Data'!$E:$E,7),SUMIFS('ON Data'!P:P,'ON Data'!$E:$E,7))</f>
        <v>0</v>
      </c>
      <c r="L16" s="202">
        <f xml:space="preserve">
IF($A$4&lt;=12,SUMIFS('ON Data'!Q:Q,'ON Data'!$D:$D,$A$4,'ON Data'!$E:$E,7),SUMIFS('ON Data'!Q:Q,'ON Data'!$E:$E,7))</f>
        <v>0</v>
      </c>
      <c r="M16" s="202">
        <f xml:space="preserve">
IF($A$4&lt;=12,SUMIFS('ON Data'!R:R,'ON Data'!$D:$D,$A$4,'ON Data'!$E:$E,7),SUMIFS('ON Data'!R:R,'ON Data'!$E:$E,7))</f>
        <v>0</v>
      </c>
      <c r="N16" s="202">
        <f xml:space="preserve">
IF($A$4&lt;=12,SUMIFS('ON Data'!S:S,'ON Data'!$D:$D,$A$4,'ON Data'!$E:$E,7),SUMIFS('ON Data'!S:S,'ON Data'!$E:$E,7))</f>
        <v>0</v>
      </c>
      <c r="O16" s="202">
        <f xml:space="preserve">
IF($A$4&lt;=12,SUMIFS('ON Data'!T:T,'ON Data'!$D:$D,$A$4,'ON Data'!$E:$E,7),SUMIFS('ON Data'!T:T,'ON Data'!$E:$E,7))</f>
        <v>0</v>
      </c>
      <c r="P16" s="202">
        <f xml:space="preserve">
IF($A$4&lt;=12,SUMIFS('ON Data'!U:U,'ON Data'!$D:$D,$A$4,'ON Data'!$E:$E,7),SUMIFS('ON Data'!U:U,'ON Data'!$E:$E,7))</f>
        <v>0</v>
      </c>
      <c r="Q16" s="202">
        <f xml:space="preserve">
IF($A$4&lt;=12,SUMIFS('ON Data'!V:V,'ON Data'!$D:$D,$A$4,'ON Data'!$E:$E,7),SUMIFS('ON Data'!V:V,'ON Data'!$E:$E,7))</f>
        <v>0</v>
      </c>
      <c r="R16" s="202">
        <f xml:space="preserve">
IF($A$4&lt;=12,SUMIFS('ON Data'!W:W,'ON Data'!$D:$D,$A$4,'ON Data'!$E:$E,7),SUMIFS('ON Data'!W:W,'ON Data'!$E:$E,7))</f>
        <v>0</v>
      </c>
      <c r="S16" s="202">
        <f xml:space="preserve">
IF($A$4&lt;=12,SUMIFS('ON Data'!X:X,'ON Data'!$D:$D,$A$4,'ON Data'!$E:$E,7),SUMIFS('ON Data'!X:X,'ON Data'!$E:$E,7))</f>
        <v>0</v>
      </c>
      <c r="T16" s="202">
        <f xml:space="preserve">
IF($A$4&lt;=12,SUMIFS('ON Data'!Y:Y,'ON Data'!$D:$D,$A$4,'ON Data'!$E:$E,7),SUMIFS('ON Data'!Y:Y,'ON Data'!$E:$E,7))</f>
        <v>0</v>
      </c>
      <c r="U16" s="202">
        <f xml:space="preserve">
IF($A$4&lt;=12,SUMIFS('ON Data'!Z:Z,'ON Data'!$D:$D,$A$4,'ON Data'!$E:$E,7),SUMIFS('ON Data'!Z:Z,'ON Data'!$E:$E,7))</f>
        <v>0</v>
      </c>
      <c r="V16" s="202">
        <f xml:space="preserve">
IF($A$4&lt;=12,SUMIFS('ON Data'!AA:AA,'ON Data'!$D:$D,$A$4,'ON Data'!$E:$E,7),SUMIFS('ON Data'!AA:AA,'ON Data'!$E:$E,7))</f>
        <v>0</v>
      </c>
      <c r="W16" s="202">
        <f xml:space="preserve">
IF($A$4&lt;=12,SUMIFS('ON Data'!AB:AB,'ON Data'!$D:$D,$A$4,'ON Data'!$E:$E,7),SUMIFS('ON Data'!AB:AB,'ON Data'!$E:$E,7))</f>
        <v>0</v>
      </c>
      <c r="X16" s="202">
        <f xml:space="preserve">
IF($A$4&lt;=12,SUMIFS('ON Data'!AC:AC,'ON Data'!$D:$D,$A$4,'ON Data'!$E:$E,7),SUMIFS('ON Data'!AC:AC,'ON Data'!$E:$E,7))</f>
        <v>0</v>
      </c>
      <c r="Y16" s="202">
        <f xml:space="preserve">
IF($A$4&lt;=12,SUMIFS('ON Data'!AD:AD,'ON Data'!$D:$D,$A$4,'ON Data'!$E:$E,7),SUMIFS('ON Data'!AD:AD,'ON Data'!$E:$E,7))</f>
        <v>0</v>
      </c>
      <c r="Z16" s="202">
        <f xml:space="preserve">
IF($A$4&lt;=12,SUMIFS('ON Data'!AE:AE,'ON Data'!$D:$D,$A$4,'ON Data'!$E:$E,7),SUMIFS('ON Data'!AE:AE,'ON Data'!$E:$E,7))</f>
        <v>0</v>
      </c>
      <c r="AA16" s="202">
        <f xml:space="preserve">
IF($A$4&lt;=12,SUMIFS('ON Data'!AF:AF,'ON Data'!$D:$D,$A$4,'ON Data'!$E:$E,7),SUMIFS('ON Data'!AF:AF,'ON Data'!$E:$E,7))</f>
        <v>0</v>
      </c>
      <c r="AB16" s="202">
        <f xml:space="preserve">
IF($A$4&lt;=12,SUMIFS('ON Data'!AG:AG,'ON Data'!$D:$D,$A$4,'ON Data'!$E:$E,7),SUMIFS('ON Data'!AG:AG,'ON Data'!$E:$E,7))</f>
        <v>0</v>
      </c>
      <c r="AC16" s="202">
        <f xml:space="preserve">
IF($A$4&lt;=12,SUMIFS('ON Data'!AH:AH,'ON Data'!$D:$D,$A$4,'ON Data'!$E:$E,7),SUMIFS('ON Data'!AH:AH,'ON Data'!$E:$E,7))</f>
        <v>0</v>
      </c>
      <c r="AD16" s="202">
        <f xml:space="preserve">
IF($A$4&lt;=12,SUMIFS('ON Data'!AI:AI,'ON Data'!$D:$D,$A$4,'ON Data'!$E:$E,7),SUMIFS('ON Data'!AI:AI,'ON Data'!$E:$E,7))</f>
        <v>0</v>
      </c>
      <c r="AE16" s="202">
        <f xml:space="preserve">
IF($A$4&lt;=12,SUMIFS('ON Data'!AJ:AJ,'ON Data'!$D:$D,$A$4,'ON Data'!$E:$E,7),SUMIFS('ON Data'!AJ:AJ,'ON Data'!$E:$E,7))</f>
        <v>0</v>
      </c>
      <c r="AF16" s="202">
        <f xml:space="preserve">
IF($A$4&lt;=12,SUMIFS('ON Data'!AK:AK,'ON Data'!$D:$D,$A$4,'ON Data'!$E:$E,7),SUMIFS('ON Data'!AK:AK,'ON Data'!$E:$E,7))</f>
        <v>0</v>
      </c>
      <c r="AG16" s="202">
        <f xml:space="preserve">
IF($A$4&lt;=12,SUMIFS('ON Data'!AL:AL,'ON Data'!$D:$D,$A$4,'ON Data'!$E:$E,7),SUMIFS('ON Data'!AL:AL,'ON Data'!$E:$E,7))</f>
        <v>0</v>
      </c>
      <c r="AH16" s="358">
        <f xml:space="preserve">
IF($A$4&lt;=12,SUMIFS('ON Data'!AN:AN,'ON Data'!$D:$D,$A$4,'ON Data'!$E:$E,7),SUMIFS('ON Data'!AN:AN,'ON Data'!$E:$E,7))</f>
        <v>0</v>
      </c>
      <c r="AI16" s="368"/>
    </row>
    <row r="17" spans="1:35" x14ac:dyDescent="0.3">
      <c r="A17" s="185" t="s">
        <v>123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Data'!H:H,'ON Data'!$D:$D,$A$4,'ON Data'!$E:$E,8),SUMIFS('ON Data'!H:H,'ON Data'!$E:$E,8))</f>
        <v>0</v>
      </c>
      <c r="E17" s="202">
        <f xml:space="preserve">
IF($A$4&lt;=12,SUMIFS('ON Data'!I:I,'ON Data'!$D:$D,$A$4,'ON Data'!$E:$E,8),SUMIFS('ON Data'!I:I,'ON Data'!$E:$E,8))</f>
        <v>0</v>
      </c>
      <c r="F17" s="202">
        <f xml:space="preserve">
IF($A$4&lt;=12,SUMIFS('ON Data'!K:K,'ON Data'!$D:$D,$A$4,'ON Data'!$E:$E,8),SUMIFS('ON Data'!K:K,'ON Data'!$E:$E,8))</f>
        <v>0</v>
      </c>
      <c r="G17" s="202">
        <f xml:space="preserve">
IF($A$4&lt;=12,SUMIFS('ON Data'!L:L,'ON Data'!$D:$D,$A$4,'ON Data'!$E:$E,8),SUMIFS('ON Data'!L:L,'ON Data'!$E:$E,8))</f>
        <v>0</v>
      </c>
      <c r="H17" s="202">
        <f xml:space="preserve">
IF($A$4&lt;=12,SUMIFS('ON Data'!M:M,'ON Data'!$D:$D,$A$4,'ON Data'!$E:$E,8),SUMIFS('ON Data'!M:M,'ON Data'!$E:$E,8))</f>
        <v>0</v>
      </c>
      <c r="I17" s="202">
        <f xml:space="preserve">
IF($A$4&lt;=12,SUMIFS('ON Data'!N:N,'ON Data'!$D:$D,$A$4,'ON Data'!$E:$E,8),SUMIFS('ON Data'!N:N,'ON Data'!$E:$E,8))</f>
        <v>0</v>
      </c>
      <c r="J17" s="202">
        <f xml:space="preserve">
IF($A$4&lt;=12,SUMIFS('ON Data'!O:O,'ON Data'!$D:$D,$A$4,'ON Data'!$E:$E,8),SUMIFS('ON Data'!O:O,'ON Data'!$E:$E,8))</f>
        <v>0</v>
      </c>
      <c r="K17" s="202">
        <f xml:space="preserve">
IF($A$4&lt;=12,SUMIFS('ON Data'!P:P,'ON Data'!$D:$D,$A$4,'ON Data'!$E:$E,8),SUMIFS('ON Data'!P:P,'ON Data'!$E:$E,8))</f>
        <v>0</v>
      </c>
      <c r="L17" s="202">
        <f xml:space="preserve">
IF($A$4&lt;=12,SUMIFS('ON Data'!Q:Q,'ON Data'!$D:$D,$A$4,'ON Data'!$E:$E,8),SUMIFS('ON Data'!Q:Q,'ON Data'!$E:$E,8))</f>
        <v>0</v>
      </c>
      <c r="M17" s="202">
        <f xml:space="preserve">
IF($A$4&lt;=12,SUMIFS('ON Data'!R:R,'ON Data'!$D:$D,$A$4,'ON Data'!$E:$E,8),SUMIFS('ON Data'!R:R,'ON Data'!$E:$E,8))</f>
        <v>0</v>
      </c>
      <c r="N17" s="202">
        <f xml:space="preserve">
IF($A$4&lt;=12,SUMIFS('ON Data'!S:S,'ON Data'!$D:$D,$A$4,'ON Data'!$E:$E,8),SUMIFS('ON Data'!S:S,'ON Data'!$E:$E,8))</f>
        <v>0</v>
      </c>
      <c r="O17" s="202">
        <f xml:space="preserve">
IF($A$4&lt;=12,SUMIFS('ON Data'!T:T,'ON Data'!$D:$D,$A$4,'ON Data'!$E:$E,8),SUMIFS('ON Data'!T:T,'ON Data'!$E:$E,8))</f>
        <v>0</v>
      </c>
      <c r="P17" s="202">
        <f xml:space="preserve">
IF($A$4&lt;=12,SUMIFS('ON Data'!U:U,'ON Data'!$D:$D,$A$4,'ON Data'!$E:$E,8),SUMIFS('ON Data'!U:U,'ON Data'!$E:$E,8))</f>
        <v>0</v>
      </c>
      <c r="Q17" s="202">
        <f xml:space="preserve">
IF($A$4&lt;=12,SUMIFS('ON Data'!V:V,'ON Data'!$D:$D,$A$4,'ON Data'!$E:$E,8),SUMIFS('ON Data'!V:V,'ON Data'!$E:$E,8))</f>
        <v>0</v>
      </c>
      <c r="R17" s="202">
        <f xml:space="preserve">
IF($A$4&lt;=12,SUMIFS('ON Data'!W:W,'ON Data'!$D:$D,$A$4,'ON Data'!$E:$E,8),SUMIFS('ON Data'!W:W,'ON Data'!$E:$E,8))</f>
        <v>0</v>
      </c>
      <c r="S17" s="202">
        <f xml:space="preserve">
IF($A$4&lt;=12,SUMIFS('ON Data'!X:X,'ON Data'!$D:$D,$A$4,'ON Data'!$E:$E,8),SUMIFS('ON Data'!X:X,'ON Data'!$E:$E,8))</f>
        <v>0</v>
      </c>
      <c r="T17" s="202">
        <f xml:space="preserve">
IF($A$4&lt;=12,SUMIFS('ON Data'!Y:Y,'ON Data'!$D:$D,$A$4,'ON Data'!$E:$E,8),SUMIFS('ON Data'!Y:Y,'ON Data'!$E:$E,8))</f>
        <v>0</v>
      </c>
      <c r="U17" s="202">
        <f xml:space="preserve">
IF($A$4&lt;=12,SUMIFS('ON Data'!Z:Z,'ON Data'!$D:$D,$A$4,'ON Data'!$E:$E,8),SUMIFS('ON Data'!Z:Z,'ON Data'!$E:$E,8))</f>
        <v>0</v>
      </c>
      <c r="V17" s="202">
        <f xml:space="preserve">
IF($A$4&lt;=12,SUMIFS('ON Data'!AA:AA,'ON Data'!$D:$D,$A$4,'ON Data'!$E:$E,8),SUMIFS('ON Data'!AA:AA,'ON Data'!$E:$E,8))</f>
        <v>0</v>
      </c>
      <c r="W17" s="202">
        <f xml:space="preserve">
IF($A$4&lt;=12,SUMIFS('ON Data'!AB:AB,'ON Data'!$D:$D,$A$4,'ON Data'!$E:$E,8),SUMIFS('ON Data'!AB:AB,'ON Data'!$E:$E,8))</f>
        <v>0</v>
      </c>
      <c r="X17" s="202">
        <f xml:space="preserve">
IF($A$4&lt;=12,SUMIFS('ON Data'!AC:AC,'ON Data'!$D:$D,$A$4,'ON Data'!$E:$E,8),SUMIFS('ON Data'!AC:AC,'ON Data'!$E:$E,8))</f>
        <v>0</v>
      </c>
      <c r="Y17" s="202">
        <f xml:space="preserve">
IF($A$4&lt;=12,SUMIFS('ON Data'!AD:AD,'ON Data'!$D:$D,$A$4,'ON Data'!$E:$E,8),SUMIFS('ON Data'!AD:AD,'ON Data'!$E:$E,8))</f>
        <v>0</v>
      </c>
      <c r="Z17" s="202">
        <f xml:space="preserve">
IF($A$4&lt;=12,SUMIFS('ON Data'!AE:AE,'ON Data'!$D:$D,$A$4,'ON Data'!$E:$E,8),SUMIFS('ON Data'!AE:AE,'ON Data'!$E:$E,8))</f>
        <v>0</v>
      </c>
      <c r="AA17" s="202">
        <f xml:space="preserve">
IF($A$4&lt;=12,SUMIFS('ON Data'!AF:AF,'ON Data'!$D:$D,$A$4,'ON Data'!$E:$E,8),SUMIFS('ON Data'!AF:AF,'ON Data'!$E:$E,8))</f>
        <v>0</v>
      </c>
      <c r="AB17" s="202">
        <f xml:space="preserve">
IF($A$4&lt;=12,SUMIFS('ON Data'!AG:AG,'ON Data'!$D:$D,$A$4,'ON Data'!$E:$E,8),SUMIFS('ON Data'!AG:AG,'ON Data'!$E:$E,8))</f>
        <v>0</v>
      </c>
      <c r="AC17" s="202">
        <f xml:space="preserve">
IF($A$4&lt;=12,SUMIFS('ON Data'!AH:AH,'ON Data'!$D:$D,$A$4,'ON Data'!$E:$E,8),SUMIFS('ON Data'!AH:AH,'ON Data'!$E:$E,8))</f>
        <v>0</v>
      </c>
      <c r="AD17" s="202">
        <f xml:space="preserve">
IF($A$4&lt;=12,SUMIFS('ON Data'!AI:AI,'ON Data'!$D:$D,$A$4,'ON Data'!$E:$E,8),SUMIFS('ON Data'!AI:AI,'ON Data'!$E:$E,8))</f>
        <v>0</v>
      </c>
      <c r="AE17" s="202">
        <f xml:space="preserve">
IF($A$4&lt;=12,SUMIFS('ON Data'!AJ:AJ,'ON Data'!$D:$D,$A$4,'ON Data'!$E:$E,8),SUMIFS('ON Data'!AJ:AJ,'ON Data'!$E:$E,8))</f>
        <v>0</v>
      </c>
      <c r="AF17" s="202">
        <f xml:space="preserve">
IF($A$4&lt;=12,SUMIFS('ON Data'!AK:AK,'ON Data'!$D:$D,$A$4,'ON Data'!$E:$E,8),SUMIFS('ON Data'!AK:AK,'ON Data'!$E:$E,8))</f>
        <v>0</v>
      </c>
      <c r="AG17" s="202">
        <f xml:space="preserve">
IF($A$4&lt;=12,SUMIFS('ON Data'!AL:AL,'ON Data'!$D:$D,$A$4,'ON Data'!$E:$E,8),SUMIFS('ON Data'!AL:AL,'ON Data'!$E:$E,8))</f>
        <v>0</v>
      </c>
      <c r="AH17" s="358">
        <f xml:space="preserve">
IF($A$4&lt;=12,SUMIFS('ON Data'!AN:AN,'ON Data'!$D:$D,$A$4,'ON Data'!$E:$E,8),SUMIFS('ON Data'!AN:AN,'ON Data'!$E:$E,8))</f>
        <v>0</v>
      </c>
      <c r="AI17" s="368"/>
    </row>
    <row r="18" spans="1:35" x14ac:dyDescent="0.3">
      <c r="A18" s="185" t="s">
        <v>124</v>
      </c>
      <c r="B18" s="200">
        <f xml:space="preserve">
B19-B16-B17</f>
        <v>210090</v>
      </c>
      <c r="C18" s="201">
        <f t="shared" ref="C18:G18" si="0" xml:space="preserve">
C19-C16-C17</f>
        <v>0</v>
      </c>
      <c r="D18" s="202">
        <f t="shared" si="0"/>
        <v>0</v>
      </c>
      <c r="E18" s="202">
        <f t="shared" si="0"/>
        <v>0</v>
      </c>
      <c r="F18" s="202">
        <f t="shared" si="0"/>
        <v>0</v>
      </c>
      <c r="G18" s="202">
        <f t="shared" si="0"/>
        <v>0</v>
      </c>
      <c r="H18" s="202">
        <f t="shared" ref="H18:AH18" si="1" xml:space="preserve">
H19-H16-H17</f>
        <v>0</v>
      </c>
      <c r="I18" s="202">
        <f t="shared" si="1"/>
        <v>0</v>
      </c>
      <c r="J18" s="202">
        <f t="shared" si="1"/>
        <v>0</v>
      </c>
      <c r="K18" s="202">
        <f t="shared" si="1"/>
        <v>210090</v>
      </c>
      <c r="L18" s="202">
        <f t="shared" si="1"/>
        <v>0</v>
      </c>
      <c r="M18" s="202">
        <f t="shared" si="1"/>
        <v>0</v>
      </c>
      <c r="N18" s="202">
        <f t="shared" si="1"/>
        <v>0</v>
      </c>
      <c r="O18" s="202">
        <f t="shared" si="1"/>
        <v>0</v>
      </c>
      <c r="P18" s="202">
        <f t="shared" si="1"/>
        <v>0</v>
      </c>
      <c r="Q18" s="202">
        <f t="shared" si="1"/>
        <v>0</v>
      </c>
      <c r="R18" s="202">
        <f t="shared" si="1"/>
        <v>0</v>
      </c>
      <c r="S18" s="202">
        <f t="shared" si="1"/>
        <v>0</v>
      </c>
      <c r="T18" s="202">
        <f t="shared" si="1"/>
        <v>0</v>
      </c>
      <c r="U18" s="202">
        <f t="shared" si="1"/>
        <v>0</v>
      </c>
      <c r="V18" s="202">
        <f t="shared" si="1"/>
        <v>0</v>
      </c>
      <c r="W18" s="202">
        <f t="shared" si="1"/>
        <v>0</v>
      </c>
      <c r="X18" s="202">
        <f t="shared" si="1"/>
        <v>0</v>
      </c>
      <c r="Y18" s="202">
        <f t="shared" si="1"/>
        <v>0</v>
      </c>
      <c r="Z18" s="202">
        <f t="shared" si="1"/>
        <v>0</v>
      </c>
      <c r="AA18" s="202">
        <f t="shared" si="1"/>
        <v>0</v>
      </c>
      <c r="AB18" s="202">
        <f t="shared" si="1"/>
        <v>0</v>
      </c>
      <c r="AC18" s="202">
        <f t="shared" si="1"/>
        <v>0</v>
      </c>
      <c r="AD18" s="202">
        <f t="shared" si="1"/>
        <v>0</v>
      </c>
      <c r="AE18" s="202">
        <f t="shared" si="1"/>
        <v>0</v>
      </c>
      <c r="AF18" s="202">
        <f t="shared" si="1"/>
        <v>0</v>
      </c>
      <c r="AG18" s="202">
        <f t="shared" si="1"/>
        <v>0</v>
      </c>
      <c r="AH18" s="358">
        <f t="shared" si="1"/>
        <v>0</v>
      </c>
      <c r="AI18" s="368"/>
    </row>
    <row r="19" spans="1:35" ht="15" thickBot="1" x14ac:dyDescent="0.35">
      <c r="A19" s="186" t="s">
        <v>125</v>
      </c>
      <c r="B19" s="209">
        <f xml:space="preserve">
IF($A$4&lt;=12,SUMIFS('ON Data'!F:F,'ON Data'!$D:$D,$A$4,'ON Data'!$E:$E,9),SUMIFS('ON Data'!F:F,'ON Data'!$E:$E,9))</f>
        <v>210090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Data'!H:H,'ON Data'!$D:$D,$A$4,'ON Data'!$E:$E,9),SUMIFS('ON Data'!H:H,'ON Data'!$E:$E,9))</f>
        <v>0</v>
      </c>
      <c r="E19" s="211">
        <f xml:space="preserve">
IF($A$4&lt;=12,SUMIFS('ON Data'!I:I,'ON Data'!$D:$D,$A$4,'ON Data'!$E:$E,9),SUMIFS('ON Data'!I:I,'ON Data'!$E:$E,9))</f>
        <v>0</v>
      </c>
      <c r="F19" s="211">
        <f xml:space="preserve">
IF($A$4&lt;=12,SUMIFS('ON Data'!K:K,'ON Data'!$D:$D,$A$4,'ON Data'!$E:$E,9),SUMIFS('ON Data'!K:K,'ON Data'!$E:$E,9))</f>
        <v>0</v>
      </c>
      <c r="G19" s="211">
        <f xml:space="preserve">
IF($A$4&lt;=12,SUMIFS('ON Data'!L:L,'ON Data'!$D:$D,$A$4,'ON Data'!$E:$E,9),SUMIFS('ON Data'!L:L,'ON Data'!$E:$E,9))</f>
        <v>0</v>
      </c>
      <c r="H19" s="211">
        <f xml:space="preserve">
IF($A$4&lt;=12,SUMIFS('ON Data'!M:M,'ON Data'!$D:$D,$A$4,'ON Data'!$E:$E,9),SUMIFS('ON Data'!M:M,'ON Data'!$E:$E,9))</f>
        <v>0</v>
      </c>
      <c r="I19" s="211">
        <f xml:space="preserve">
IF($A$4&lt;=12,SUMIFS('ON Data'!N:N,'ON Data'!$D:$D,$A$4,'ON Data'!$E:$E,9),SUMIFS('ON Data'!N:N,'ON Data'!$E:$E,9))</f>
        <v>0</v>
      </c>
      <c r="J19" s="211">
        <f xml:space="preserve">
IF($A$4&lt;=12,SUMIFS('ON Data'!O:O,'ON Data'!$D:$D,$A$4,'ON Data'!$E:$E,9),SUMIFS('ON Data'!O:O,'ON Data'!$E:$E,9))</f>
        <v>0</v>
      </c>
      <c r="K19" s="211">
        <f xml:space="preserve">
IF($A$4&lt;=12,SUMIFS('ON Data'!P:P,'ON Data'!$D:$D,$A$4,'ON Data'!$E:$E,9),SUMIFS('ON Data'!P:P,'ON Data'!$E:$E,9))</f>
        <v>210090</v>
      </c>
      <c r="L19" s="211">
        <f xml:space="preserve">
IF($A$4&lt;=12,SUMIFS('ON Data'!Q:Q,'ON Data'!$D:$D,$A$4,'ON Data'!$E:$E,9),SUMIFS('ON Data'!Q:Q,'ON Data'!$E:$E,9))</f>
        <v>0</v>
      </c>
      <c r="M19" s="211">
        <f xml:space="preserve">
IF($A$4&lt;=12,SUMIFS('ON Data'!R:R,'ON Data'!$D:$D,$A$4,'ON Data'!$E:$E,9),SUMIFS('ON Data'!R:R,'ON Data'!$E:$E,9))</f>
        <v>0</v>
      </c>
      <c r="N19" s="211">
        <f xml:space="preserve">
IF($A$4&lt;=12,SUMIFS('ON Data'!S:S,'ON Data'!$D:$D,$A$4,'ON Data'!$E:$E,9),SUMIFS('ON Data'!S:S,'ON Data'!$E:$E,9))</f>
        <v>0</v>
      </c>
      <c r="O19" s="211">
        <f xml:space="preserve">
IF($A$4&lt;=12,SUMIFS('ON Data'!T:T,'ON Data'!$D:$D,$A$4,'ON Data'!$E:$E,9),SUMIFS('ON Data'!T:T,'ON Data'!$E:$E,9))</f>
        <v>0</v>
      </c>
      <c r="P19" s="211">
        <f xml:space="preserve">
IF($A$4&lt;=12,SUMIFS('ON Data'!U:U,'ON Data'!$D:$D,$A$4,'ON Data'!$E:$E,9),SUMIFS('ON Data'!U:U,'ON Data'!$E:$E,9))</f>
        <v>0</v>
      </c>
      <c r="Q19" s="211">
        <f xml:space="preserve">
IF($A$4&lt;=12,SUMIFS('ON Data'!V:V,'ON Data'!$D:$D,$A$4,'ON Data'!$E:$E,9),SUMIFS('ON Data'!V:V,'ON Data'!$E:$E,9))</f>
        <v>0</v>
      </c>
      <c r="R19" s="211">
        <f xml:space="preserve">
IF($A$4&lt;=12,SUMIFS('ON Data'!W:W,'ON Data'!$D:$D,$A$4,'ON Data'!$E:$E,9),SUMIFS('ON Data'!W:W,'ON Data'!$E:$E,9))</f>
        <v>0</v>
      </c>
      <c r="S19" s="211">
        <f xml:space="preserve">
IF($A$4&lt;=12,SUMIFS('ON Data'!X:X,'ON Data'!$D:$D,$A$4,'ON Data'!$E:$E,9),SUMIFS('ON Data'!X:X,'ON Data'!$E:$E,9))</f>
        <v>0</v>
      </c>
      <c r="T19" s="211">
        <f xml:space="preserve">
IF($A$4&lt;=12,SUMIFS('ON Data'!Y:Y,'ON Data'!$D:$D,$A$4,'ON Data'!$E:$E,9),SUMIFS('ON Data'!Y:Y,'ON Data'!$E:$E,9))</f>
        <v>0</v>
      </c>
      <c r="U19" s="211">
        <f xml:space="preserve">
IF($A$4&lt;=12,SUMIFS('ON Data'!Z:Z,'ON Data'!$D:$D,$A$4,'ON Data'!$E:$E,9),SUMIFS('ON Data'!Z:Z,'ON Data'!$E:$E,9))</f>
        <v>0</v>
      </c>
      <c r="V19" s="211">
        <f xml:space="preserve">
IF($A$4&lt;=12,SUMIFS('ON Data'!AA:AA,'ON Data'!$D:$D,$A$4,'ON Data'!$E:$E,9),SUMIFS('ON Data'!AA:AA,'ON Data'!$E:$E,9))</f>
        <v>0</v>
      </c>
      <c r="W19" s="211">
        <f xml:space="preserve">
IF($A$4&lt;=12,SUMIFS('ON Data'!AB:AB,'ON Data'!$D:$D,$A$4,'ON Data'!$E:$E,9),SUMIFS('ON Data'!AB:AB,'ON Data'!$E:$E,9))</f>
        <v>0</v>
      </c>
      <c r="X19" s="211">
        <f xml:space="preserve">
IF($A$4&lt;=12,SUMIFS('ON Data'!AC:AC,'ON Data'!$D:$D,$A$4,'ON Data'!$E:$E,9),SUMIFS('ON Data'!AC:AC,'ON Data'!$E:$E,9))</f>
        <v>0</v>
      </c>
      <c r="Y19" s="211">
        <f xml:space="preserve">
IF($A$4&lt;=12,SUMIFS('ON Data'!AD:AD,'ON Data'!$D:$D,$A$4,'ON Data'!$E:$E,9),SUMIFS('ON Data'!AD:AD,'ON Data'!$E:$E,9))</f>
        <v>0</v>
      </c>
      <c r="Z19" s="211">
        <f xml:space="preserve">
IF($A$4&lt;=12,SUMIFS('ON Data'!AE:AE,'ON Data'!$D:$D,$A$4,'ON Data'!$E:$E,9),SUMIFS('ON Data'!AE:AE,'ON Data'!$E:$E,9))</f>
        <v>0</v>
      </c>
      <c r="AA19" s="211">
        <f xml:space="preserve">
IF($A$4&lt;=12,SUMIFS('ON Data'!AF:AF,'ON Data'!$D:$D,$A$4,'ON Data'!$E:$E,9),SUMIFS('ON Data'!AF:AF,'ON Data'!$E:$E,9))</f>
        <v>0</v>
      </c>
      <c r="AB19" s="211">
        <f xml:space="preserve">
IF($A$4&lt;=12,SUMIFS('ON Data'!AG:AG,'ON Data'!$D:$D,$A$4,'ON Data'!$E:$E,9),SUMIFS('ON Data'!AG:AG,'ON Data'!$E:$E,9))</f>
        <v>0</v>
      </c>
      <c r="AC19" s="211">
        <f xml:space="preserve">
IF($A$4&lt;=12,SUMIFS('ON Data'!AH:AH,'ON Data'!$D:$D,$A$4,'ON Data'!$E:$E,9),SUMIFS('ON Data'!AH:AH,'ON Data'!$E:$E,9))</f>
        <v>0</v>
      </c>
      <c r="AD19" s="211">
        <f xml:space="preserve">
IF($A$4&lt;=12,SUMIFS('ON Data'!AI:AI,'ON Data'!$D:$D,$A$4,'ON Data'!$E:$E,9),SUMIFS('ON Data'!AI:AI,'ON Data'!$E:$E,9))</f>
        <v>0</v>
      </c>
      <c r="AE19" s="211">
        <f xml:space="preserve">
IF($A$4&lt;=12,SUMIFS('ON Data'!AJ:AJ,'ON Data'!$D:$D,$A$4,'ON Data'!$E:$E,9),SUMIFS('ON Data'!AJ:AJ,'ON Data'!$E:$E,9))</f>
        <v>0</v>
      </c>
      <c r="AF19" s="211">
        <f xml:space="preserve">
IF($A$4&lt;=12,SUMIFS('ON Data'!AK:AK,'ON Data'!$D:$D,$A$4,'ON Data'!$E:$E,9),SUMIFS('ON Data'!AK:AK,'ON Data'!$E:$E,9))</f>
        <v>0</v>
      </c>
      <c r="AG19" s="211">
        <f xml:space="preserve">
IF($A$4&lt;=12,SUMIFS('ON Data'!AL:AL,'ON Data'!$D:$D,$A$4,'ON Data'!$E:$E,9),SUMIFS('ON Data'!AL:AL,'ON Data'!$E:$E,9))</f>
        <v>0</v>
      </c>
      <c r="AH19" s="361">
        <f xml:space="preserve">
IF($A$4&lt;=12,SUMIFS('ON Data'!AN:AN,'ON Data'!$D:$D,$A$4,'ON Data'!$E:$E,9),SUMIFS('ON Data'!AN:AN,'ON Data'!$E:$E,9))</f>
        <v>0</v>
      </c>
      <c r="AI19" s="368"/>
    </row>
    <row r="20" spans="1:35" ht="15" collapsed="1" thickBot="1" x14ac:dyDescent="0.35">
      <c r="A20" s="187" t="s">
        <v>55</v>
      </c>
      <c r="B20" s="212">
        <f xml:space="preserve">
IF($A$4&lt;=12,SUMIFS('ON Data'!F:F,'ON Data'!$D:$D,$A$4,'ON Data'!$E:$E,6),SUMIFS('ON Data'!F:F,'ON Data'!$E:$E,6))</f>
        <v>2578264</v>
      </c>
      <c r="C20" s="213">
        <f xml:space="preserve">
IF($A$4&lt;=12,SUMIFS('ON Data'!G:G,'ON Data'!$D:$D,$A$4,'ON Data'!$E:$E,6),SUMIFS('ON Data'!G:G,'ON Data'!$E:$E,6))</f>
        <v>0</v>
      </c>
      <c r="D20" s="214">
        <f xml:space="preserve">
IF($A$4&lt;=12,SUMIFS('ON Data'!H:H,'ON Data'!$D:$D,$A$4,'ON Data'!$E:$E,6),SUMIFS('ON Data'!H:H,'ON Data'!$E:$E,6))</f>
        <v>0</v>
      </c>
      <c r="E20" s="214">
        <f xml:space="preserve">
IF($A$4&lt;=12,SUMIFS('ON Data'!I:I,'ON Data'!$D:$D,$A$4,'ON Data'!$E:$E,6),SUMIFS('ON Data'!I:I,'ON Data'!$E:$E,6))</f>
        <v>0</v>
      </c>
      <c r="F20" s="214">
        <f xml:space="preserve">
IF($A$4&lt;=12,SUMIFS('ON Data'!K:K,'ON Data'!$D:$D,$A$4,'ON Data'!$E:$E,6),SUMIFS('ON Data'!K:K,'ON Data'!$E:$E,6))</f>
        <v>0</v>
      </c>
      <c r="G20" s="214">
        <f xml:space="preserve">
IF($A$4&lt;=12,SUMIFS('ON Data'!L:L,'ON Data'!$D:$D,$A$4,'ON Data'!$E:$E,6),SUMIFS('ON Data'!L:L,'ON Data'!$E:$E,6))</f>
        <v>0</v>
      </c>
      <c r="H20" s="214">
        <f xml:space="preserve">
IF($A$4&lt;=12,SUMIFS('ON Data'!M:M,'ON Data'!$D:$D,$A$4,'ON Data'!$E:$E,6),SUMIFS('ON Data'!M:M,'ON Data'!$E:$E,6))</f>
        <v>0</v>
      </c>
      <c r="I20" s="214">
        <f xml:space="preserve">
IF($A$4&lt;=12,SUMIFS('ON Data'!N:N,'ON Data'!$D:$D,$A$4,'ON Data'!$E:$E,6),SUMIFS('ON Data'!N:N,'ON Data'!$E:$E,6))</f>
        <v>0</v>
      </c>
      <c r="J20" s="214">
        <f xml:space="preserve">
IF($A$4&lt;=12,SUMIFS('ON Data'!O:O,'ON Data'!$D:$D,$A$4,'ON Data'!$E:$E,6),SUMIFS('ON Data'!O:O,'ON Data'!$E:$E,6))</f>
        <v>0</v>
      </c>
      <c r="K20" s="214">
        <f xml:space="preserve">
IF($A$4&lt;=12,SUMIFS('ON Data'!P:P,'ON Data'!$D:$D,$A$4,'ON Data'!$E:$E,6),SUMIFS('ON Data'!P:P,'ON Data'!$E:$E,6))</f>
        <v>2578264</v>
      </c>
      <c r="L20" s="214">
        <f xml:space="preserve">
IF($A$4&lt;=12,SUMIFS('ON Data'!Q:Q,'ON Data'!$D:$D,$A$4,'ON Data'!$E:$E,6),SUMIFS('ON Data'!Q:Q,'ON Data'!$E:$E,6))</f>
        <v>0</v>
      </c>
      <c r="M20" s="214">
        <f xml:space="preserve">
IF($A$4&lt;=12,SUMIFS('ON Data'!R:R,'ON Data'!$D:$D,$A$4,'ON Data'!$E:$E,6),SUMIFS('ON Data'!R:R,'ON Data'!$E:$E,6))</f>
        <v>0</v>
      </c>
      <c r="N20" s="214">
        <f xml:space="preserve">
IF($A$4&lt;=12,SUMIFS('ON Data'!S:S,'ON Data'!$D:$D,$A$4,'ON Data'!$E:$E,6),SUMIFS('ON Data'!S:S,'ON Data'!$E:$E,6))</f>
        <v>0</v>
      </c>
      <c r="O20" s="214">
        <f xml:space="preserve">
IF($A$4&lt;=12,SUMIFS('ON Data'!T:T,'ON Data'!$D:$D,$A$4,'ON Data'!$E:$E,6),SUMIFS('ON Data'!T:T,'ON Data'!$E:$E,6))</f>
        <v>0</v>
      </c>
      <c r="P20" s="214">
        <f xml:space="preserve">
IF($A$4&lt;=12,SUMIFS('ON Data'!U:U,'ON Data'!$D:$D,$A$4,'ON Data'!$E:$E,6),SUMIFS('ON Data'!U:U,'ON Data'!$E:$E,6))</f>
        <v>0</v>
      </c>
      <c r="Q20" s="214">
        <f xml:space="preserve">
IF($A$4&lt;=12,SUMIFS('ON Data'!V:V,'ON Data'!$D:$D,$A$4,'ON Data'!$E:$E,6),SUMIFS('ON Data'!V:V,'ON Data'!$E:$E,6))</f>
        <v>0</v>
      </c>
      <c r="R20" s="214">
        <f xml:space="preserve">
IF($A$4&lt;=12,SUMIFS('ON Data'!W:W,'ON Data'!$D:$D,$A$4,'ON Data'!$E:$E,6),SUMIFS('ON Data'!W:W,'ON Data'!$E:$E,6))</f>
        <v>0</v>
      </c>
      <c r="S20" s="214">
        <f xml:space="preserve">
IF($A$4&lt;=12,SUMIFS('ON Data'!X:X,'ON Data'!$D:$D,$A$4,'ON Data'!$E:$E,6),SUMIFS('ON Data'!X:X,'ON Data'!$E:$E,6))</f>
        <v>0</v>
      </c>
      <c r="T20" s="214">
        <f xml:space="preserve">
IF($A$4&lt;=12,SUMIFS('ON Data'!Y:Y,'ON Data'!$D:$D,$A$4,'ON Data'!$E:$E,6),SUMIFS('ON Data'!Y:Y,'ON Data'!$E:$E,6))</f>
        <v>0</v>
      </c>
      <c r="U20" s="214">
        <f xml:space="preserve">
IF($A$4&lt;=12,SUMIFS('ON Data'!Z:Z,'ON Data'!$D:$D,$A$4,'ON Data'!$E:$E,6),SUMIFS('ON Data'!Z:Z,'ON Data'!$E:$E,6))</f>
        <v>0</v>
      </c>
      <c r="V20" s="214">
        <f xml:space="preserve">
IF($A$4&lt;=12,SUMIFS('ON Data'!AA:AA,'ON Data'!$D:$D,$A$4,'ON Data'!$E:$E,6),SUMIFS('ON Data'!AA:AA,'ON Data'!$E:$E,6))</f>
        <v>0</v>
      </c>
      <c r="W20" s="214">
        <f xml:space="preserve">
IF($A$4&lt;=12,SUMIFS('ON Data'!AB:AB,'ON Data'!$D:$D,$A$4,'ON Data'!$E:$E,6),SUMIFS('ON Data'!AB:AB,'ON Data'!$E:$E,6))</f>
        <v>0</v>
      </c>
      <c r="X20" s="214">
        <f xml:space="preserve">
IF($A$4&lt;=12,SUMIFS('ON Data'!AC:AC,'ON Data'!$D:$D,$A$4,'ON Data'!$E:$E,6),SUMIFS('ON Data'!AC:AC,'ON Data'!$E:$E,6))</f>
        <v>0</v>
      </c>
      <c r="Y20" s="214">
        <f xml:space="preserve">
IF($A$4&lt;=12,SUMIFS('ON Data'!AD:AD,'ON Data'!$D:$D,$A$4,'ON Data'!$E:$E,6),SUMIFS('ON Data'!AD:AD,'ON Data'!$E:$E,6))</f>
        <v>0</v>
      </c>
      <c r="Z20" s="214">
        <f xml:space="preserve">
IF($A$4&lt;=12,SUMIFS('ON Data'!AE:AE,'ON Data'!$D:$D,$A$4,'ON Data'!$E:$E,6),SUMIFS('ON Data'!AE:AE,'ON Data'!$E:$E,6))</f>
        <v>0</v>
      </c>
      <c r="AA20" s="214">
        <f xml:space="preserve">
IF($A$4&lt;=12,SUMIFS('ON Data'!AF:AF,'ON Data'!$D:$D,$A$4,'ON Data'!$E:$E,6),SUMIFS('ON Data'!AF:AF,'ON Data'!$E:$E,6))</f>
        <v>0</v>
      </c>
      <c r="AB20" s="214">
        <f xml:space="preserve">
IF($A$4&lt;=12,SUMIFS('ON Data'!AG:AG,'ON Data'!$D:$D,$A$4,'ON Data'!$E:$E,6),SUMIFS('ON Data'!AG:AG,'ON Data'!$E:$E,6))</f>
        <v>0</v>
      </c>
      <c r="AC20" s="214">
        <f xml:space="preserve">
IF($A$4&lt;=12,SUMIFS('ON Data'!AH:AH,'ON Data'!$D:$D,$A$4,'ON Data'!$E:$E,6),SUMIFS('ON Data'!AH:AH,'ON Data'!$E:$E,6))</f>
        <v>0</v>
      </c>
      <c r="AD20" s="214">
        <f xml:space="preserve">
IF($A$4&lt;=12,SUMIFS('ON Data'!AI:AI,'ON Data'!$D:$D,$A$4,'ON Data'!$E:$E,6),SUMIFS('ON Data'!AI:AI,'ON Data'!$E:$E,6))</f>
        <v>0</v>
      </c>
      <c r="AE20" s="214">
        <f xml:space="preserve">
IF($A$4&lt;=12,SUMIFS('ON Data'!AJ:AJ,'ON Data'!$D:$D,$A$4,'ON Data'!$E:$E,6),SUMIFS('ON Data'!AJ:AJ,'ON Data'!$E:$E,6))</f>
        <v>0</v>
      </c>
      <c r="AF20" s="214">
        <f xml:space="preserve">
IF($A$4&lt;=12,SUMIFS('ON Data'!AK:AK,'ON Data'!$D:$D,$A$4,'ON Data'!$E:$E,6),SUMIFS('ON Data'!AK:AK,'ON Data'!$E:$E,6))</f>
        <v>0</v>
      </c>
      <c r="AG20" s="214">
        <f xml:space="preserve">
IF($A$4&lt;=12,SUMIFS('ON Data'!AL:AL,'ON Data'!$D:$D,$A$4,'ON Data'!$E:$E,6),SUMIFS('ON Data'!AL:AL,'ON Data'!$E:$E,6))</f>
        <v>0</v>
      </c>
      <c r="AH20" s="362">
        <f xml:space="preserve">
IF($A$4&lt;=12,SUMIFS('ON Data'!AN:AN,'ON Data'!$D:$D,$A$4,'ON Data'!$E:$E,6),SUMIFS('ON Data'!AN:AN,'ON Data'!$E:$E,6))</f>
        <v>0</v>
      </c>
      <c r="AI20" s="368"/>
    </row>
    <row r="21" spans="1:35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Data'!H:H,'ON Data'!$D:$D,$A$4,'ON Data'!$E:$E,12),SUMIFS('ON Data'!H:H,'ON Data'!$E:$E,12))</f>
        <v>0</v>
      </c>
      <c r="E21" s="202">
        <f xml:space="preserve">
IF($A$4&lt;=12,SUMIFS('ON Data'!I:I,'ON Data'!$D:$D,$A$4,'ON Data'!$E:$E,12),SUMIFS('ON Data'!I:I,'ON Data'!$E:$E,12))</f>
        <v>0</v>
      </c>
      <c r="F21" s="202">
        <f xml:space="preserve">
IF($A$4&lt;=12,SUMIFS('ON Data'!K:K,'ON Data'!$D:$D,$A$4,'ON Data'!$E:$E,12),SUMIFS('ON Data'!K:K,'ON Data'!$E:$E,12))</f>
        <v>0</v>
      </c>
      <c r="G21" s="202">
        <f xml:space="preserve">
IF($A$4&lt;=12,SUMIFS('ON Data'!L:L,'ON Data'!$D:$D,$A$4,'ON Data'!$E:$E,12),SUMIFS('ON Data'!L:L,'ON Data'!$E:$E,12))</f>
        <v>0</v>
      </c>
      <c r="H21" s="202">
        <f xml:space="preserve">
IF($A$4&lt;=12,SUMIFS('ON Data'!M:M,'ON Data'!$D:$D,$A$4,'ON Data'!$E:$E,12),SUMIFS('ON Data'!M:M,'ON Data'!$E:$E,12))</f>
        <v>0</v>
      </c>
      <c r="I21" s="202">
        <f xml:space="preserve">
IF($A$4&lt;=12,SUMIFS('ON Data'!N:N,'ON Data'!$D:$D,$A$4,'ON Data'!$E:$E,12),SUMIFS('ON Data'!N:N,'ON Data'!$E:$E,12))</f>
        <v>0</v>
      </c>
      <c r="J21" s="202">
        <f xml:space="preserve">
IF($A$4&lt;=12,SUMIFS('ON Data'!O:O,'ON Data'!$D:$D,$A$4,'ON Data'!$E:$E,12),SUMIFS('ON Data'!O:O,'ON Data'!$E:$E,12))</f>
        <v>0</v>
      </c>
      <c r="K21" s="202">
        <f xml:space="preserve">
IF($A$4&lt;=12,SUMIFS('ON Data'!P:P,'ON Data'!$D:$D,$A$4,'ON Data'!$E:$E,12),SUMIFS('ON Data'!P:P,'ON Data'!$E:$E,12))</f>
        <v>0</v>
      </c>
      <c r="L21" s="202">
        <f xml:space="preserve">
IF($A$4&lt;=12,SUMIFS('ON Data'!Q:Q,'ON Data'!$D:$D,$A$4,'ON Data'!$E:$E,12),SUMIFS('ON Data'!Q:Q,'ON Data'!$E:$E,12))</f>
        <v>0</v>
      </c>
      <c r="M21" s="202">
        <f xml:space="preserve">
IF($A$4&lt;=12,SUMIFS('ON Data'!R:R,'ON Data'!$D:$D,$A$4,'ON Data'!$E:$E,12),SUMIFS('ON Data'!R:R,'ON Data'!$E:$E,12))</f>
        <v>0</v>
      </c>
      <c r="N21" s="202">
        <f xml:space="preserve">
IF($A$4&lt;=12,SUMIFS('ON Data'!S:S,'ON Data'!$D:$D,$A$4,'ON Data'!$E:$E,12),SUMIFS('ON Data'!S:S,'ON Data'!$E:$E,12))</f>
        <v>0</v>
      </c>
      <c r="O21" s="202">
        <f xml:space="preserve">
IF($A$4&lt;=12,SUMIFS('ON Data'!T:T,'ON Data'!$D:$D,$A$4,'ON Data'!$E:$E,12),SUMIFS('ON Data'!T:T,'ON Data'!$E:$E,12))</f>
        <v>0</v>
      </c>
      <c r="P21" s="202">
        <f xml:space="preserve">
IF($A$4&lt;=12,SUMIFS('ON Data'!U:U,'ON Data'!$D:$D,$A$4,'ON Data'!$E:$E,12),SUMIFS('ON Data'!U:U,'ON Data'!$E:$E,12))</f>
        <v>0</v>
      </c>
      <c r="Q21" s="202">
        <f xml:space="preserve">
IF($A$4&lt;=12,SUMIFS('ON Data'!V:V,'ON Data'!$D:$D,$A$4,'ON Data'!$E:$E,12),SUMIFS('ON Data'!V:V,'ON Data'!$E:$E,12))</f>
        <v>0</v>
      </c>
      <c r="R21" s="202">
        <f xml:space="preserve">
IF($A$4&lt;=12,SUMIFS('ON Data'!W:W,'ON Data'!$D:$D,$A$4,'ON Data'!$E:$E,12),SUMIFS('ON Data'!W:W,'ON Data'!$E:$E,12))</f>
        <v>0</v>
      </c>
      <c r="S21" s="202">
        <f xml:space="preserve">
IF($A$4&lt;=12,SUMIFS('ON Data'!X:X,'ON Data'!$D:$D,$A$4,'ON Data'!$E:$E,12),SUMIFS('ON Data'!X:X,'ON Data'!$E:$E,12))</f>
        <v>0</v>
      </c>
      <c r="T21" s="202">
        <f xml:space="preserve">
IF($A$4&lt;=12,SUMIFS('ON Data'!Y:Y,'ON Data'!$D:$D,$A$4,'ON Data'!$E:$E,12),SUMIFS('ON Data'!Y:Y,'ON Data'!$E:$E,12))</f>
        <v>0</v>
      </c>
      <c r="U21" s="202">
        <f xml:space="preserve">
IF($A$4&lt;=12,SUMIFS('ON Data'!Z:Z,'ON Data'!$D:$D,$A$4,'ON Data'!$E:$E,12),SUMIFS('ON Data'!Z:Z,'ON Data'!$E:$E,12))</f>
        <v>0</v>
      </c>
      <c r="V21" s="202">
        <f xml:space="preserve">
IF($A$4&lt;=12,SUMIFS('ON Data'!AA:AA,'ON Data'!$D:$D,$A$4,'ON Data'!$E:$E,12),SUMIFS('ON Data'!AA:AA,'ON Data'!$E:$E,12))</f>
        <v>0</v>
      </c>
      <c r="W21" s="202">
        <f xml:space="preserve">
IF($A$4&lt;=12,SUMIFS('ON Data'!AB:AB,'ON Data'!$D:$D,$A$4,'ON Data'!$E:$E,12),SUMIFS('ON Data'!AB:AB,'ON Data'!$E:$E,12))</f>
        <v>0</v>
      </c>
      <c r="X21" s="202">
        <f xml:space="preserve">
IF($A$4&lt;=12,SUMIFS('ON Data'!AC:AC,'ON Data'!$D:$D,$A$4,'ON Data'!$E:$E,12),SUMIFS('ON Data'!AC:AC,'ON Data'!$E:$E,12))</f>
        <v>0</v>
      </c>
      <c r="Y21" s="202">
        <f xml:space="preserve">
IF($A$4&lt;=12,SUMIFS('ON Data'!AD:AD,'ON Data'!$D:$D,$A$4,'ON Data'!$E:$E,12),SUMIFS('ON Data'!AD:AD,'ON Data'!$E:$E,12))</f>
        <v>0</v>
      </c>
      <c r="Z21" s="202">
        <f xml:space="preserve">
IF($A$4&lt;=12,SUMIFS('ON Data'!AE:AE,'ON Data'!$D:$D,$A$4,'ON Data'!$E:$E,12),SUMIFS('ON Data'!AE:AE,'ON Data'!$E:$E,12))</f>
        <v>0</v>
      </c>
      <c r="AA21" s="202">
        <f xml:space="preserve">
IF($A$4&lt;=12,SUMIFS('ON Data'!AF:AF,'ON Data'!$D:$D,$A$4,'ON Data'!$E:$E,12),SUMIFS('ON Data'!AF:AF,'ON Data'!$E:$E,12))</f>
        <v>0</v>
      </c>
      <c r="AB21" s="202">
        <f xml:space="preserve">
IF($A$4&lt;=12,SUMIFS('ON Data'!AG:AG,'ON Data'!$D:$D,$A$4,'ON Data'!$E:$E,12),SUMIFS('ON Data'!AG:AG,'ON Data'!$E:$E,12))</f>
        <v>0</v>
      </c>
      <c r="AC21" s="202">
        <f xml:space="preserve">
IF($A$4&lt;=12,SUMIFS('ON Data'!AH:AH,'ON Data'!$D:$D,$A$4,'ON Data'!$E:$E,12),SUMIFS('ON Data'!AH:AH,'ON Data'!$E:$E,12))</f>
        <v>0</v>
      </c>
      <c r="AD21" s="202">
        <f xml:space="preserve">
IF($A$4&lt;=12,SUMIFS('ON Data'!AI:AI,'ON Data'!$D:$D,$A$4,'ON Data'!$E:$E,12),SUMIFS('ON Data'!AI:AI,'ON Data'!$E:$E,12))</f>
        <v>0</v>
      </c>
      <c r="AE21" s="202">
        <f xml:space="preserve">
IF($A$4&lt;=12,SUMIFS('ON Data'!AJ:AJ,'ON Data'!$D:$D,$A$4,'ON Data'!$E:$E,12),SUMIFS('ON Data'!AJ:AJ,'ON Data'!$E:$E,12))</f>
        <v>0</v>
      </c>
      <c r="AF21" s="202">
        <f xml:space="preserve">
IF($A$4&lt;=12,SUMIFS('ON Data'!AK:AK,'ON Data'!$D:$D,$A$4,'ON Data'!$E:$E,12),SUMIFS('ON Data'!AK:AK,'ON Data'!$E:$E,12))</f>
        <v>0</v>
      </c>
      <c r="AG21" s="202">
        <f xml:space="preserve">
IF($A$4&lt;=12,SUMIFS('ON Data'!AL:AL,'ON Data'!$D:$D,$A$4,'ON Data'!$E:$E,12),SUMIFS('ON Data'!AL:AL,'ON Data'!$E:$E,12))</f>
        <v>0</v>
      </c>
      <c r="AH21" s="358">
        <f xml:space="preserve">
IF($A$4&lt;=12,SUMIFS('ON Data'!AN:AN,'ON Data'!$D:$D,$A$4,'ON Data'!$E:$E,12),SUMIFS('ON Data'!AN:AN,'ON Data'!$E:$E,12))</f>
        <v>0</v>
      </c>
      <c r="AI21" s="368"/>
    </row>
    <row r="22" spans="1:35" ht="15" hidden="1" outlineLevel="1" thickBot="1" x14ac:dyDescent="0.35">
      <c r="A22" s="180" t="s">
        <v>57</v>
      </c>
      <c r="B22" s="240" t="str">
        <f xml:space="preserve">
IF(OR(B21="",B21=0),"",B20/B21)</f>
        <v/>
      </c>
      <c r="C22" s="241" t="str">
        <f t="shared" ref="C22:G22" si="2" xml:space="preserve">
IF(OR(C21="",C21=0),"",C20/C21)</f>
        <v/>
      </c>
      <c r="D22" s="242" t="str">
        <f t="shared" si="2"/>
        <v/>
      </c>
      <c r="E22" s="242" t="str">
        <f t="shared" si="2"/>
        <v/>
      </c>
      <c r="F22" s="242" t="str">
        <f t="shared" si="2"/>
        <v/>
      </c>
      <c r="G22" s="242" t="str">
        <f t="shared" si="2"/>
        <v/>
      </c>
      <c r="H22" s="242" t="str">
        <f t="shared" ref="H22:AH22" si="3" xml:space="preserve">
IF(OR(H21="",H21=0),"",H20/H21)</f>
        <v/>
      </c>
      <c r="I22" s="242" t="str">
        <f t="shared" si="3"/>
        <v/>
      </c>
      <c r="J22" s="242" t="str">
        <f t="shared" si="3"/>
        <v/>
      </c>
      <c r="K22" s="242" t="str">
        <f t="shared" si="3"/>
        <v/>
      </c>
      <c r="L22" s="242" t="str">
        <f t="shared" si="3"/>
        <v/>
      </c>
      <c r="M22" s="242" t="str">
        <f t="shared" si="3"/>
        <v/>
      </c>
      <c r="N22" s="242" t="str">
        <f t="shared" si="3"/>
        <v/>
      </c>
      <c r="O22" s="242" t="str">
        <f t="shared" si="3"/>
        <v/>
      </c>
      <c r="P22" s="242" t="str">
        <f t="shared" si="3"/>
        <v/>
      </c>
      <c r="Q22" s="242" t="str">
        <f t="shared" si="3"/>
        <v/>
      </c>
      <c r="R22" s="242" t="str">
        <f t="shared" si="3"/>
        <v/>
      </c>
      <c r="S22" s="242" t="str">
        <f t="shared" si="3"/>
        <v/>
      </c>
      <c r="T22" s="242" t="str">
        <f t="shared" si="3"/>
        <v/>
      </c>
      <c r="U22" s="242" t="str">
        <f t="shared" si="3"/>
        <v/>
      </c>
      <c r="V22" s="242" t="str">
        <f t="shared" si="3"/>
        <v/>
      </c>
      <c r="W22" s="242" t="str">
        <f t="shared" si="3"/>
        <v/>
      </c>
      <c r="X22" s="242" t="str">
        <f t="shared" si="3"/>
        <v/>
      </c>
      <c r="Y22" s="242" t="str">
        <f t="shared" si="3"/>
        <v/>
      </c>
      <c r="Z22" s="242" t="str">
        <f t="shared" si="3"/>
        <v/>
      </c>
      <c r="AA22" s="242" t="str">
        <f t="shared" si="3"/>
        <v/>
      </c>
      <c r="AB22" s="242" t="str">
        <f t="shared" si="3"/>
        <v/>
      </c>
      <c r="AC22" s="242" t="str">
        <f t="shared" si="3"/>
        <v/>
      </c>
      <c r="AD22" s="242" t="str">
        <f t="shared" si="3"/>
        <v/>
      </c>
      <c r="AE22" s="242" t="str">
        <f t="shared" si="3"/>
        <v/>
      </c>
      <c r="AF22" s="242" t="str">
        <f t="shared" si="3"/>
        <v/>
      </c>
      <c r="AG22" s="242" t="str">
        <f t="shared" si="3"/>
        <v/>
      </c>
      <c r="AH22" s="363" t="str">
        <f t="shared" si="3"/>
        <v/>
      </c>
      <c r="AI22" s="368"/>
    </row>
    <row r="23" spans="1:35" ht="15" hidden="1" outlineLevel="1" thickBot="1" x14ac:dyDescent="0.35">
      <c r="A23" s="188" t="s">
        <v>52</v>
      </c>
      <c r="B23" s="203">
        <f xml:space="preserve">
IF(B21="","",B20-B21)</f>
        <v>2578264</v>
      </c>
      <c r="C23" s="204">
        <f t="shared" ref="C23:G23" si="4" xml:space="preserve">
IF(C21="","",C20-C21)</f>
        <v>0</v>
      </c>
      <c r="D23" s="205">
        <f t="shared" si="4"/>
        <v>0</v>
      </c>
      <c r="E23" s="205">
        <f t="shared" si="4"/>
        <v>0</v>
      </c>
      <c r="F23" s="205">
        <f t="shared" si="4"/>
        <v>0</v>
      </c>
      <c r="G23" s="205">
        <f t="shared" si="4"/>
        <v>0</v>
      </c>
      <c r="H23" s="205">
        <f t="shared" ref="H23:AH23" si="5" xml:space="preserve">
IF(H21="","",H20-H21)</f>
        <v>0</v>
      </c>
      <c r="I23" s="205">
        <f t="shared" si="5"/>
        <v>0</v>
      </c>
      <c r="J23" s="205">
        <f t="shared" si="5"/>
        <v>0</v>
      </c>
      <c r="K23" s="205">
        <f t="shared" si="5"/>
        <v>2578264</v>
      </c>
      <c r="L23" s="205">
        <f t="shared" si="5"/>
        <v>0</v>
      </c>
      <c r="M23" s="205">
        <f t="shared" si="5"/>
        <v>0</v>
      </c>
      <c r="N23" s="205">
        <f t="shared" si="5"/>
        <v>0</v>
      </c>
      <c r="O23" s="205">
        <f t="shared" si="5"/>
        <v>0</v>
      </c>
      <c r="P23" s="205">
        <f t="shared" si="5"/>
        <v>0</v>
      </c>
      <c r="Q23" s="205">
        <f t="shared" si="5"/>
        <v>0</v>
      </c>
      <c r="R23" s="205">
        <f t="shared" si="5"/>
        <v>0</v>
      </c>
      <c r="S23" s="205">
        <f t="shared" si="5"/>
        <v>0</v>
      </c>
      <c r="T23" s="205">
        <f t="shared" si="5"/>
        <v>0</v>
      </c>
      <c r="U23" s="205">
        <f t="shared" si="5"/>
        <v>0</v>
      </c>
      <c r="V23" s="205">
        <f t="shared" si="5"/>
        <v>0</v>
      </c>
      <c r="W23" s="205">
        <f t="shared" si="5"/>
        <v>0</v>
      </c>
      <c r="X23" s="205">
        <f t="shared" si="5"/>
        <v>0</v>
      </c>
      <c r="Y23" s="205">
        <f t="shared" si="5"/>
        <v>0</v>
      </c>
      <c r="Z23" s="205">
        <f t="shared" si="5"/>
        <v>0</v>
      </c>
      <c r="AA23" s="205">
        <f t="shared" si="5"/>
        <v>0</v>
      </c>
      <c r="AB23" s="205">
        <f t="shared" si="5"/>
        <v>0</v>
      </c>
      <c r="AC23" s="205">
        <f t="shared" si="5"/>
        <v>0</v>
      </c>
      <c r="AD23" s="205">
        <f t="shared" si="5"/>
        <v>0</v>
      </c>
      <c r="AE23" s="205">
        <f t="shared" si="5"/>
        <v>0</v>
      </c>
      <c r="AF23" s="205">
        <f t="shared" si="5"/>
        <v>0</v>
      </c>
      <c r="AG23" s="205">
        <f t="shared" si="5"/>
        <v>0</v>
      </c>
      <c r="AH23" s="359">
        <f t="shared" si="5"/>
        <v>0</v>
      </c>
      <c r="AI23" s="368"/>
    </row>
    <row r="24" spans="1:35" x14ac:dyDescent="0.3">
      <c r="A24" s="182" t="s">
        <v>126</v>
      </c>
      <c r="B24" s="229" t="s">
        <v>2</v>
      </c>
      <c r="C24" s="369" t="s">
        <v>137</v>
      </c>
      <c r="D24" s="343"/>
      <c r="E24" s="344"/>
      <c r="F24" s="344" t="s">
        <v>138</v>
      </c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64" t="s">
        <v>139</v>
      </c>
      <c r="AI24" s="368"/>
    </row>
    <row r="25" spans="1:35" x14ac:dyDescent="0.3">
      <c r="A25" s="183" t="s">
        <v>55</v>
      </c>
      <c r="B25" s="200">
        <f xml:space="preserve">
SUM(C25:AH25)</f>
        <v>100</v>
      </c>
      <c r="C25" s="370">
        <f xml:space="preserve">
IF($A$4&lt;=12,SUMIFS('ON Data'!H:H,'ON Data'!$D:$D,$A$4,'ON Data'!$E:$E,10),SUMIFS('ON Data'!H:H,'ON Data'!$E:$E,10))</f>
        <v>0</v>
      </c>
      <c r="D25" s="345"/>
      <c r="E25" s="346"/>
      <c r="F25" s="346">
        <f xml:space="preserve">
IF($A$4&lt;=12,SUMIFS('ON Data'!K:K,'ON Data'!$D:$D,$A$4,'ON Data'!$E:$E,10),SUMIFS('ON Data'!K:K,'ON Data'!$E:$E,10))</f>
        <v>100</v>
      </c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65">
        <f xml:space="preserve">
IF($A$4&lt;=12,SUMIFS('ON Data'!AN:AN,'ON Data'!$D:$D,$A$4,'ON Data'!$E:$E,10),SUMIFS('ON Data'!AN:AN,'ON Data'!$E:$E,10))</f>
        <v>0</v>
      </c>
      <c r="AI25" s="368"/>
    </row>
    <row r="26" spans="1:35" x14ac:dyDescent="0.3">
      <c r="A26" s="189" t="s">
        <v>136</v>
      </c>
      <c r="B26" s="209">
        <f xml:space="preserve">
SUM(C26:AH26)</f>
        <v>0</v>
      </c>
      <c r="C26" s="370">
        <f xml:space="preserve">
IF($A$4&lt;=12,SUMIFS('ON Data'!H:H,'ON Data'!$D:$D,$A$4,'ON Data'!$E:$E,11),SUMIFS('ON Data'!H:H,'ON Data'!$E:$E,11))</f>
        <v>0</v>
      </c>
      <c r="D26" s="345"/>
      <c r="E26" s="346"/>
      <c r="F26" s="347">
        <f xml:space="preserve">
IF($A$4&lt;=12,SUMIFS('ON Data'!K:K,'ON Data'!$D:$D,$A$4,'ON Data'!$E:$E,11),SUMIFS('ON Data'!K:K,'ON Data'!$E:$E,11))</f>
        <v>0</v>
      </c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65">
        <f xml:space="preserve">
IF($A$4&lt;=12,SUMIFS('ON Data'!AN:AN,'ON Data'!$D:$D,$A$4,'ON Data'!$E:$E,11),SUMIFS('ON Data'!AN:AN,'ON Data'!$E:$E,11))</f>
        <v>0</v>
      </c>
      <c r="AI26" s="368"/>
    </row>
    <row r="27" spans="1:35" x14ac:dyDescent="0.3">
      <c r="A27" s="189" t="s">
        <v>57</v>
      </c>
      <c r="B27" s="230">
        <f xml:space="preserve">
IF(B26=0,0,B25/B26)</f>
        <v>0</v>
      </c>
      <c r="C27" s="371">
        <f xml:space="preserve">
IF(C26=0,0,C25/C26)</f>
        <v>0</v>
      </c>
      <c r="D27" s="348"/>
      <c r="E27" s="349"/>
      <c r="F27" s="349">
        <f xml:space="preserve">
IF(F26=0,0,F25/F26)</f>
        <v>0</v>
      </c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66">
        <f xml:space="preserve">
IF(AH26=0,0,AH25/AH26)</f>
        <v>0</v>
      </c>
      <c r="AI27" s="368"/>
    </row>
    <row r="28" spans="1:35" ht="15" thickBot="1" x14ac:dyDescent="0.35">
      <c r="A28" s="189" t="s">
        <v>135</v>
      </c>
      <c r="B28" s="209">
        <f xml:space="preserve">
SUM(C28:AH28)</f>
        <v>-100</v>
      </c>
      <c r="C28" s="372">
        <f xml:space="preserve">
C26-C25</f>
        <v>0</v>
      </c>
      <c r="D28" s="350"/>
      <c r="E28" s="351"/>
      <c r="F28" s="351">
        <f xml:space="preserve">
F26-F25</f>
        <v>-100</v>
      </c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67">
        <f xml:space="preserve">
AH26-AH25</f>
        <v>0</v>
      </c>
      <c r="AI28" s="368"/>
    </row>
    <row r="29" spans="1:35" x14ac:dyDescent="0.3">
      <c r="A29" s="190"/>
      <c r="B29" s="190"/>
      <c r="C29" s="191"/>
      <c r="D29" s="190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0"/>
      <c r="AG29" s="190"/>
      <c r="AH29" s="190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6" t="s">
        <v>130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</row>
    <row r="33" spans="1:1" x14ac:dyDescent="0.3">
      <c r="A33" s="228" t="s">
        <v>140</v>
      </c>
    </row>
    <row r="34" spans="1:1" x14ac:dyDescent="0.3">
      <c r="A34" s="228" t="s">
        <v>141</v>
      </c>
    </row>
    <row r="35" spans="1:1" x14ac:dyDescent="0.3">
      <c r="A35" s="228" t="s">
        <v>142</v>
      </c>
    </row>
    <row r="36" spans="1:1" x14ac:dyDescent="0.3">
      <c r="A36" s="228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3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1" x14ac:dyDescent="0.3">
      <c r="A1" s="169" t="s">
        <v>325</v>
      </c>
    </row>
    <row r="2" spans="1:41" x14ac:dyDescent="0.3">
      <c r="A2" s="173" t="s">
        <v>195</v>
      </c>
    </row>
    <row r="3" spans="1:41" x14ac:dyDescent="0.3">
      <c r="A3" s="169" t="s">
        <v>100</v>
      </c>
      <c r="B3" s="194">
        <v>2015</v>
      </c>
      <c r="D3" s="170">
        <f>MAX(D5:D1048576)</f>
        <v>11</v>
      </c>
      <c r="F3" s="170">
        <f>SUMIF($E5:$E1048576,"&lt;10",F5:F1048576)</f>
        <v>2800402.5</v>
      </c>
      <c r="G3" s="170">
        <f t="shared" ref="G3:AO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2800402.5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</row>
    <row r="4" spans="1:41" x14ac:dyDescent="0.3">
      <c r="A4" s="169" t="s">
        <v>101</v>
      </c>
      <c r="B4" s="194">
        <v>1</v>
      </c>
      <c r="C4" s="171" t="s">
        <v>4</v>
      </c>
      <c r="D4" s="172" t="s">
        <v>51</v>
      </c>
      <c r="E4" s="172" t="s">
        <v>95</v>
      </c>
      <c r="F4" s="172" t="s">
        <v>2</v>
      </c>
      <c r="G4" s="172" t="s">
        <v>96</v>
      </c>
      <c r="H4" s="172" t="s">
        <v>97</v>
      </c>
      <c r="I4" s="172" t="s">
        <v>98</v>
      </c>
      <c r="J4" s="172" t="s">
        <v>99</v>
      </c>
      <c r="K4" s="172">
        <v>305</v>
      </c>
      <c r="L4" s="172">
        <v>306</v>
      </c>
      <c r="M4" s="172">
        <v>407</v>
      </c>
      <c r="N4" s="172">
        <v>408</v>
      </c>
      <c r="O4" s="172">
        <v>409</v>
      </c>
      <c r="P4" s="172">
        <v>410</v>
      </c>
      <c r="Q4" s="172">
        <v>415</v>
      </c>
      <c r="R4" s="172">
        <v>416</v>
      </c>
      <c r="S4" s="172">
        <v>418</v>
      </c>
      <c r="T4" s="172">
        <v>419</v>
      </c>
      <c r="U4" s="172">
        <v>420</v>
      </c>
      <c r="V4" s="172">
        <v>421</v>
      </c>
      <c r="W4" s="172">
        <v>522</v>
      </c>
      <c r="X4" s="172">
        <v>523</v>
      </c>
      <c r="Y4" s="172">
        <v>524</v>
      </c>
      <c r="Z4" s="172">
        <v>525</v>
      </c>
      <c r="AA4" s="172">
        <v>526</v>
      </c>
      <c r="AB4" s="172">
        <v>527</v>
      </c>
      <c r="AC4" s="172">
        <v>528</v>
      </c>
      <c r="AD4" s="172">
        <v>629</v>
      </c>
      <c r="AE4" s="172">
        <v>630</v>
      </c>
      <c r="AF4" s="172">
        <v>636</v>
      </c>
      <c r="AG4" s="172">
        <v>637</v>
      </c>
      <c r="AH4" s="172">
        <v>640</v>
      </c>
      <c r="AI4" s="172">
        <v>642</v>
      </c>
      <c r="AJ4" s="172">
        <v>743</v>
      </c>
      <c r="AK4" s="172">
        <v>745</v>
      </c>
      <c r="AL4" s="172">
        <v>746</v>
      </c>
      <c r="AM4" s="172">
        <v>747</v>
      </c>
      <c r="AN4" s="172">
        <v>930</v>
      </c>
      <c r="AO4" s="172">
        <v>940</v>
      </c>
    </row>
    <row r="5" spans="1:41" x14ac:dyDescent="0.3">
      <c r="A5" s="169" t="s">
        <v>102</v>
      </c>
      <c r="B5" s="194">
        <v>2</v>
      </c>
      <c r="C5" s="169">
        <v>45</v>
      </c>
      <c r="D5" s="169">
        <v>1</v>
      </c>
      <c r="E5" s="169">
        <v>1</v>
      </c>
      <c r="F5" s="169">
        <v>7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7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</row>
    <row r="6" spans="1:41" x14ac:dyDescent="0.3">
      <c r="A6" s="169" t="s">
        <v>103</v>
      </c>
      <c r="B6" s="194">
        <v>3</v>
      </c>
      <c r="C6" s="169">
        <v>45</v>
      </c>
      <c r="D6" s="169">
        <v>1</v>
      </c>
      <c r="E6" s="169">
        <v>2</v>
      </c>
      <c r="F6" s="169">
        <v>1180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1180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</row>
    <row r="7" spans="1:41" x14ac:dyDescent="0.3">
      <c r="A7" s="169" t="s">
        <v>104</v>
      </c>
      <c r="B7" s="194">
        <v>4</v>
      </c>
      <c r="C7" s="169">
        <v>45</v>
      </c>
      <c r="D7" s="169">
        <v>1</v>
      </c>
      <c r="E7" s="169">
        <v>4</v>
      </c>
      <c r="F7" s="169">
        <v>6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6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</row>
    <row r="8" spans="1:41" x14ac:dyDescent="0.3">
      <c r="A8" s="169" t="s">
        <v>105</v>
      </c>
      <c r="B8" s="194">
        <v>5</v>
      </c>
      <c r="C8" s="169">
        <v>45</v>
      </c>
      <c r="D8" s="169">
        <v>1</v>
      </c>
      <c r="E8" s="169">
        <v>6</v>
      </c>
      <c r="F8" s="169">
        <v>215858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215858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</row>
    <row r="9" spans="1:41" x14ac:dyDescent="0.3">
      <c r="A9" s="169" t="s">
        <v>106</v>
      </c>
      <c r="B9" s="194">
        <v>6</v>
      </c>
      <c r="C9" s="169">
        <v>45</v>
      </c>
      <c r="D9" s="169">
        <v>2</v>
      </c>
      <c r="E9" s="169">
        <v>1</v>
      </c>
      <c r="F9" s="169">
        <v>7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7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</row>
    <row r="10" spans="1:41" x14ac:dyDescent="0.3">
      <c r="A10" s="169" t="s">
        <v>107</v>
      </c>
      <c r="B10" s="194">
        <v>7</v>
      </c>
      <c r="C10" s="169">
        <v>45</v>
      </c>
      <c r="D10" s="169">
        <v>2</v>
      </c>
      <c r="E10" s="169">
        <v>2</v>
      </c>
      <c r="F10" s="169">
        <v>1004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1004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</row>
    <row r="11" spans="1:41" x14ac:dyDescent="0.3">
      <c r="A11" s="169" t="s">
        <v>108</v>
      </c>
      <c r="B11" s="194">
        <v>8</v>
      </c>
      <c r="C11" s="169">
        <v>45</v>
      </c>
      <c r="D11" s="169">
        <v>2</v>
      </c>
      <c r="E11" s="169">
        <v>6</v>
      </c>
      <c r="F11" s="169">
        <v>214054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214054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</row>
    <row r="12" spans="1:41" x14ac:dyDescent="0.3">
      <c r="A12" s="169" t="s">
        <v>109</v>
      </c>
      <c r="B12" s="194">
        <v>9</v>
      </c>
      <c r="C12" s="169">
        <v>45</v>
      </c>
      <c r="D12" s="169">
        <v>3</v>
      </c>
      <c r="E12" s="169">
        <v>1</v>
      </c>
      <c r="F12" s="169">
        <v>7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7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</row>
    <row r="13" spans="1:41" x14ac:dyDescent="0.3">
      <c r="A13" s="169" t="s">
        <v>110</v>
      </c>
      <c r="B13" s="194">
        <v>10</v>
      </c>
      <c r="C13" s="169">
        <v>45</v>
      </c>
      <c r="D13" s="169">
        <v>3</v>
      </c>
      <c r="E13" s="169">
        <v>2</v>
      </c>
      <c r="F13" s="169">
        <v>1168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1168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</row>
    <row r="14" spans="1:41" x14ac:dyDescent="0.3">
      <c r="A14" s="169" t="s">
        <v>111</v>
      </c>
      <c r="B14" s="194">
        <v>11</v>
      </c>
      <c r="C14" s="169">
        <v>45</v>
      </c>
      <c r="D14" s="169">
        <v>3</v>
      </c>
      <c r="E14" s="169">
        <v>4</v>
      </c>
      <c r="F14" s="169">
        <v>2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2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</row>
    <row r="15" spans="1:41" x14ac:dyDescent="0.3">
      <c r="A15" s="169" t="s">
        <v>112</v>
      </c>
      <c r="B15" s="194">
        <v>12</v>
      </c>
      <c r="C15" s="169">
        <v>45</v>
      </c>
      <c r="D15" s="169">
        <v>3</v>
      </c>
      <c r="E15" s="169">
        <v>6</v>
      </c>
      <c r="F15" s="169">
        <v>217241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217241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</row>
    <row r="16" spans="1:41" x14ac:dyDescent="0.3">
      <c r="A16" s="169" t="s">
        <v>100</v>
      </c>
      <c r="B16" s="194">
        <v>2015</v>
      </c>
      <c r="C16" s="169">
        <v>45</v>
      </c>
      <c r="D16" s="169">
        <v>3</v>
      </c>
      <c r="E16" s="169">
        <v>10</v>
      </c>
      <c r="F16" s="169">
        <v>100</v>
      </c>
      <c r="G16" s="169">
        <v>0</v>
      </c>
      <c r="H16" s="169">
        <v>0</v>
      </c>
      <c r="I16" s="169">
        <v>0</v>
      </c>
      <c r="J16" s="169">
        <v>0</v>
      </c>
      <c r="K16" s="169">
        <v>100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</row>
    <row r="17" spans="3:41" x14ac:dyDescent="0.3">
      <c r="C17" s="169">
        <v>45</v>
      </c>
      <c r="D17" s="169">
        <v>4</v>
      </c>
      <c r="E17" s="169">
        <v>1</v>
      </c>
      <c r="F17" s="169">
        <v>7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7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</row>
    <row r="18" spans="3:41" x14ac:dyDescent="0.3">
      <c r="C18" s="169">
        <v>45</v>
      </c>
      <c r="D18" s="169">
        <v>4</v>
      </c>
      <c r="E18" s="169">
        <v>2</v>
      </c>
      <c r="F18" s="169">
        <v>1200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1200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</row>
    <row r="19" spans="3:41" x14ac:dyDescent="0.3">
      <c r="C19" s="169">
        <v>45</v>
      </c>
      <c r="D19" s="169">
        <v>4</v>
      </c>
      <c r="E19" s="169">
        <v>6</v>
      </c>
      <c r="F19" s="169">
        <v>213069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213069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</row>
    <row r="20" spans="3:41" x14ac:dyDescent="0.3">
      <c r="C20" s="169">
        <v>45</v>
      </c>
      <c r="D20" s="169">
        <v>5</v>
      </c>
      <c r="E20" s="169">
        <v>1</v>
      </c>
      <c r="F20" s="169">
        <v>7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7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</row>
    <row r="21" spans="3:41" x14ac:dyDescent="0.3">
      <c r="C21" s="169">
        <v>45</v>
      </c>
      <c r="D21" s="169">
        <v>5</v>
      </c>
      <c r="E21" s="169">
        <v>2</v>
      </c>
      <c r="F21" s="169">
        <v>1112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1112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</row>
    <row r="22" spans="3:41" x14ac:dyDescent="0.3">
      <c r="C22" s="169">
        <v>45</v>
      </c>
      <c r="D22" s="169">
        <v>5</v>
      </c>
      <c r="E22" s="169">
        <v>6</v>
      </c>
      <c r="F22" s="169">
        <v>216708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216708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</row>
    <row r="23" spans="3:41" x14ac:dyDescent="0.3">
      <c r="C23" s="169">
        <v>45</v>
      </c>
      <c r="D23" s="169">
        <v>6</v>
      </c>
      <c r="E23" s="169">
        <v>1</v>
      </c>
      <c r="F23" s="169">
        <v>7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7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</row>
    <row r="24" spans="3:41" x14ac:dyDescent="0.3">
      <c r="C24" s="169">
        <v>45</v>
      </c>
      <c r="D24" s="169">
        <v>6</v>
      </c>
      <c r="E24" s="169">
        <v>2</v>
      </c>
      <c r="F24" s="169">
        <v>1056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1056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</row>
    <row r="25" spans="3:41" x14ac:dyDescent="0.3">
      <c r="C25" s="169">
        <v>45</v>
      </c>
      <c r="D25" s="169">
        <v>6</v>
      </c>
      <c r="E25" s="169">
        <v>6</v>
      </c>
      <c r="F25" s="169">
        <v>218277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218277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</row>
    <row r="26" spans="3:41" x14ac:dyDescent="0.3">
      <c r="C26" s="169">
        <v>45</v>
      </c>
      <c r="D26" s="169">
        <v>7</v>
      </c>
      <c r="E26" s="169">
        <v>1</v>
      </c>
      <c r="F26" s="169">
        <v>7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7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</row>
    <row r="27" spans="3:41" x14ac:dyDescent="0.3">
      <c r="C27" s="169">
        <v>45</v>
      </c>
      <c r="D27" s="169">
        <v>7</v>
      </c>
      <c r="E27" s="169">
        <v>2</v>
      </c>
      <c r="F27" s="169">
        <v>968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968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</row>
    <row r="28" spans="3:41" x14ac:dyDescent="0.3">
      <c r="C28" s="169">
        <v>45</v>
      </c>
      <c r="D28" s="169">
        <v>7</v>
      </c>
      <c r="E28" s="169">
        <v>4</v>
      </c>
      <c r="F28" s="169">
        <v>3.5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3.5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</row>
    <row r="29" spans="3:41" x14ac:dyDescent="0.3">
      <c r="C29" s="169">
        <v>45</v>
      </c>
      <c r="D29" s="169">
        <v>7</v>
      </c>
      <c r="E29" s="169">
        <v>6</v>
      </c>
      <c r="F29" s="169">
        <v>321081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321081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</row>
    <row r="30" spans="3:41" x14ac:dyDescent="0.3">
      <c r="C30" s="169">
        <v>45</v>
      </c>
      <c r="D30" s="169">
        <v>7</v>
      </c>
      <c r="E30" s="169">
        <v>9</v>
      </c>
      <c r="F30" s="169">
        <v>105045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105045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</row>
    <row r="31" spans="3:41" x14ac:dyDescent="0.3">
      <c r="C31" s="169">
        <v>45</v>
      </c>
      <c r="D31" s="169">
        <v>8</v>
      </c>
      <c r="E31" s="169">
        <v>1</v>
      </c>
      <c r="F31" s="169">
        <v>7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7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</row>
    <row r="32" spans="3:41" x14ac:dyDescent="0.3">
      <c r="C32" s="169">
        <v>45</v>
      </c>
      <c r="D32" s="169">
        <v>8</v>
      </c>
      <c r="E32" s="169">
        <v>2</v>
      </c>
      <c r="F32" s="169">
        <v>904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904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</row>
    <row r="33" spans="3:41" x14ac:dyDescent="0.3">
      <c r="C33" s="169">
        <v>45</v>
      </c>
      <c r="D33" s="169">
        <v>8</v>
      </c>
      <c r="E33" s="169">
        <v>6</v>
      </c>
      <c r="F33" s="169">
        <v>211963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211963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</row>
    <row r="34" spans="3:41" x14ac:dyDescent="0.3">
      <c r="C34" s="169">
        <v>45</v>
      </c>
      <c r="D34" s="169">
        <v>9</v>
      </c>
      <c r="E34" s="169">
        <v>1</v>
      </c>
      <c r="F34" s="169">
        <v>7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7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</row>
    <row r="35" spans="3:41" x14ac:dyDescent="0.3">
      <c r="C35" s="169">
        <v>45</v>
      </c>
      <c r="D35" s="169">
        <v>9</v>
      </c>
      <c r="E35" s="169">
        <v>2</v>
      </c>
      <c r="F35" s="169">
        <v>1132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1132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</row>
    <row r="36" spans="3:41" x14ac:dyDescent="0.3">
      <c r="C36" s="169">
        <v>45</v>
      </c>
      <c r="D36" s="169">
        <v>9</v>
      </c>
      <c r="E36" s="169">
        <v>6</v>
      </c>
      <c r="F36" s="169">
        <v>213352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213352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</row>
    <row r="37" spans="3:41" x14ac:dyDescent="0.3">
      <c r="C37" s="169">
        <v>45</v>
      </c>
      <c r="D37" s="169">
        <v>10</v>
      </c>
      <c r="E37" s="169">
        <v>1</v>
      </c>
      <c r="F37" s="169">
        <v>7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7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</row>
    <row r="38" spans="3:41" x14ac:dyDescent="0.3">
      <c r="C38" s="169">
        <v>45</v>
      </c>
      <c r="D38" s="169">
        <v>10</v>
      </c>
      <c r="E38" s="169">
        <v>2</v>
      </c>
      <c r="F38" s="169">
        <v>1188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1188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</row>
    <row r="39" spans="3:41" x14ac:dyDescent="0.3">
      <c r="C39" s="169">
        <v>45</v>
      </c>
      <c r="D39" s="169">
        <v>10</v>
      </c>
      <c r="E39" s="169">
        <v>6</v>
      </c>
      <c r="F39" s="169">
        <v>214845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214845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</row>
    <row r="40" spans="3:41" x14ac:dyDescent="0.3">
      <c r="C40" s="169">
        <v>45</v>
      </c>
      <c r="D40" s="169">
        <v>11</v>
      </c>
      <c r="E40" s="169">
        <v>1</v>
      </c>
      <c r="F40" s="169">
        <v>7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7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</row>
    <row r="41" spans="3:41" x14ac:dyDescent="0.3">
      <c r="C41" s="169">
        <v>45</v>
      </c>
      <c r="D41" s="169">
        <v>11</v>
      </c>
      <c r="E41" s="169">
        <v>2</v>
      </c>
      <c r="F41" s="169">
        <v>1048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0</v>
      </c>
      <c r="P41" s="169">
        <v>1048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</row>
    <row r="42" spans="3:41" x14ac:dyDescent="0.3">
      <c r="C42" s="169">
        <v>45</v>
      </c>
      <c r="D42" s="169">
        <v>11</v>
      </c>
      <c r="E42" s="169">
        <v>6</v>
      </c>
      <c r="F42" s="169">
        <v>321816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321816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</row>
    <row r="43" spans="3:41" x14ac:dyDescent="0.3">
      <c r="C43" s="169">
        <v>45</v>
      </c>
      <c r="D43" s="169">
        <v>11</v>
      </c>
      <c r="E43" s="169">
        <v>9</v>
      </c>
      <c r="F43" s="169">
        <v>105045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105045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3" t="s">
        <v>195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3524.8336070836258</v>
      </c>
      <c r="D4" s="124">
        <f ca="1">IF(ISERROR(VLOOKUP("Náklady celkem",INDIRECT("HI!$A:$G"),5,0)),0,VLOOKUP("Náklady celkem",INDIRECT("HI!$A:$G"),5,0))</f>
        <v>3636.7953700000007</v>
      </c>
      <c r="E4" s="125">
        <f ca="1">IF(C4=0,0,D4/C4)</f>
        <v>1.0317637016088852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0.16269</v>
      </c>
      <c r="E7" s="129">
        <f t="shared" ref="E7:E11" si="0">IF(C7=0,0,D7/C7)</f>
        <v>0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0</v>
      </c>
      <c r="D11" s="132">
        <f>IF(ISERROR(HI!E6),"",HI!E6)</f>
        <v>0.22214</v>
      </c>
      <c r="E11" s="129">
        <f t="shared" si="0"/>
        <v>0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3348.583227861071</v>
      </c>
      <c r="D12" s="128">
        <f ca="1">IF(ISERROR(VLOOKUP("Osobní náklady (Kč) *",INDIRECT("HI!$A:$G"),5,0)),0,VLOOKUP("Osobní náklady (Kč) *",INDIRECT("HI!$A:$G"),5,0))</f>
        <v>3480.6538700000015</v>
      </c>
      <c r="E12" s="129">
        <f ca="1">IF(C12=0,0,D12/C12)</f>
        <v>1.0394407524472047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195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2013</v>
      </c>
      <c r="C3" s="40">
        <v>2014</v>
      </c>
      <c r="D3" s="7"/>
      <c r="E3" s="253">
        <v>2015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0.16269</v>
      </c>
      <c r="F5" s="28">
        <v>0</v>
      </c>
      <c r="G5" s="82">
        <f>E5-F5</f>
        <v>0.16269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0.22214</v>
      </c>
      <c r="F6" s="30">
        <v>0</v>
      </c>
      <c r="G6" s="85">
        <f>E6-F6</f>
        <v>0.22214</v>
      </c>
      <c r="H6" s="89" t="str">
        <f>IF(F6&lt;0.00000001,"",E6/F6)</f>
        <v/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3010.7524800000001</v>
      </c>
      <c r="C7" s="31">
        <v>3340.3326500000012</v>
      </c>
      <c r="D7" s="8"/>
      <c r="E7" s="84">
        <v>3480.6538700000015</v>
      </c>
      <c r="F7" s="30">
        <v>3348.583227861071</v>
      </c>
      <c r="G7" s="85">
        <f>E7-F7</f>
        <v>132.07064213893045</v>
      </c>
      <c r="H7" s="89">
        <f>IF(F7&lt;0.00000001,"",E7/F7)</f>
        <v>1.0394407524472047</v>
      </c>
    </row>
    <row r="8" spans="1:8" ht="14.4" customHeight="1" thickBot="1" x14ac:dyDescent="0.35">
      <c r="A8" s="1" t="s">
        <v>58</v>
      </c>
      <c r="B8" s="11">
        <v>168.63047999999981</v>
      </c>
      <c r="C8" s="33">
        <v>164.00007000000005</v>
      </c>
      <c r="D8" s="8"/>
      <c r="E8" s="86">
        <v>155.75666999999927</v>
      </c>
      <c r="F8" s="32">
        <v>176.25037922255478</v>
      </c>
      <c r="G8" s="87">
        <f>E8-F8</f>
        <v>-20.493709222555509</v>
      </c>
      <c r="H8" s="90">
        <f>IF(F8&lt;0.00000001,"",E8/F8)</f>
        <v>0.88372388579840899</v>
      </c>
    </row>
    <row r="9" spans="1:8" ht="14.4" customHeight="1" thickBot="1" x14ac:dyDescent="0.35">
      <c r="A9" s="2" t="s">
        <v>59</v>
      </c>
      <c r="B9" s="3">
        <v>3179.3829599999999</v>
      </c>
      <c r="C9" s="35">
        <v>3504.3327200000012</v>
      </c>
      <c r="D9" s="8"/>
      <c r="E9" s="3">
        <v>3636.7953700000007</v>
      </c>
      <c r="F9" s="34">
        <v>3524.8336070836258</v>
      </c>
      <c r="G9" s="34">
        <f>E9-F9</f>
        <v>111.96176291637494</v>
      </c>
      <c r="H9" s="91">
        <f>IF(F9&lt;0.00000001,"",E9/F9)</f>
        <v>1.0317637016088852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129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128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172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197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195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173</v>
      </c>
      <c r="E4" s="95" t="s">
        <v>174</v>
      </c>
      <c r="F4" s="95" t="s">
        <v>175</v>
      </c>
      <c r="G4" s="95" t="s">
        <v>176</v>
      </c>
      <c r="H4" s="95" t="s">
        <v>177</v>
      </c>
      <c r="I4" s="95" t="s">
        <v>178</v>
      </c>
      <c r="J4" s="95" t="s">
        <v>179</v>
      </c>
      <c r="K4" s="95" t="s">
        <v>180</v>
      </c>
      <c r="L4" s="95" t="s">
        <v>181</v>
      </c>
      <c r="M4" s="95" t="s">
        <v>182</v>
      </c>
      <c r="N4" s="95" t="s">
        <v>183</v>
      </c>
      <c r="O4" s="95" t="s">
        <v>184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196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8.2100000000000006E-2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8.0589999999999995E-2</v>
      </c>
      <c r="O7" s="47">
        <v>0</v>
      </c>
      <c r="P7" s="48">
        <v>0.16269</v>
      </c>
      <c r="Q7" s="68" t="s">
        <v>196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196</v>
      </c>
    </row>
    <row r="9" spans="1:17" ht="14.4" customHeight="1" x14ac:dyDescent="0.3">
      <c r="A9" s="15" t="s">
        <v>21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0.1699</v>
      </c>
      <c r="J9" s="47">
        <v>1.14E-2</v>
      </c>
      <c r="K9" s="47">
        <v>0</v>
      </c>
      <c r="L9" s="47">
        <v>0</v>
      </c>
      <c r="M9" s="47">
        <v>0</v>
      </c>
      <c r="N9" s="47">
        <v>4.0840000000000001E-2</v>
      </c>
      <c r="O9" s="47">
        <v>0</v>
      </c>
      <c r="P9" s="48">
        <v>0.22214</v>
      </c>
      <c r="Q9" s="68" t="s">
        <v>196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196</v>
      </c>
    </row>
    <row r="11" spans="1:17" ht="14.4" customHeight="1" x14ac:dyDescent="0.3">
      <c r="A11" s="15" t="s">
        <v>23</v>
      </c>
      <c r="B11" s="46">
        <v>15.306453100452</v>
      </c>
      <c r="C11" s="47">
        <v>1.2755377583709999</v>
      </c>
      <c r="D11" s="47">
        <v>2.2057000000000002</v>
      </c>
      <c r="E11" s="47">
        <v>0</v>
      </c>
      <c r="F11" s="47">
        <v>3.33867</v>
      </c>
      <c r="G11" s="47">
        <v>0</v>
      </c>
      <c r="H11" s="47">
        <v>0.35108</v>
      </c>
      <c r="I11" s="47">
        <v>0.72362000000000004</v>
      </c>
      <c r="J11" s="47">
        <v>0</v>
      </c>
      <c r="K11" s="47">
        <v>0</v>
      </c>
      <c r="L11" s="47">
        <v>0.83657000000000004</v>
      </c>
      <c r="M11" s="47">
        <v>0.3009</v>
      </c>
      <c r="N11" s="47">
        <v>0</v>
      </c>
      <c r="O11" s="47">
        <v>0</v>
      </c>
      <c r="P11" s="48">
        <v>7.7565400000000002</v>
      </c>
      <c r="Q11" s="68">
        <v>0.55281781771799998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0.40114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0.40114</v>
      </c>
      <c r="Q12" s="68" t="s">
        <v>196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0.60499999999999998</v>
      </c>
      <c r="E13" s="47">
        <v>0</v>
      </c>
      <c r="F13" s="47">
        <v>0.41744999999999999</v>
      </c>
      <c r="G13" s="47">
        <v>0.15125</v>
      </c>
      <c r="H13" s="47">
        <v>0.31207000000000001</v>
      </c>
      <c r="I13" s="47">
        <v>0.57596000000000003</v>
      </c>
      <c r="J13" s="47">
        <v>0.42713000000000001</v>
      </c>
      <c r="K13" s="47">
        <v>0</v>
      </c>
      <c r="L13" s="47">
        <v>0.22989999999999999</v>
      </c>
      <c r="M13" s="47">
        <v>0</v>
      </c>
      <c r="N13" s="47">
        <v>0</v>
      </c>
      <c r="O13" s="47">
        <v>0</v>
      </c>
      <c r="P13" s="48">
        <v>2.7187600000000001</v>
      </c>
      <c r="Q13" s="68" t="s">
        <v>196</v>
      </c>
    </row>
    <row r="14" spans="1:17" ht="14.4" customHeight="1" x14ac:dyDescent="0.3">
      <c r="A14" s="15" t="s">
        <v>26</v>
      </c>
      <c r="B14" s="46">
        <v>93.560000608199999</v>
      </c>
      <c r="C14" s="47">
        <v>7.7966667173499999</v>
      </c>
      <c r="D14" s="47">
        <v>9.9849999999999994</v>
      </c>
      <c r="E14" s="47">
        <v>8.5180000000000007</v>
      </c>
      <c r="F14" s="47">
        <v>8.6359999999999992</v>
      </c>
      <c r="G14" s="47">
        <v>7.6109999999999998</v>
      </c>
      <c r="H14" s="47">
        <v>6.6230000000000002</v>
      </c>
      <c r="I14" s="47">
        <v>6.2679999999999998</v>
      </c>
      <c r="J14" s="47">
        <v>6.2709999999999999</v>
      </c>
      <c r="K14" s="47">
        <v>5.9980000000000002</v>
      </c>
      <c r="L14" s="47">
        <v>6.4749999999999996</v>
      </c>
      <c r="M14" s="47">
        <v>8.0340000000000007</v>
      </c>
      <c r="N14" s="47">
        <v>8.1590000000000007</v>
      </c>
      <c r="O14" s="47">
        <v>0</v>
      </c>
      <c r="P14" s="48">
        <v>82.578000000000003</v>
      </c>
      <c r="Q14" s="68">
        <v>0.96285902440600002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196</v>
      </c>
    </row>
    <row r="17" spans="1:17" ht="14.4" customHeight="1" x14ac:dyDescent="0.3">
      <c r="A17" s="15" t="s">
        <v>29</v>
      </c>
      <c r="B17" s="46">
        <v>21.623146560443999</v>
      </c>
      <c r="C17" s="47">
        <v>1.8019288800369999</v>
      </c>
      <c r="D17" s="47">
        <v>0</v>
      </c>
      <c r="E17" s="47">
        <v>0</v>
      </c>
      <c r="F17" s="47">
        <v>0</v>
      </c>
      <c r="G17" s="47">
        <v>0.51578000000000002</v>
      </c>
      <c r="H17" s="47">
        <v>0</v>
      </c>
      <c r="I17" s="47">
        <v>0</v>
      </c>
      <c r="J17" s="47">
        <v>1.85</v>
      </c>
      <c r="K17" s="47">
        <v>0</v>
      </c>
      <c r="L17" s="47">
        <v>0</v>
      </c>
      <c r="M17" s="47">
        <v>0</v>
      </c>
      <c r="N17" s="47">
        <v>1.4372499999999999</v>
      </c>
      <c r="O17" s="47">
        <v>0</v>
      </c>
      <c r="P17" s="48">
        <v>3.8030300000000001</v>
      </c>
      <c r="Q17" s="68">
        <v>0.19186661795000001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0.61799999999999999</v>
      </c>
      <c r="F18" s="47">
        <v>0</v>
      </c>
      <c r="G18" s="47">
        <v>0.61399999999999999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1.232</v>
      </c>
      <c r="Q18" s="68" t="s">
        <v>196</v>
      </c>
    </row>
    <row r="19" spans="1:17" ht="14.4" customHeight="1" x14ac:dyDescent="0.3">
      <c r="A19" s="15" t="s">
        <v>31</v>
      </c>
      <c r="B19" s="46">
        <v>44.783541236422003</v>
      </c>
      <c r="C19" s="47">
        <v>3.7319617697009999</v>
      </c>
      <c r="D19" s="47">
        <v>4.5425700000000004</v>
      </c>
      <c r="E19" s="47">
        <v>4.65029</v>
      </c>
      <c r="F19" s="47">
        <v>3.9214799999999999</v>
      </c>
      <c r="G19" s="47">
        <v>6.3667699999999998</v>
      </c>
      <c r="H19" s="47">
        <v>3.7846799999999998</v>
      </c>
      <c r="I19" s="47">
        <v>4.3803599999999996</v>
      </c>
      <c r="J19" s="47">
        <v>1.08558</v>
      </c>
      <c r="K19" s="47">
        <v>2.9503400000000002</v>
      </c>
      <c r="L19" s="47">
        <v>3.0725899999999999</v>
      </c>
      <c r="M19" s="47">
        <v>3.6394299999999999</v>
      </c>
      <c r="N19" s="47">
        <v>3.2672099999999999</v>
      </c>
      <c r="O19" s="47">
        <v>0</v>
      </c>
      <c r="P19" s="48">
        <v>41.661299999999997</v>
      </c>
      <c r="Q19" s="68">
        <v>1.014852547482</v>
      </c>
    </row>
    <row r="20" spans="1:17" ht="14.4" customHeight="1" x14ac:dyDescent="0.3">
      <c r="A20" s="15" t="s">
        <v>32</v>
      </c>
      <c r="B20" s="46">
        <v>3652.9998849393501</v>
      </c>
      <c r="C20" s="47">
        <v>304.416657078279</v>
      </c>
      <c r="D20" s="47">
        <v>291.40825999999998</v>
      </c>
      <c r="E20" s="47">
        <v>288.973150000001</v>
      </c>
      <c r="F20" s="47">
        <v>293.27525000000003</v>
      </c>
      <c r="G20" s="47">
        <v>287.64157</v>
      </c>
      <c r="H20" s="47">
        <v>292.55569000000003</v>
      </c>
      <c r="I20" s="47">
        <v>294.67415999999997</v>
      </c>
      <c r="J20" s="47">
        <v>433.45897000000002</v>
      </c>
      <c r="K20" s="47">
        <v>286.14904999999999</v>
      </c>
      <c r="L20" s="47">
        <v>288.02607999999998</v>
      </c>
      <c r="M20" s="47">
        <v>290.04028</v>
      </c>
      <c r="N20" s="47">
        <v>434.45141000000001</v>
      </c>
      <c r="O20" s="47">
        <v>0</v>
      </c>
      <c r="P20" s="48">
        <v>3480.6538700000001</v>
      </c>
      <c r="Q20" s="68">
        <v>1.039440752447</v>
      </c>
    </row>
    <row r="21" spans="1:17" ht="14.4" customHeight="1" x14ac:dyDescent="0.3">
      <c r="A21" s="16" t="s">
        <v>33</v>
      </c>
      <c r="B21" s="46">
        <v>16.99999946454</v>
      </c>
      <c r="C21" s="47">
        <v>1.4166666220449999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1.405</v>
      </c>
      <c r="K21" s="47">
        <v>1.405</v>
      </c>
      <c r="L21" s="47">
        <v>1.405</v>
      </c>
      <c r="M21" s="47">
        <v>1.405</v>
      </c>
      <c r="N21" s="47">
        <v>1.405</v>
      </c>
      <c r="O21" s="47">
        <v>0</v>
      </c>
      <c r="P21" s="48">
        <v>15.455</v>
      </c>
      <c r="Q21" s="68">
        <v>0.99176473712000002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196</v>
      </c>
    </row>
    <row r="24" spans="1:17" ht="14.4" customHeight="1" x14ac:dyDescent="0.3">
      <c r="A24" s="16" t="s">
        <v>36</v>
      </c>
      <c r="B24" s="46">
        <v>0</v>
      </c>
      <c r="C24" s="47">
        <v>5.6843418860808002E-14</v>
      </c>
      <c r="D24" s="47">
        <v>-5.6843418860808002E-14</v>
      </c>
      <c r="E24" s="47">
        <v>0</v>
      </c>
      <c r="F24" s="47">
        <v>0.1</v>
      </c>
      <c r="G24" s="47">
        <v>0</v>
      </c>
      <c r="H24" s="47">
        <v>0</v>
      </c>
      <c r="I24" s="47">
        <v>0</v>
      </c>
      <c r="J24" s="47">
        <v>5.6843418860808002E-14</v>
      </c>
      <c r="K24" s="47">
        <v>5.0900000000000001E-2</v>
      </c>
      <c r="L24" s="47">
        <v>0</v>
      </c>
      <c r="M24" s="47">
        <v>0</v>
      </c>
      <c r="N24" s="47">
        <v>0</v>
      </c>
      <c r="O24" s="47">
        <v>0</v>
      </c>
      <c r="P24" s="48">
        <v>0.15090000000000001</v>
      </c>
      <c r="Q24" s="68" t="s">
        <v>196</v>
      </c>
    </row>
    <row r="25" spans="1:17" ht="14.4" customHeight="1" x14ac:dyDescent="0.3">
      <c r="A25" s="17" t="s">
        <v>37</v>
      </c>
      <c r="B25" s="49">
        <v>3845.2730259094101</v>
      </c>
      <c r="C25" s="50">
        <v>320.43941882578503</v>
      </c>
      <c r="D25" s="50">
        <v>310.15152999999998</v>
      </c>
      <c r="E25" s="50">
        <v>304.16444000000098</v>
      </c>
      <c r="F25" s="50">
        <v>311.09384999999997</v>
      </c>
      <c r="G25" s="50">
        <v>304.38747000000001</v>
      </c>
      <c r="H25" s="50">
        <v>305.03152</v>
      </c>
      <c r="I25" s="50">
        <v>308.59814</v>
      </c>
      <c r="J25" s="50">
        <v>444.50907999999998</v>
      </c>
      <c r="K25" s="50">
        <v>296.55329</v>
      </c>
      <c r="L25" s="50">
        <v>300.04514</v>
      </c>
      <c r="M25" s="50">
        <v>303.41960999999998</v>
      </c>
      <c r="N25" s="50">
        <v>448.84129999999999</v>
      </c>
      <c r="O25" s="50">
        <v>0</v>
      </c>
      <c r="P25" s="51">
        <v>3636.7953699999998</v>
      </c>
      <c r="Q25" s="69">
        <v>1.0317637016079999</v>
      </c>
    </row>
    <row r="26" spans="1:17" ht="14.4" customHeight="1" x14ac:dyDescent="0.3">
      <c r="A26" s="15" t="s">
        <v>38</v>
      </c>
      <c r="B26" s="46">
        <v>598.83737160582905</v>
      </c>
      <c r="C26" s="47">
        <v>49.903114300485001</v>
      </c>
      <c r="D26" s="47">
        <v>42.647559999999999</v>
      </c>
      <c r="E26" s="47">
        <v>43.642670000000003</v>
      </c>
      <c r="F26" s="47">
        <v>48.652670000000001</v>
      </c>
      <c r="G26" s="47">
        <v>42.994289999999999</v>
      </c>
      <c r="H26" s="47">
        <v>38.985390000000002</v>
      </c>
      <c r="I26" s="47">
        <v>56.516179999999999</v>
      </c>
      <c r="J26" s="47">
        <v>59.116239999999998</v>
      </c>
      <c r="K26" s="47">
        <v>37.431199999999997</v>
      </c>
      <c r="L26" s="47">
        <v>46.963740000000001</v>
      </c>
      <c r="M26" s="47">
        <v>45.51314</v>
      </c>
      <c r="N26" s="47">
        <v>51.489229999999999</v>
      </c>
      <c r="O26" s="47">
        <v>0</v>
      </c>
      <c r="P26" s="48">
        <v>513.95231000000103</v>
      </c>
      <c r="Q26" s="68">
        <v>0.93627297469600002</v>
      </c>
    </row>
    <row r="27" spans="1:17" ht="14.4" customHeight="1" x14ac:dyDescent="0.3">
      <c r="A27" s="18" t="s">
        <v>39</v>
      </c>
      <c r="B27" s="49">
        <v>4444.11039751524</v>
      </c>
      <c r="C27" s="50">
        <v>370.34253312626998</v>
      </c>
      <c r="D27" s="50">
        <v>352.79908999999998</v>
      </c>
      <c r="E27" s="50">
        <v>347.80711000000099</v>
      </c>
      <c r="F27" s="50">
        <v>359.74651999999998</v>
      </c>
      <c r="G27" s="50">
        <v>347.38175999999999</v>
      </c>
      <c r="H27" s="50">
        <v>344.01691</v>
      </c>
      <c r="I27" s="50">
        <v>365.11432000000002</v>
      </c>
      <c r="J27" s="50">
        <v>503.62531999999999</v>
      </c>
      <c r="K27" s="50">
        <v>333.98448999999999</v>
      </c>
      <c r="L27" s="50">
        <v>347.00887999999998</v>
      </c>
      <c r="M27" s="50">
        <v>348.93275</v>
      </c>
      <c r="N27" s="50">
        <v>500.33053000000001</v>
      </c>
      <c r="O27" s="50">
        <v>0</v>
      </c>
      <c r="P27" s="51">
        <v>4150.7476800000004</v>
      </c>
      <c r="Q27" s="69">
        <v>1.018896465918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193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195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189</v>
      </c>
      <c r="G4" s="268" t="s">
        <v>48</v>
      </c>
      <c r="H4" s="107" t="s">
        <v>80</v>
      </c>
      <c r="I4" s="266" t="s">
        <v>49</v>
      </c>
      <c r="J4" s="268" t="s">
        <v>191</v>
      </c>
      <c r="K4" s="269" t="s">
        <v>192</v>
      </c>
    </row>
    <row r="5" spans="1:11" ht="42" thickBot="1" x14ac:dyDescent="0.35">
      <c r="A5" s="60"/>
      <c r="B5" s="24" t="s">
        <v>185</v>
      </c>
      <c r="C5" s="25" t="s">
        <v>186</v>
      </c>
      <c r="D5" s="26" t="s">
        <v>187</v>
      </c>
      <c r="E5" s="26" t="s">
        <v>188</v>
      </c>
      <c r="F5" s="267"/>
      <c r="G5" s="267"/>
      <c r="H5" s="25" t="s">
        <v>190</v>
      </c>
      <c r="I5" s="267"/>
      <c r="J5" s="267"/>
      <c r="K5" s="270"/>
    </row>
    <row r="6" spans="1:11" ht="14.4" customHeight="1" thickBot="1" x14ac:dyDescent="0.35">
      <c r="A6" s="305" t="s">
        <v>198</v>
      </c>
      <c r="B6" s="287">
        <v>3587.12789804879</v>
      </c>
      <c r="C6" s="287">
        <v>3798.5721699999999</v>
      </c>
      <c r="D6" s="288">
        <v>211.44427195120801</v>
      </c>
      <c r="E6" s="289">
        <v>1.0589452837919999</v>
      </c>
      <c r="F6" s="287">
        <v>3845.2730259094101</v>
      </c>
      <c r="G6" s="288">
        <v>3524.8336070836299</v>
      </c>
      <c r="H6" s="290">
        <v>448.84129999999999</v>
      </c>
      <c r="I6" s="287">
        <v>3636.7953699999998</v>
      </c>
      <c r="J6" s="288">
        <v>111.96176291637001</v>
      </c>
      <c r="K6" s="291">
        <v>0.94578339314100002</v>
      </c>
    </row>
    <row r="7" spans="1:11" ht="14.4" customHeight="1" thickBot="1" x14ac:dyDescent="0.35">
      <c r="A7" s="306" t="s">
        <v>199</v>
      </c>
      <c r="B7" s="287">
        <v>124.970419157602</v>
      </c>
      <c r="C7" s="287">
        <v>107.61987999999999</v>
      </c>
      <c r="D7" s="288">
        <v>-17.350539157602</v>
      </c>
      <c r="E7" s="289">
        <v>0.86116283137500005</v>
      </c>
      <c r="F7" s="287">
        <v>108.866453708653</v>
      </c>
      <c r="G7" s="288">
        <v>99.794249232930994</v>
      </c>
      <c r="H7" s="290">
        <v>8.2804300000000008</v>
      </c>
      <c r="I7" s="287">
        <v>93.839269999999999</v>
      </c>
      <c r="J7" s="288">
        <v>-5.9549792329309996</v>
      </c>
      <c r="K7" s="291">
        <v>0.86196681166</v>
      </c>
    </row>
    <row r="8" spans="1:11" ht="14.4" customHeight="1" thickBot="1" x14ac:dyDescent="0.35">
      <c r="A8" s="307" t="s">
        <v>200</v>
      </c>
      <c r="B8" s="287">
        <v>24.055341354585</v>
      </c>
      <c r="C8" s="287">
        <v>18.8386</v>
      </c>
      <c r="D8" s="288">
        <v>-5.2167413545850003</v>
      </c>
      <c r="E8" s="289">
        <v>0.78313584173700002</v>
      </c>
      <c r="F8" s="287">
        <v>15.306453100452</v>
      </c>
      <c r="G8" s="288">
        <v>14.030915342081</v>
      </c>
      <c r="H8" s="290">
        <v>0.12143</v>
      </c>
      <c r="I8" s="287">
        <v>11.26127</v>
      </c>
      <c r="J8" s="288">
        <v>-2.7696453420810001</v>
      </c>
      <c r="K8" s="291">
        <v>0.73572041322000004</v>
      </c>
    </row>
    <row r="9" spans="1:11" ht="14.4" customHeight="1" thickBot="1" x14ac:dyDescent="0.35">
      <c r="A9" s="308" t="s">
        <v>201</v>
      </c>
      <c r="B9" s="292">
        <v>0</v>
      </c>
      <c r="C9" s="292">
        <v>0</v>
      </c>
      <c r="D9" s="293">
        <v>0</v>
      </c>
      <c r="E9" s="294">
        <v>1</v>
      </c>
      <c r="F9" s="292">
        <v>0</v>
      </c>
      <c r="G9" s="293">
        <v>0</v>
      </c>
      <c r="H9" s="295">
        <v>8.0589999999999995E-2</v>
      </c>
      <c r="I9" s="292">
        <v>0.16269</v>
      </c>
      <c r="J9" s="293">
        <v>0.16269</v>
      </c>
      <c r="K9" s="296" t="s">
        <v>202</v>
      </c>
    </row>
    <row r="10" spans="1:11" ht="14.4" customHeight="1" thickBot="1" x14ac:dyDescent="0.35">
      <c r="A10" s="309" t="s">
        <v>203</v>
      </c>
      <c r="B10" s="287">
        <v>0</v>
      </c>
      <c r="C10" s="287">
        <v>0</v>
      </c>
      <c r="D10" s="288">
        <v>0</v>
      </c>
      <c r="E10" s="289">
        <v>1</v>
      </c>
      <c r="F10" s="287">
        <v>0</v>
      </c>
      <c r="G10" s="288">
        <v>0</v>
      </c>
      <c r="H10" s="290">
        <v>8.0589999999999995E-2</v>
      </c>
      <c r="I10" s="287">
        <v>0.16269</v>
      </c>
      <c r="J10" s="288">
        <v>0.16269</v>
      </c>
      <c r="K10" s="297" t="s">
        <v>202</v>
      </c>
    </row>
    <row r="11" spans="1:11" ht="14.4" customHeight="1" thickBot="1" x14ac:dyDescent="0.35">
      <c r="A11" s="308" t="s">
        <v>204</v>
      </c>
      <c r="B11" s="292">
        <v>0</v>
      </c>
      <c r="C11" s="292">
        <v>0</v>
      </c>
      <c r="D11" s="293">
        <v>0</v>
      </c>
      <c r="E11" s="294">
        <v>1</v>
      </c>
      <c r="F11" s="292">
        <v>0</v>
      </c>
      <c r="G11" s="293">
        <v>0</v>
      </c>
      <c r="H11" s="295">
        <v>4.0840000000000001E-2</v>
      </c>
      <c r="I11" s="292">
        <v>0.22214</v>
      </c>
      <c r="J11" s="293">
        <v>0.22214</v>
      </c>
      <c r="K11" s="296" t="s">
        <v>202</v>
      </c>
    </row>
    <row r="12" spans="1:11" ht="14.4" customHeight="1" thickBot="1" x14ac:dyDescent="0.35">
      <c r="A12" s="309" t="s">
        <v>205</v>
      </c>
      <c r="B12" s="287">
        <v>0</v>
      </c>
      <c r="C12" s="287">
        <v>0</v>
      </c>
      <c r="D12" s="288">
        <v>0</v>
      </c>
      <c r="E12" s="289">
        <v>1</v>
      </c>
      <c r="F12" s="287">
        <v>0</v>
      </c>
      <c r="G12" s="288">
        <v>0</v>
      </c>
      <c r="H12" s="290">
        <v>4.0840000000000001E-2</v>
      </c>
      <c r="I12" s="287">
        <v>0.22214</v>
      </c>
      <c r="J12" s="288">
        <v>0.22214</v>
      </c>
      <c r="K12" s="297" t="s">
        <v>202</v>
      </c>
    </row>
    <row r="13" spans="1:11" ht="14.4" customHeight="1" thickBot="1" x14ac:dyDescent="0.35">
      <c r="A13" s="308" t="s">
        <v>206</v>
      </c>
      <c r="B13" s="292">
        <v>21.175603374108999</v>
      </c>
      <c r="C13" s="292">
        <v>16.613890000000001</v>
      </c>
      <c r="D13" s="293">
        <v>-4.5617133741089999</v>
      </c>
      <c r="E13" s="294">
        <v>0.78457693537600004</v>
      </c>
      <c r="F13" s="292">
        <v>15.306453100452</v>
      </c>
      <c r="G13" s="293">
        <v>14.030915342081</v>
      </c>
      <c r="H13" s="295">
        <v>0</v>
      </c>
      <c r="I13" s="292">
        <v>7.7565400000000002</v>
      </c>
      <c r="J13" s="293">
        <v>-6.274375342081</v>
      </c>
      <c r="K13" s="298">
        <v>0.50674966624100004</v>
      </c>
    </row>
    <row r="14" spans="1:11" ht="14.4" customHeight="1" thickBot="1" x14ac:dyDescent="0.35">
      <c r="A14" s="309" t="s">
        <v>207</v>
      </c>
      <c r="B14" s="287">
        <v>0.26417114553299997</v>
      </c>
      <c r="C14" s="287">
        <v>0.15112999999999999</v>
      </c>
      <c r="D14" s="288">
        <v>-0.113041145533</v>
      </c>
      <c r="E14" s="289">
        <v>0.572091246735</v>
      </c>
      <c r="F14" s="287">
        <v>0</v>
      </c>
      <c r="G14" s="288">
        <v>0</v>
      </c>
      <c r="H14" s="290">
        <v>0</v>
      </c>
      <c r="I14" s="287">
        <v>0.22592000000000001</v>
      </c>
      <c r="J14" s="288">
        <v>0.22592000000000001</v>
      </c>
      <c r="K14" s="297" t="s">
        <v>196</v>
      </c>
    </row>
    <row r="15" spans="1:11" ht="14.4" customHeight="1" thickBot="1" x14ac:dyDescent="0.35">
      <c r="A15" s="309" t="s">
        <v>208</v>
      </c>
      <c r="B15" s="287">
        <v>0</v>
      </c>
      <c r="C15" s="287">
        <v>0.27316000000000001</v>
      </c>
      <c r="D15" s="288">
        <v>0.27316000000000001</v>
      </c>
      <c r="E15" s="299" t="s">
        <v>202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11</v>
      </c>
    </row>
    <row r="16" spans="1:11" ht="14.4" customHeight="1" thickBot="1" x14ac:dyDescent="0.35">
      <c r="A16" s="309" t="s">
        <v>209</v>
      </c>
      <c r="B16" s="287">
        <v>3.5997891137529998</v>
      </c>
      <c r="C16" s="287">
        <v>3.8624800000000001</v>
      </c>
      <c r="D16" s="288">
        <v>0.26269088624600001</v>
      </c>
      <c r="E16" s="289">
        <v>1.0729739654029999</v>
      </c>
      <c r="F16" s="287">
        <v>2.9999999055069999</v>
      </c>
      <c r="G16" s="288">
        <v>2.749999913381</v>
      </c>
      <c r="H16" s="290">
        <v>0</v>
      </c>
      <c r="I16" s="287">
        <v>3.23461</v>
      </c>
      <c r="J16" s="288">
        <v>0.48461008661799998</v>
      </c>
      <c r="K16" s="291">
        <v>1.0782033672939999</v>
      </c>
    </row>
    <row r="17" spans="1:11" ht="14.4" customHeight="1" thickBot="1" x14ac:dyDescent="0.35">
      <c r="A17" s="309" t="s">
        <v>210</v>
      </c>
      <c r="B17" s="287">
        <v>0.99991897388999995</v>
      </c>
      <c r="C17" s="287">
        <v>0</v>
      </c>
      <c r="D17" s="288">
        <v>-0.99991897388999995</v>
      </c>
      <c r="E17" s="289">
        <v>0</v>
      </c>
      <c r="F17" s="287">
        <v>0.99999996850200001</v>
      </c>
      <c r="G17" s="288">
        <v>0.91666663779299995</v>
      </c>
      <c r="H17" s="290">
        <v>0</v>
      </c>
      <c r="I17" s="287">
        <v>0.3009</v>
      </c>
      <c r="J17" s="288">
        <v>-0.615766637793</v>
      </c>
      <c r="K17" s="291">
        <v>0.30090000947700002</v>
      </c>
    </row>
    <row r="18" spans="1:11" ht="14.4" customHeight="1" thickBot="1" x14ac:dyDescent="0.35">
      <c r="A18" s="309" t="s">
        <v>211</v>
      </c>
      <c r="B18" s="287">
        <v>15.146162037372999</v>
      </c>
      <c r="C18" s="287">
        <v>11.434290000000001</v>
      </c>
      <c r="D18" s="288">
        <v>-3.7118720373729999</v>
      </c>
      <c r="E18" s="289">
        <v>0.75492986089699998</v>
      </c>
      <c r="F18" s="287">
        <v>11.306453226442001</v>
      </c>
      <c r="G18" s="288">
        <v>10.364248790905</v>
      </c>
      <c r="H18" s="290">
        <v>0</v>
      </c>
      <c r="I18" s="287">
        <v>3.1448</v>
      </c>
      <c r="J18" s="288">
        <v>-7.219448790905</v>
      </c>
      <c r="K18" s="291">
        <v>0.27814204304500001</v>
      </c>
    </row>
    <row r="19" spans="1:11" ht="14.4" customHeight="1" thickBot="1" x14ac:dyDescent="0.35">
      <c r="A19" s="309" t="s">
        <v>212</v>
      </c>
      <c r="B19" s="287">
        <v>1.1655621035579999</v>
      </c>
      <c r="C19" s="287">
        <v>0.89283000000000001</v>
      </c>
      <c r="D19" s="288">
        <v>-0.27273210355799998</v>
      </c>
      <c r="E19" s="289">
        <v>0.766008089379</v>
      </c>
      <c r="F19" s="287">
        <v>0</v>
      </c>
      <c r="G19" s="288">
        <v>0</v>
      </c>
      <c r="H19" s="290">
        <v>0</v>
      </c>
      <c r="I19" s="287">
        <v>0.85031000000000001</v>
      </c>
      <c r="J19" s="288">
        <v>0.85031000000000001</v>
      </c>
      <c r="K19" s="297" t="s">
        <v>196</v>
      </c>
    </row>
    <row r="20" spans="1:11" ht="14.4" customHeight="1" thickBot="1" x14ac:dyDescent="0.35">
      <c r="A20" s="308" t="s">
        <v>213</v>
      </c>
      <c r="B20" s="292">
        <v>1.0001864980149999</v>
      </c>
      <c r="C20" s="292">
        <v>0.24560000000000001</v>
      </c>
      <c r="D20" s="293">
        <v>-0.75458649801400002</v>
      </c>
      <c r="E20" s="294">
        <v>0.24555420462800001</v>
      </c>
      <c r="F20" s="292">
        <v>0</v>
      </c>
      <c r="G20" s="293">
        <v>0</v>
      </c>
      <c r="H20" s="295">
        <v>0</v>
      </c>
      <c r="I20" s="292">
        <v>0.40114</v>
      </c>
      <c r="J20" s="293">
        <v>0.40114</v>
      </c>
      <c r="K20" s="296" t="s">
        <v>196</v>
      </c>
    </row>
    <row r="21" spans="1:11" ht="14.4" customHeight="1" thickBot="1" x14ac:dyDescent="0.35">
      <c r="A21" s="309" t="s">
        <v>214</v>
      </c>
      <c r="B21" s="287">
        <v>1.0001864980149999</v>
      </c>
      <c r="C21" s="287">
        <v>0.24560000000000001</v>
      </c>
      <c r="D21" s="288">
        <v>-0.75458649801400002</v>
      </c>
      <c r="E21" s="289">
        <v>0.24555420462800001</v>
      </c>
      <c r="F21" s="287">
        <v>0</v>
      </c>
      <c r="G21" s="288">
        <v>0</v>
      </c>
      <c r="H21" s="290">
        <v>0</v>
      </c>
      <c r="I21" s="287">
        <v>0.40114</v>
      </c>
      <c r="J21" s="288">
        <v>0.40114</v>
      </c>
      <c r="K21" s="297" t="s">
        <v>196</v>
      </c>
    </row>
    <row r="22" spans="1:11" ht="14.4" customHeight="1" thickBot="1" x14ac:dyDescent="0.35">
      <c r="A22" s="308" t="s">
        <v>215</v>
      </c>
      <c r="B22" s="292">
        <v>1.8795514824599999</v>
      </c>
      <c r="C22" s="292">
        <v>1.9791099999999999</v>
      </c>
      <c r="D22" s="293">
        <v>9.9558517538999997E-2</v>
      </c>
      <c r="E22" s="294">
        <v>1.052969295317</v>
      </c>
      <c r="F22" s="292">
        <v>0</v>
      </c>
      <c r="G22" s="293">
        <v>0</v>
      </c>
      <c r="H22" s="295">
        <v>0</v>
      </c>
      <c r="I22" s="292">
        <v>2.7187600000000001</v>
      </c>
      <c r="J22" s="293">
        <v>2.7187600000000001</v>
      </c>
      <c r="K22" s="296" t="s">
        <v>196</v>
      </c>
    </row>
    <row r="23" spans="1:11" ht="14.4" customHeight="1" thickBot="1" x14ac:dyDescent="0.35">
      <c r="A23" s="309" t="s">
        <v>216</v>
      </c>
      <c r="B23" s="287">
        <v>1.8795514824599999</v>
      </c>
      <c r="C23" s="287">
        <v>1.9791099999999999</v>
      </c>
      <c r="D23" s="288">
        <v>9.9558517538999997E-2</v>
      </c>
      <c r="E23" s="289">
        <v>1.052969295317</v>
      </c>
      <c r="F23" s="287">
        <v>0</v>
      </c>
      <c r="G23" s="288">
        <v>0</v>
      </c>
      <c r="H23" s="290">
        <v>0</v>
      </c>
      <c r="I23" s="287">
        <v>2.7187600000000001</v>
      </c>
      <c r="J23" s="288">
        <v>2.7187600000000001</v>
      </c>
      <c r="K23" s="297" t="s">
        <v>196</v>
      </c>
    </row>
    <row r="24" spans="1:11" ht="14.4" customHeight="1" thickBot="1" x14ac:dyDescent="0.35">
      <c r="A24" s="307" t="s">
        <v>26</v>
      </c>
      <c r="B24" s="287">
        <v>100.915077803017</v>
      </c>
      <c r="C24" s="287">
        <v>88.781279999999995</v>
      </c>
      <c r="D24" s="288">
        <v>-12.133797803017</v>
      </c>
      <c r="E24" s="289">
        <v>0.87976229055900002</v>
      </c>
      <c r="F24" s="287">
        <v>93.560000608199999</v>
      </c>
      <c r="G24" s="288">
        <v>85.763333890850006</v>
      </c>
      <c r="H24" s="290">
        <v>8.1590000000000007</v>
      </c>
      <c r="I24" s="287">
        <v>82.578000000000003</v>
      </c>
      <c r="J24" s="288">
        <v>-3.18533389085</v>
      </c>
      <c r="K24" s="291">
        <v>0.88262077237199998</v>
      </c>
    </row>
    <row r="25" spans="1:11" ht="14.4" customHeight="1" thickBot="1" x14ac:dyDescent="0.35">
      <c r="A25" s="308" t="s">
        <v>217</v>
      </c>
      <c r="B25" s="292">
        <v>100.915077803017</v>
      </c>
      <c r="C25" s="292">
        <v>88.781279999999995</v>
      </c>
      <c r="D25" s="293">
        <v>-12.133797803017</v>
      </c>
      <c r="E25" s="294">
        <v>0.87976229055900002</v>
      </c>
      <c r="F25" s="292">
        <v>93.560000608199999</v>
      </c>
      <c r="G25" s="293">
        <v>85.763333890850006</v>
      </c>
      <c r="H25" s="295">
        <v>8.1590000000000007</v>
      </c>
      <c r="I25" s="292">
        <v>82.578000000000003</v>
      </c>
      <c r="J25" s="293">
        <v>-3.18533389085</v>
      </c>
      <c r="K25" s="298">
        <v>0.88262077237199998</v>
      </c>
    </row>
    <row r="26" spans="1:11" ht="14.4" customHeight="1" thickBot="1" x14ac:dyDescent="0.35">
      <c r="A26" s="309" t="s">
        <v>218</v>
      </c>
      <c r="B26" s="287">
        <v>37.438088696244002</v>
      </c>
      <c r="C26" s="287">
        <v>31.457999999999998</v>
      </c>
      <c r="D26" s="288">
        <v>-5.9800886962439996</v>
      </c>
      <c r="E26" s="289">
        <v>0.84026725443200001</v>
      </c>
      <c r="F26" s="287">
        <v>32.311707951845001</v>
      </c>
      <c r="G26" s="288">
        <v>29.619065622525</v>
      </c>
      <c r="H26" s="290">
        <v>2.5609999999999999</v>
      </c>
      <c r="I26" s="287">
        <v>29.369</v>
      </c>
      <c r="J26" s="288">
        <v>-0.25006562252499998</v>
      </c>
      <c r="K26" s="291">
        <v>0.90892750218399998</v>
      </c>
    </row>
    <row r="27" spans="1:11" ht="14.4" customHeight="1" thickBot="1" x14ac:dyDescent="0.35">
      <c r="A27" s="309" t="s">
        <v>219</v>
      </c>
      <c r="B27" s="287">
        <v>35.000237086696998</v>
      </c>
      <c r="C27" s="287">
        <v>32.03</v>
      </c>
      <c r="D27" s="288">
        <v>-2.9702370866969998</v>
      </c>
      <c r="E27" s="289">
        <v>0.91513665809300004</v>
      </c>
      <c r="F27" s="287">
        <v>34.999998897584</v>
      </c>
      <c r="G27" s="288">
        <v>32.083332322785999</v>
      </c>
      <c r="H27" s="290">
        <v>2.6</v>
      </c>
      <c r="I27" s="287">
        <v>29.404</v>
      </c>
      <c r="J27" s="288">
        <v>-2.6793323227860002</v>
      </c>
      <c r="K27" s="291">
        <v>0.84011431217499999</v>
      </c>
    </row>
    <row r="28" spans="1:11" ht="14.4" customHeight="1" thickBot="1" x14ac:dyDescent="0.35">
      <c r="A28" s="309" t="s">
        <v>220</v>
      </c>
      <c r="B28" s="287">
        <v>27.007397364374999</v>
      </c>
      <c r="C28" s="287">
        <v>25.055</v>
      </c>
      <c r="D28" s="288">
        <v>-1.9523973643750001</v>
      </c>
      <c r="E28" s="289">
        <v>0.92770879259299999</v>
      </c>
      <c r="F28" s="287">
        <v>25.999999181063</v>
      </c>
      <c r="G28" s="288">
        <v>23.833332582640999</v>
      </c>
      <c r="H28" s="290">
        <v>2.9980000000000002</v>
      </c>
      <c r="I28" s="287">
        <v>23.805</v>
      </c>
      <c r="J28" s="288">
        <v>-2.8332582641000002E-2</v>
      </c>
      <c r="K28" s="291">
        <v>0.91557695191499999</v>
      </c>
    </row>
    <row r="29" spans="1:11" ht="14.4" customHeight="1" thickBot="1" x14ac:dyDescent="0.35">
      <c r="A29" s="309" t="s">
        <v>221</v>
      </c>
      <c r="B29" s="287">
        <v>1.4693546556999999</v>
      </c>
      <c r="C29" s="287">
        <v>0.23827999999999999</v>
      </c>
      <c r="D29" s="288">
        <v>-1.2310746557000001</v>
      </c>
      <c r="E29" s="289">
        <v>0.16216643073500001</v>
      </c>
      <c r="F29" s="287">
        <v>0.248294577706</v>
      </c>
      <c r="G29" s="288">
        <v>0.22760336289700001</v>
      </c>
      <c r="H29" s="290">
        <v>0</v>
      </c>
      <c r="I29" s="287">
        <v>0</v>
      </c>
      <c r="J29" s="288">
        <v>-0.22760336289700001</v>
      </c>
      <c r="K29" s="291">
        <v>0</v>
      </c>
    </row>
    <row r="30" spans="1:11" ht="14.4" customHeight="1" thickBot="1" x14ac:dyDescent="0.35">
      <c r="A30" s="310" t="s">
        <v>222</v>
      </c>
      <c r="B30" s="292">
        <v>47.141345074725997</v>
      </c>
      <c r="C30" s="292">
        <v>52.640470000000001</v>
      </c>
      <c r="D30" s="293">
        <v>5.4991249252739998</v>
      </c>
      <c r="E30" s="294">
        <v>1.116651845986</v>
      </c>
      <c r="F30" s="292">
        <v>66.406687796865995</v>
      </c>
      <c r="G30" s="293">
        <v>60.872797147127002</v>
      </c>
      <c r="H30" s="295">
        <v>4.7044600000000001</v>
      </c>
      <c r="I30" s="292">
        <v>46.696330000000003</v>
      </c>
      <c r="J30" s="293">
        <v>-14.176467147126999</v>
      </c>
      <c r="K30" s="298">
        <v>0.70318715703500001</v>
      </c>
    </row>
    <row r="31" spans="1:11" ht="14.4" customHeight="1" thickBot="1" x14ac:dyDescent="0.35">
      <c r="A31" s="307" t="s">
        <v>29</v>
      </c>
      <c r="B31" s="287">
        <v>8.9434891255009994</v>
      </c>
      <c r="C31" s="287">
        <v>8.8530899999999999</v>
      </c>
      <c r="D31" s="288">
        <v>-9.0399125501000002E-2</v>
      </c>
      <c r="E31" s="289">
        <v>0.98989218589799999</v>
      </c>
      <c r="F31" s="287">
        <v>21.623146560443999</v>
      </c>
      <c r="G31" s="288">
        <v>19.821217680406999</v>
      </c>
      <c r="H31" s="290">
        <v>1.4372499999999999</v>
      </c>
      <c r="I31" s="287">
        <v>3.8030300000000001</v>
      </c>
      <c r="J31" s="288">
        <v>-16.018187680406999</v>
      </c>
      <c r="K31" s="291">
        <v>0.175877733121</v>
      </c>
    </row>
    <row r="32" spans="1:11" ht="14.4" customHeight="1" thickBot="1" x14ac:dyDescent="0.35">
      <c r="A32" s="311" t="s">
        <v>223</v>
      </c>
      <c r="B32" s="287">
        <v>8.9434891255009994</v>
      </c>
      <c r="C32" s="287">
        <v>8.8530899999999999</v>
      </c>
      <c r="D32" s="288">
        <v>-9.0399125501000002E-2</v>
      </c>
      <c r="E32" s="289">
        <v>0.98989218589799999</v>
      </c>
      <c r="F32" s="287">
        <v>21.623146560443999</v>
      </c>
      <c r="G32" s="288">
        <v>19.821217680406999</v>
      </c>
      <c r="H32" s="290">
        <v>1.4372499999999999</v>
      </c>
      <c r="I32" s="287">
        <v>3.8030300000000001</v>
      </c>
      <c r="J32" s="288">
        <v>-16.018187680406999</v>
      </c>
      <c r="K32" s="291">
        <v>0.175877733121</v>
      </c>
    </row>
    <row r="33" spans="1:11" ht="14.4" customHeight="1" thickBot="1" x14ac:dyDescent="0.35">
      <c r="A33" s="309" t="s">
        <v>224</v>
      </c>
      <c r="B33" s="287">
        <v>0</v>
      </c>
      <c r="C33" s="287">
        <v>6.28</v>
      </c>
      <c r="D33" s="288">
        <v>6.28</v>
      </c>
      <c r="E33" s="299" t="s">
        <v>202</v>
      </c>
      <c r="F33" s="287">
        <v>8.0375081878210004</v>
      </c>
      <c r="G33" s="288">
        <v>7.3677158388360002</v>
      </c>
      <c r="H33" s="290">
        <v>0</v>
      </c>
      <c r="I33" s="287">
        <v>0</v>
      </c>
      <c r="J33" s="288">
        <v>-7.3677158388360002</v>
      </c>
      <c r="K33" s="291">
        <v>0</v>
      </c>
    </row>
    <row r="34" spans="1:11" ht="14.4" customHeight="1" thickBot="1" x14ac:dyDescent="0.35">
      <c r="A34" s="309" t="s">
        <v>225</v>
      </c>
      <c r="B34" s="287">
        <v>6.9999881818759997</v>
      </c>
      <c r="C34" s="287">
        <v>0.85304999999999997</v>
      </c>
      <c r="D34" s="288">
        <v>-6.1469381818760001</v>
      </c>
      <c r="E34" s="289">
        <v>0.121864491458</v>
      </c>
      <c r="F34" s="287">
        <v>11.999999622029</v>
      </c>
      <c r="G34" s="288">
        <v>10.999999653526</v>
      </c>
      <c r="H34" s="290">
        <v>0.27829999999999999</v>
      </c>
      <c r="I34" s="287">
        <v>2.1282999999999999</v>
      </c>
      <c r="J34" s="288">
        <v>-8.8716996535260009</v>
      </c>
      <c r="K34" s="291">
        <v>0.17735833891899999</v>
      </c>
    </row>
    <row r="35" spans="1:11" ht="14.4" customHeight="1" thickBot="1" x14ac:dyDescent="0.35">
      <c r="A35" s="309" t="s">
        <v>226</v>
      </c>
      <c r="B35" s="287">
        <v>1.9435009436249999</v>
      </c>
      <c r="C35" s="287">
        <v>1.72004</v>
      </c>
      <c r="D35" s="288">
        <v>-0.22346094362499999</v>
      </c>
      <c r="E35" s="289">
        <v>0.88502143806</v>
      </c>
      <c r="F35" s="287">
        <v>1.5856387505930001</v>
      </c>
      <c r="G35" s="288">
        <v>1.4535021880429999</v>
      </c>
      <c r="H35" s="290">
        <v>1.6747300000000001</v>
      </c>
      <c r="I35" s="287">
        <v>1.6747300000000001</v>
      </c>
      <c r="J35" s="288">
        <v>0.221227811956</v>
      </c>
      <c r="K35" s="291">
        <v>1.0561863472199999</v>
      </c>
    </row>
    <row r="36" spans="1:11" ht="14.4" customHeight="1" thickBot="1" x14ac:dyDescent="0.35">
      <c r="A36" s="312" t="s">
        <v>30</v>
      </c>
      <c r="B36" s="292">
        <v>0</v>
      </c>
      <c r="C36" s="292">
        <v>0.78700000000000003</v>
      </c>
      <c r="D36" s="293">
        <v>0.78700000000000003</v>
      </c>
      <c r="E36" s="300" t="s">
        <v>196</v>
      </c>
      <c r="F36" s="292">
        <v>0</v>
      </c>
      <c r="G36" s="293">
        <v>0</v>
      </c>
      <c r="H36" s="295">
        <v>0</v>
      </c>
      <c r="I36" s="292">
        <v>1.232</v>
      </c>
      <c r="J36" s="293">
        <v>1.232</v>
      </c>
      <c r="K36" s="296" t="s">
        <v>196</v>
      </c>
    </row>
    <row r="37" spans="1:11" ht="14.4" customHeight="1" thickBot="1" x14ac:dyDescent="0.35">
      <c r="A37" s="308" t="s">
        <v>227</v>
      </c>
      <c r="B37" s="292">
        <v>0</v>
      </c>
      <c r="C37" s="292">
        <v>0.78700000000000003</v>
      </c>
      <c r="D37" s="293">
        <v>0.78700000000000003</v>
      </c>
      <c r="E37" s="300" t="s">
        <v>196</v>
      </c>
      <c r="F37" s="292">
        <v>0</v>
      </c>
      <c r="G37" s="293">
        <v>0</v>
      </c>
      <c r="H37" s="295">
        <v>0</v>
      </c>
      <c r="I37" s="292">
        <v>1.232</v>
      </c>
      <c r="J37" s="293">
        <v>1.232</v>
      </c>
      <c r="K37" s="296" t="s">
        <v>196</v>
      </c>
    </row>
    <row r="38" spans="1:11" ht="14.4" customHeight="1" thickBot="1" x14ac:dyDescent="0.35">
      <c r="A38" s="309" t="s">
        <v>228</v>
      </c>
      <c r="B38" s="287">
        <v>0</v>
      </c>
      <c r="C38" s="287">
        <v>0.78700000000000003</v>
      </c>
      <c r="D38" s="288">
        <v>0.78700000000000003</v>
      </c>
      <c r="E38" s="299" t="s">
        <v>196</v>
      </c>
      <c r="F38" s="287">
        <v>0</v>
      </c>
      <c r="G38" s="288">
        <v>0</v>
      </c>
      <c r="H38" s="290">
        <v>0</v>
      </c>
      <c r="I38" s="287">
        <v>1.232</v>
      </c>
      <c r="J38" s="288">
        <v>1.232</v>
      </c>
      <c r="K38" s="297" t="s">
        <v>196</v>
      </c>
    </row>
    <row r="39" spans="1:11" ht="14.4" customHeight="1" thickBot="1" x14ac:dyDescent="0.35">
      <c r="A39" s="307" t="s">
        <v>31</v>
      </c>
      <c r="B39" s="287">
        <v>38.197855949224</v>
      </c>
      <c r="C39" s="287">
        <v>43.00038</v>
      </c>
      <c r="D39" s="288">
        <v>4.8025240507750002</v>
      </c>
      <c r="E39" s="289">
        <v>1.125727581599</v>
      </c>
      <c r="F39" s="287">
        <v>44.783541236422003</v>
      </c>
      <c r="G39" s="288">
        <v>41.05157946672</v>
      </c>
      <c r="H39" s="290">
        <v>3.2672099999999999</v>
      </c>
      <c r="I39" s="287">
        <v>41.661299999999997</v>
      </c>
      <c r="J39" s="288">
        <v>0.609720533279</v>
      </c>
      <c r="K39" s="291">
        <v>0.93028150185900005</v>
      </c>
    </row>
    <row r="40" spans="1:11" ht="14.4" customHeight="1" thickBot="1" x14ac:dyDescent="0.35">
      <c r="A40" s="308" t="s">
        <v>229</v>
      </c>
      <c r="B40" s="292">
        <v>19.474133285687</v>
      </c>
      <c r="C40" s="292">
        <v>22.012419999999999</v>
      </c>
      <c r="D40" s="293">
        <v>2.538286714312</v>
      </c>
      <c r="E40" s="294">
        <v>1.130341447143</v>
      </c>
      <c r="F40" s="292">
        <v>22.455456364566999</v>
      </c>
      <c r="G40" s="293">
        <v>20.584168334186</v>
      </c>
      <c r="H40" s="295">
        <v>1.47895</v>
      </c>
      <c r="I40" s="292">
        <v>20.910440000000001</v>
      </c>
      <c r="J40" s="293">
        <v>0.32627166581299999</v>
      </c>
      <c r="K40" s="298">
        <v>0.93119639434199997</v>
      </c>
    </row>
    <row r="41" spans="1:11" ht="14.4" customHeight="1" thickBot="1" x14ac:dyDescent="0.35">
      <c r="A41" s="309" t="s">
        <v>230</v>
      </c>
      <c r="B41" s="287">
        <v>6.5570348239509997</v>
      </c>
      <c r="C41" s="287">
        <v>6.7988</v>
      </c>
      <c r="D41" s="288">
        <v>0.24176517604799999</v>
      </c>
      <c r="E41" s="289">
        <v>1.036871113626</v>
      </c>
      <c r="F41" s="287">
        <v>6.4837612672110003</v>
      </c>
      <c r="G41" s="288">
        <v>5.9434478282769998</v>
      </c>
      <c r="H41" s="290">
        <v>0.43509999999999999</v>
      </c>
      <c r="I41" s="287">
        <v>5.2678000000000003</v>
      </c>
      <c r="J41" s="288">
        <v>-0.67564782827699998</v>
      </c>
      <c r="K41" s="291">
        <v>0.81246051217799997</v>
      </c>
    </row>
    <row r="42" spans="1:11" ht="14.4" customHeight="1" thickBot="1" x14ac:dyDescent="0.35">
      <c r="A42" s="309" t="s">
        <v>231</v>
      </c>
      <c r="B42" s="287">
        <v>12.917098461736</v>
      </c>
      <c r="C42" s="287">
        <v>15.213620000000001</v>
      </c>
      <c r="D42" s="288">
        <v>2.2965215382630002</v>
      </c>
      <c r="E42" s="289">
        <v>1.1777892724950001</v>
      </c>
      <c r="F42" s="287">
        <v>15.971695097354999</v>
      </c>
      <c r="G42" s="288">
        <v>14.640720505909</v>
      </c>
      <c r="H42" s="290">
        <v>1.0438499999999999</v>
      </c>
      <c r="I42" s="287">
        <v>15.64264</v>
      </c>
      <c r="J42" s="288">
        <v>1.0019194940909999</v>
      </c>
      <c r="K42" s="291">
        <v>0.97939760962400002</v>
      </c>
    </row>
    <row r="43" spans="1:11" ht="14.4" customHeight="1" thickBot="1" x14ac:dyDescent="0.35">
      <c r="A43" s="308" t="s">
        <v>232</v>
      </c>
      <c r="B43" s="292">
        <v>1.1186753844199999</v>
      </c>
      <c r="C43" s="292">
        <v>1.08</v>
      </c>
      <c r="D43" s="293">
        <v>-3.867538442E-2</v>
      </c>
      <c r="E43" s="294">
        <v>0.96542751815299999</v>
      </c>
      <c r="F43" s="292">
        <v>0.99999996850200001</v>
      </c>
      <c r="G43" s="293">
        <v>0.91666663779299995</v>
      </c>
      <c r="H43" s="295">
        <v>0</v>
      </c>
      <c r="I43" s="292">
        <v>1.08</v>
      </c>
      <c r="J43" s="293">
        <v>0.163333362206</v>
      </c>
      <c r="K43" s="298">
        <v>1.080000034017</v>
      </c>
    </row>
    <row r="44" spans="1:11" ht="14.4" customHeight="1" thickBot="1" x14ac:dyDescent="0.35">
      <c r="A44" s="309" t="s">
        <v>233</v>
      </c>
      <c r="B44" s="287">
        <v>1.1186753844199999</v>
      </c>
      <c r="C44" s="287">
        <v>1.08</v>
      </c>
      <c r="D44" s="288">
        <v>-3.867538442E-2</v>
      </c>
      <c r="E44" s="289">
        <v>0.96542751815299999</v>
      </c>
      <c r="F44" s="287">
        <v>0.99999996850200001</v>
      </c>
      <c r="G44" s="288">
        <v>0.91666663779299995</v>
      </c>
      <c r="H44" s="290">
        <v>0</v>
      </c>
      <c r="I44" s="287">
        <v>1.08</v>
      </c>
      <c r="J44" s="288">
        <v>0.163333362206</v>
      </c>
      <c r="K44" s="291">
        <v>1.080000034017</v>
      </c>
    </row>
    <row r="45" spans="1:11" ht="14.4" customHeight="1" thickBot="1" x14ac:dyDescent="0.35">
      <c r="A45" s="308" t="s">
        <v>234</v>
      </c>
      <c r="B45" s="292">
        <v>16.475319081060999</v>
      </c>
      <c r="C45" s="292">
        <v>19.907959999999999</v>
      </c>
      <c r="D45" s="293">
        <v>3.4326409189380001</v>
      </c>
      <c r="E45" s="294">
        <v>1.2083504970100001</v>
      </c>
      <c r="F45" s="292">
        <v>21.328084903352998</v>
      </c>
      <c r="G45" s="293">
        <v>19.550744494740002</v>
      </c>
      <c r="H45" s="295">
        <v>1.78826</v>
      </c>
      <c r="I45" s="292">
        <v>19.670860000000001</v>
      </c>
      <c r="J45" s="293">
        <v>0.120115505259</v>
      </c>
      <c r="K45" s="298">
        <v>0.922298466511</v>
      </c>
    </row>
    <row r="46" spans="1:11" ht="14.4" customHeight="1" thickBot="1" x14ac:dyDescent="0.35">
      <c r="A46" s="309" t="s">
        <v>235</v>
      </c>
      <c r="B46" s="287">
        <v>16.475319081060999</v>
      </c>
      <c r="C46" s="287">
        <v>19.907959999999999</v>
      </c>
      <c r="D46" s="288">
        <v>3.4326409189380001</v>
      </c>
      <c r="E46" s="289">
        <v>1.2083504970100001</v>
      </c>
      <c r="F46" s="287">
        <v>21.328084903352998</v>
      </c>
      <c r="G46" s="288">
        <v>19.550744494740002</v>
      </c>
      <c r="H46" s="290">
        <v>1.78826</v>
      </c>
      <c r="I46" s="287">
        <v>19.670860000000001</v>
      </c>
      <c r="J46" s="288">
        <v>0.120115505259</v>
      </c>
      <c r="K46" s="291">
        <v>0.922298466511</v>
      </c>
    </row>
    <row r="47" spans="1:11" ht="14.4" customHeight="1" thickBot="1" x14ac:dyDescent="0.35">
      <c r="A47" s="308" t="s">
        <v>236</v>
      </c>
      <c r="B47" s="292">
        <v>1.1297281980539999</v>
      </c>
      <c r="C47" s="292">
        <v>0</v>
      </c>
      <c r="D47" s="293">
        <v>-1.1297281980539999</v>
      </c>
      <c r="E47" s="294">
        <v>0</v>
      </c>
      <c r="F47" s="292">
        <v>0</v>
      </c>
      <c r="G47" s="293">
        <v>0</v>
      </c>
      <c r="H47" s="295">
        <v>0</v>
      </c>
      <c r="I47" s="292">
        <v>0</v>
      </c>
      <c r="J47" s="293">
        <v>0</v>
      </c>
      <c r="K47" s="298">
        <v>11</v>
      </c>
    </row>
    <row r="48" spans="1:11" ht="14.4" customHeight="1" thickBot="1" x14ac:dyDescent="0.35">
      <c r="A48" s="309" t="s">
        <v>237</v>
      </c>
      <c r="B48" s="287">
        <v>1.1297281980539999</v>
      </c>
      <c r="C48" s="287">
        <v>0</v>
      </c>
      <c r="D48" s="288">
        <v>-1.1297281980539999</v>
      </c>
      <c r="E48" s="289">
        <v>0</v>
      </c>
      <c r="F48" s="287">
        <v>0</v>
      </c>
      <c r="G48" s="288">
        <v>0</v>
      </c>
      <c r="H48" s="290">
        <v>0</v>
      </c>
      <c r="I48" s="287">
        <v>0</v>
      </c>
      <c r="J48" s="288">
        <v>0</v>
      </c>
      <c r="K48" s="291">
        <v>11</v>
      </c>
    </row>
    <row r="49" spans="1:11" ht="14.4" customHeight="1" thickBot="1" x14ac:dyDescent="0.35">
      <c r="A49" s="306" t="s">
        <v>32</v>
      </c>
      <c r="B49" s="287">
        <v>3398.0168092227</v>
      </c>
      <c r="C49" s="287">
        <v>3620.5961000000002</v>
      </c>
      <c r="D49" s="288">
        <v>222.57929077730401</v>
      </c>
      <c r="E49" s="289">
        <v>1.0655027044509999</v>
      </c>
      <c r="F49" s="287">
        <v>3652.9998849393501</v>
      </c>
      <c r="G49" s="288">
        <v>3348.5832278610701</v>
      </c>
      <c r="H49" s="290">
        <v>434.45141000000001</v>
      </c>
      <c r="I49" s="287">
        <v>3480.6538700000001</v>
      </c>
      <c r="J49" s="288">
        <v>132.07064213892599</v>
      </c>
      <c r="K49" s="291">
        <v>0.95282068974300005</v>
      </c>
    </row>
    <row r="50" spans="1:11" ht="14.4" customHeight="1" thickBot="1" x14ac:dyDescent="0.35">
      <c r="A50" s="312" t="s">
        <v>238</v>
      </c>
      <c r="B50" s="292">
        <v>2518.99999999996</v>
      </c>
      <c r="C50" s="292">
        <v>2681.913</v>
      </c>
      <c r="D50" s="293">
        <v>162.913000000046</v>
      </c>
      <c r="E50" s="294">
        <v>1.0646736800309999</v>
      </c>
      <c r="F50" s="292">
        <v>2707.9999147045601</v>
      </c>
      <c r="G50" s="293">
        <v>2482.3332551458502</v>
      </c>
      <c r="H50" s="295">
        <v>321.81599999999997</v>
      </c>
      <c r="I50" s="292">
        <v>2578.2640000000001</v>
      </c>
      <c r="J50" s="293">
        <v>95.930744854148998</v>
      </c>
      <c r="K50" s="298">
        <v>0.95209161049000002</v>
      </c>
    </row>
    <row r="51" spans="1:11" ht="14.4" customHeight="1" thickBot="1" x14ac:dyDescent="0.35">
      <c r="A51" s="308" t="s">
        <v>239</v>
      </c>
      <c r="B51" s="292">
        <v>2509.99999999996</v>
      </c>
      <c r="C51" s="292">
        <v>2681.913</v>
      </c>
      <c r="D51" s="293">
        <v>171.913000000046</v>
      </c>
      <c r="E51" s="294">
        <v>1.0684912350589999</v>
      </c>
      <c r="F51" s="292">
        <v>2699.9999149565401</v>
      </c>
      <c r="G51" s="293">
        <v>2474.9999220435002</v>
      </c>
      <c r="H51" s="295">
        <v>321.81599999999997</v>
      </c>
      <c r="I51" s="292">
        <v>2578.2640000000001</v>
      </c>
      <c r="J51" s="293">
        <v>103.264077956501</v>
      </c>
      <c r="K51" s="298">
        <v>0.95491262266999999</v>
      </c>
    </row>
    <row r="52" spans="1:11" ht="14.4" customHeight="1" thickBot="1" x14ac:dyDescent="0.35">
      <c r="A52" s="309" t="s">
        <v>240</v>
      </c>
      <c r="B52" s="287">
        <v>2509.99999999996</v>
      </c>
      <c r="C52" s="287">
        <v>2681.913</v>
      </c>
      <c r="D52" s="288">
        <v>171.913000000046</v>
      </c>
      <c r="E52" s="289">
        <v>1.0684912350589999</v>
      </c>
      <c r="F52" s="287">
        <v>2699.9999149565401</v>
      </c>
      <c r="G52" s="288">
        <v>2474.9999220435002</v>
      </c>
      <c r="H52" s="290">
        <v>321.81599999999997</v>
      </c>
      <c r="I52" s="287">
        <v>2578.2640000000001</v>
      </c>
      <c r="J52" s="288">
        <v>103.264077956501</v>
      </c>
      <c r="K52" s="291">
        <v>0.95491262266999999</v>
      </c>
    </row>
    <row r="53" spans="1:11" ht="14.4" customHeight="1" thickBot="1" x14ac:dyDescent="0.35">
      <c r="A53" s="308" t="s">
        <v>241</v>
      </c>
      <c r="B53" s="292">
        <v>8.9999999999989999</v>
      </c>
      <c r="C53" s="292">
        <v>0</v>
      </c>
      <c r="D53" s="293">
        <v>-8.9999999999989999</v>
      </c>
      <c r="E53" s="294">
        <v>0</v>
      </c>
      <c r="F53" s="292">
        <v>7.9999997480190004</v>
      </c>
      <c r="G53" s="293">
        <v>7.3333331023510002</v>
      </c>
      <c r="H53" s="295">
        <v>0</v>
      </c>
      <c r="I53" s="292">
        <v>0</v>
      </c>
      <c r="J53" s="293">
        <v>-7.3333331023510002</v>
      </c>
      <c r="K53" s="298">
        <v>0</v>
      </c>
    </row>
    <row r="54" spans="1:11" ht="14.4" customHeight="1" thickBot="1" x14ac:dyDescent="0.35">
      <c r="A54" s="309" t="s">
        <v>242</v>
      </c>
      <c r="B54" s="287">
        <v>8.9999999999989999</v>
      </c>
      <c r="C54" s="287">
        <v>0</v>
      </c>
      <c r="D54" s="288">
        <v>-8.9999999999989999</v>
      </c>
      <c r="E54" s="289">
        <v>0</v>
      </c>
      <c r="F54" s="287">
        <v>7.9999997480190004</v>
      </c>
      <c r="G54" s="288">
        <v>7.3333331023510002</v>
      </c>
      <c r="H54" s="290">
        <v>0</v>
      </c>
      <c r="I54" s="287">
        <v>0</v>
      </c>
      <c r="J54" s="288">
        <v>-7.3333331023510002</v>
      </c>
      <c r="K54" s="291">
        <v>0</v>
      </c>
    </row>
    <row r="55" spans="1:11" ht="14.4" customHeight="1" thickBot="1" x14ac:dyDescent="0.35">
      <c r="A55" s="307" t="s">
        <v>243</v>
      </c>
      <c r="B55" s="287">
        <v>854.01680922274295</v>
      </c>
      <c r="C55" s="287">
        <v>911.85024999999996</v>
      </c>
      <c r="D55" s="288">
        <v>57.833440777257003</v>
      </c>
      <c r="E55" s="289">
        <v>1.067719323733</v>
      </c>
      <c r="F55" s="287">
        <v>917.99997108522405</v>
      </c>
      <c r="G55" s="288">
        <v>841.49997349478895</v>
      </c>
      <c r="H55" s="290">
        <v>109.41798</v>
      </c>
      <c r="I55" s="287">
        <v>876.60798</v>
      </c>
      <c r="J55" s="288">
        <v>35.10800650521</v>
      </c>
      <c r="K55" s="291">
        <v>0.95491068367200005</v>
      </c>
    </row>
    <row r="56" spans="1:11" ht="14.4" customHeight="1" thickBot="1" x14ac:dyDescent="0.35">
      <c r="A56" s="308" t="s">
        <v>244</v>
      </c>
      <c r="B56" s="292">
        <v>226.016809222756</v>
      </c>
      <c r="C56" s="292">
        <v>241.37200000000001</v>
      </c>
      <c r="D56" s="293">
        <v>15.355190777243999</v>
      </c>
      <c r="E56" s="294">
        <v>1.0679382689720001</v>
      </c>
      <c r="F56" s="292">
        <v>242.99999234608899</v>
      </c>
      <c r="G56" s="293">
        <v>222.74999298391501</v>
      </c>
      <c r="H56" s="295">
        <v>28.963979999999999</v>
      </c>
      <c r="I56" s="292">
        <v>232.04198</v>
      </c>
      <c r="J56" s="293">
        <v>9.2919870160850007</v>
      </c>
      <c r="K56" s="298">
        <v>0.95490529756599996</v>
      </c>
    </row>
    <row r="57" spans="1:11" ht="14.4" customHeight="1" thickBot="1" x14ac:dyDescent="0.35">
      <c r="A57" s="309" t="s">
        <v>245</v>
      </c>
      <c r="B57" s="287">
        <v>226.016809222756</v>
      </c>
      <c r="C57" s="287">
        <v>241.37200000000001</v>
      </c>
      <c r="D57" s="288">
        <v>15.355190777243999</v>
      </c>
      <c r="E57" s="289">
        <v>1.0679382689720001</v>
      </c>
      <c r="F57" s="287">
        <v>242.99999234608899</v>
      </c>
      <c r="G57" s="288">
        <v>222.74999298391501</v>
      </c>
      <c r="H57" s="290">
        <v>28.963979999999999</v>
      </c>
      <c r="I57" s="287">
        <v>232.04198</v>
      </c>
      <c r="J57" s="288">
        <v>9.2919870160850007</v>
      </c>
      <c r="K57" s="291">
        <v>0.95490529756599996</v>
      </c>
    </row>
    <row r="58" spans="1:11" ht="14.4" customHeight="1" thickBot="1" x14ac:dyDescent="0.35">
      <c r="A58" s="308" t="s">
        <v>246</v>
      </c>
      <c r="B58" s="292">
        <v>627.99999999998704</v>
      </c>
      <c r="C58" s="292">
        <v>670.47825</v>
      </c>
      <c r="D58" s="293">
        <v>42.478250000011997</v>
      </c>
      <c r="E58" s="294">
        <v>1.0676405254770001</v>
      </c>
      <c r="F58" s="292">
        <v>674.99997873913503</v>
      </c>
      <c r="G58" s="293">
        <v>618.74998051087402</v>
      </c>
      <c r="H58" s="295">
        <v>80.453999999998999</v>
      </c>
      <c r="I58" s="292">
        <v>644.56600000000003</v>
      </c>
      <c r="J58" s="293">
        <v>25.816019489125001</v>
      </c>
      <c r="K58" s="298">
        <v>0.95491262266999999</v>
      </c>
    </row>
    <row r="59" spans="1:11" ht="14.4" customHeight="1" thickBot="1" x14ac:dyDescent="0.35">
      <c r="A59" s="309" t="s">
        <v>247</v>
      </c>
      <c r="B59" s="287">
        <v>627.99999999998704</v>
      </c>
      <c r="C59" s="287">
        <v>670.47825</v>
      </c>
      <c r="D59" s="288">
        <v>42.478250000011997</v>
      </c>
      <c r="E59" s="289">
        <v>1.0676405254770001</v>
      </c>
      <c r="F59" s="287">
        <v>674.99997873913503</v>
      </c>
      <c r="G59" s="288">
        <v>618.74998051087402</v>
      </c>
      <c r="H59" s="290">
        <v>80.453999999998999</v>
      </c>
      <c r="I59" s="287">
        <v>644.56600000000003</v>
      </c>
      <c r="J59" s="288">
        <v>25.816019489125001</v>
      </c>
      <c r="K59" s="291">
        <v>0.95491262266999999</v>
      </c>
    </row>
    <row r="60" spans="1:11" ht="14.4" customHeight="1" thickBot="1" x14ac:dyDescent="0.35">
      <c r="A60" s="307" t="s">
        <v>248</v>
      </c>
      <c r="B60" s="287">
        <v>24.999999999999002</v>
      </c>
      <c r="C60" s="287">
        <v>26.832850000000001</v>
      </c>
      <c r="D60" s="288">
        <v>1.8328500000000001</v>
      </c>
      <c r="E60" s="289">
        <v>1.0733140000000001</v>
      </c>
      <c r="F60" s="287">
        <v>26.999999149564999</v>
      </c>
      <c r="G60" s="288">
        <v>24.749999220435001</v>
      </c>
      <c r="H60" s="290">
        <v>3.2174299999999998</v>
      </c>
      <c r="I60" s="287">
        <v>25.781890000000001</v>
      </c>
      <c r="J60" s="288">
        <v>1.0318907795650001</v>
      </c>
      <c r="K60" s="291">
        <v>0.95488484489100001</v>
      </c>
    </row>
    <row r="61" spans="1:11" ht="14.4" customHeight="1" thickBot="1" x14ac:dyDescent="0.35">
      <c r="A61" s="308" t="s">
        <v>249</v>
      </c>
      <c r="B61" s="292">
        <v>24.999999999999002</v>
      </c>
      <c r="C61" s="292">
        <v>26.832850000000001</v>
      </c>
      <c r="D61" s="293">
        <v>1.8328500000000001</v>
      </c>
      <c r="E61" s="294">
        <v>1.0733140000000001</v>
      </c>
      <c r="F61" s="292">
        <v>26.999999149564999</v>
      </c>
      <c r="G61" s="293">
        <v>24.749999220435001</v>
      </c>
      <c r="H61" s="295">
        <v>3.2174299999999998</v>
      </c>
      <c r="I61" s="292">
        <v>25.781890000000001</v>
      </c>
      <c r="J61" s="293">
        <v>1.0318907795650001</v>
      </c>
      <c r="K61" s="298">
        <v>0.95488484489100001</v>
      </c>
    </row>
    <row r="62" spans="1:11" ht="14.4" customHeight="1" thickBot="1" x14ac:dyDescent="0.35">
      <c r="A62" s="309" t="s">
        <v>250</v>
      </c>
      <c r="B62" s="287">
        <v>24.999999999999002</v>
      </c>
      <c r="C62" s="287">
        <v>26.832850000000001</v>
      </c>
      <c r="D62" s="288">
        <v>1.8328500000000001</v>
      </c>
      <c r="E62" s="289">
        <v>1.0733140000000001</v>
      </c>
      <c r="F62" s="287">
        <v>26.999999149564999</v>
      </c>
      <c r="G62" s="288">
        <v>24.749999220435001</v>
      </c>
      <c r="H62" s="290">
        <v>3.2174299999999998</v>
      </c>
      <c r="I62" s="287">
        <v>25.781890000000001</v>
      </c>
      <c r="J62" s="288">
        <v>1.0318907795650001</v>
      </c>
      <c r="K62" s="291">
        <v>0.95488484489100001</v>
      </c>
    </row>
    <row r="63" spans="1:11" ht="14.4" customHeight="1" thickBot="1" x14ac:dyDescent="0.35">
      <c r="A63" s="306" t="s">
        <v>251</v>
      </c>
      <c r="B63" s="287">
        <v>0</v>
      </c>
      <c r="C63" s="287">
        <v>0.85572000000000004</v>
      </c>
      <c r="D63" s="288">
        <v>0.85572000000000004</v>
      </c>
      <c r="E63" s="299" t="s">
        <v>196</v>
      </c>
      <c r="F63" s="287">
        <v>0</v>
      </c>
      <c r="G63" s="288">
        <v>0</v>
      </c>
      <c r="H63" s="290">
        <v>0</v>
      </c>
      <c r="I63" s="287">
        <v>0.15090000000000001</v>
      </c>
      <c r="J63" s="288">
        <v>0.15090000000000001</v>
      </c>
      <c r="K63" s="297" t="s">
        <v>196</v>
      </c>
    </row>
    <row r="64" spans="1:11" ht="14.4" customHeight="1" thickBot="1" x14ac:dyDescent="0.35">
      <c r="A64" s="307" t="s">
        <v>252</v>
      </c>
      <c r="B64" s="287">
        <v>0</v>
      </c>
      <c r="C64" s="287">
        <v>0.85572000000000004</v>
      </c>
      <c r="D64" s="288">
        <v>0.85572000000000004</v>
      </c>
      <c r="E64" s="299" t="s">
        <v>196</v>
      </c>
      <c r="F64" s="287">
        <v>0</v>
      </c>
      <c r="G64" s="288">
        <v>0</v>
      </c>
      <c r="H64" s="290">
        <v>0</v>
      </c>
      <c r="I64" s="287">
        <v>0.15090000000000001</v>
      </c>
      <c r="J64" s="288">
        <v>0.15090000000000001</v>
      </c>
      <c r="K64" s="297" t="s">
        <v>196</v>
      </c>
    </row>
    <row r="65" spans="1:11" ht="14.4" customHeight="1" thickBot="1" x14ac:dyDescent="0.35">
      <c r="A65" s="308" t="s">
        <v>253</v>
      </c>
      <c r="B65" s="292">
        <v>0</v>
      </c>
      <c r="C65" s="292">
        <v>1.298</v>
      </c>
      <c r="D65" s="293">
        <v>1.298</v>
      </c>
      <c r="E65" s="300" t="s">
        <v>196</v>
      </c>
      <c r="F65" s="292">
        <v>0</v>
      </c>
      <c r="G65" s="293">
        <v>0</v>
      </c>
      <c r="H65" s="295">
        <v>0</v>
      </c>
      <c r="I65" s="292">
        <v>0.15090000000000001</v>
      </c>
      <c r="J65" s="293">
        <v>0.15090000000000001</v>
      </c>
      <c r="K65" s="296" t="s">
        <v>196</v>
      </c>
    </row>
    <row r="66" spans="1:11" ht="14.4" customHeight="1" thickBot="1" x14ac:dyDescent="0.35">
      <c r="A66" s="309" t="s">
        <v>254</v>
      </c>
      <c r="B66" s="287">
        <v>0</v>
      </c>
      <c r="C66" s="287">
        <v>0</v>
      </c>
      <c r="D66" s="288">
        <v>0</v>
      </c>
      <c r="E66" s="289">
        <v>1</v>
      </c>
      <c r="F66" s="287">
        <v>0</v>
      </c>
      <c r="G66" s="288">
        <v>0</v>
      </c>
      <c r="H66" s="290">
        <v>0</v>
      </c>
      <c r="I66" s="287">
        <v>5.0900000000000001E-2</v>
      </c>
      <c r="J66" s="288">
        <v>5.0900000000000001E-2</v>
      </c>
      <c r="K66" s="297" t="s">
        <v>202</v>
      </c>
    </row>
    <row r="67" spans="1:11" ht="14.4" customHeight="1" thickBot="1" x14ac:dyDescent="0.35">
      <c r="A67" s="309" t="s">
        <v>255</v>
      </c>
      <c r="B67" s="287">
        <v>0</v>
      </c>
      <c r="C67" s="287">
        <v>1.198</v>
      </c>
      <c r="D67" s="288">
        <v>1.198</v>
      </c>
      <c r="E67" s="299" t="s">
        <v>196</v>
      </c>
      <c r="F67" s="287">
        <v>0</v>
      </c>
      <c r="G67" s="288">
        <v>0</v>
      </c>
      <c r="H67" s="290">
        <v>0</v>
      </c>
      <c r="I67" s="287">
        <v>0</v>
      </c>
      <c r="J67" s="288">
        <v>0</v>
      </c>
      <c r="K67" s="297" t="s">
        <v>196</v>
      </c>
    </row>
    <row r="68" spans="1:11" ht="14.4" customHeight="1" thickBot="1" x14ac:dyDescent="0.35">
      <c r="A68" s="309" t="s">
        <v>256</v>
      </c>
      <c r="B68" s="287">
        <v>0</v>
      </c>
      <c r="C68" s="287">
        <v>0.1</v>
      </c>
      <c r="D68" s="288">
        <v>0.1</v>
      </c>
      <c r="E68" s="299" t="s">
        <v>196</v>
      </c>
      <c r="F68" s="287">
        <v>0</v>
      </c>
      <c r="G68" s="288">
        <v>0</v>
      </c>
      <c r="H68" s="290">
        <v>0</v>
      </c>
      <c r="I68" s="287">
        <v>0.1</v>
      </c>
      <c r="J68" s="288">
        <v>0.1</v>
      </c>
      <c r="K68" s="297" t="s">
        <v>196</v>
      </c>
    </row>
    <row r="69" spans="1:11" ht="14.4" customHeight="1" thickBot="1" x14ac:dyDescent="0.35">
      <c r="A69" s="308" t="s">
        <v>257</v>
      </c>
      <c r="B69" s="292">
        <v>0</v>
      </c>
      <c r="C69" s="292">
        <v>-0.44228000000000001</v>
      </c>
      <c r="D69" s="293">
        <v>-0.44228000000000001</v>
      </c>
      <c r="E69" s="300" t="s">
        <v>202</v>
      </c>
      <c r="F69" s="292">
        <v>0</v>
      </c>
      <c r="G69" s="293">
        <v>0</v>
      </c>
      <c r="H69" s="295">
        <v>0</v>
      </c>
      <c r="I69" s="292">
        <v>0</v>
      </c>
      <c r="J69" s="293">
        <v>0</v>
      </c>
      <c r="K69" s="296" t="s">
        <v>196</v>
      </c>
    </row>
    <row r="70" spans="1:11" ht="14.4" customHeight="1" thickBot="1" x14ac:dyDescent="0.35">
      <c r="A70" s="309" t="s">
        <v>258</v>
      </c>
      <c r="B70" s="287">
        <v>0</v>
      </c>
      <c r="C70" s="287">
        <v>-0.44228000000000001</v>
      </c>
      <c r="D70" s="288">
        <v>-0.44228000000000001</v>
      </c>
      <c r="E70" s="299" t="s">
        <v>202</v>
      </c>
      <c r="F70" s="287">
        <v>0</v>
      </c>
      <c r="G70" s="288">
        <v>0</v>
      </c>
      <c r="H70" s="290">
        <v>0</v>
      </c>
      <c r="I70" s="287">
        <v>0</v>
      </c>
      <c r="J70" s="288">
        <v>0</v>
      </c>
      <c r="K70" s="297" t="s">
        <v>196</v>
      </c>
    </row>
    <row r="71" spans="1:11" ht="14.4" customHeight="1" thickBot="1" x14ac:dyDescent="0.35">
      <c r="A71" s="306" t="s">
        <v>259</v>
      </c>
      <c r="B71" s="287">
        <v>16.999324593766001</v>
      </c>
      <c r="C71" s="287">
        <v>16.86</v>
      </c>
      <c r="D71" s="288">
        <v>-0.13932459376600001</v>
      </c>
      <c r="E71" s="289">
        <v>0.99180411003900004</v>
      </c>
      <c r="F71" s="287">
        <v>16.99999946454</v>
      </c>
      <c r="G71" s="288">
        <v>15.583332842495</v>
      </c>
      <c r="H71" s="290">
        <v>1.405</v>
      </c>
      <c r="I71" s="287">
        <v>15.455</v>
      </c>
      <c r="J71" s="288">
        <v>-0.12833284249499999</v>
      </c>
      <c r="K71" s="291">
        <v>0.90911767569299995</v>
      </c>
    </row>
    <row r="72" spans="1:11" ht="14.4" customHeight="1" thickBot="1" x14ac:dyDescent="0.35">
      <c r="A72" s="307" t="s">
        <v>260</v>
      </c>
      <c r="B72" s="287">
        <v>16.999324593766001</v>
      </c>
      <c r="C72" s="287">
        <v>16.86</v>
      </c>
      <c r="D72" s="288">
        <v>-0.13932459376600001</v>
      </c>
      <c r="E72" s="289">
        <v>0.99180411003900004</v>
      </c>
      <c r="F72" s="287">
        <v>16.99999946454</v>
      </c>
      <c r="G72" s="288">
        <v>15.583332842495</v>
      </c>
      <c r="H72" s="290">
        <v>1.405</v>
      </c>
      <c r="I72" s="287">
        <v>15.455</v>
      </c>
      <c r="J72" s="288">
        <v>-0.12833284249499999</v>
      </c>
      <c r="K72" s="291">
        <v>0.90911767569299995</v>
      </c>
    </row>
    <row r="73" spans="1:11" ht="14.4" customHeight="1" thickBot="1" x14ac:dyDescent="0.35">
      <c r="A73" s="308" t="s">
        <v>261</v>
      </c>
      <c r="B73" s="292">
        <v>16.999324593766001</v>
      </c>
      <c r="C73" s="292">
        <v>16.86</v>
      </c>
      <c r="D73" s="293">
        <v>-0.13932459376600001</v>
      </c>
      <c r="E73" s="294">
        <v>0.99180411003900004</v>
      </c>
      <c r="F73" s="292">
        <v>16.99999946454</v>
      </c>
      <c r="G73" s="293">
        <v>15.583332842495</v>
      </c>
      <c r="H73" s="295">
        <v>1.405</v>
      </c>
      <c r="I73" s="292">
        <v>15.455</v>
      </c>
      <c r="J73" s="293">
        <v>-0.12833284249499999</v>
      </c>
      <c r="K73" s="298">
        <v>0.90911767569299995</v>
      </c>
    </row>
    <row r="74" spans="1:11" ht="14.4" customHeight="1" thickBot="1" x14ac:dyDescent="0.35">
      <c r="A74" s="309" t="s">
        <v>262</v>
      </c>
      <c r="B74" s="287">
        <v>16.999324593766001</v>
      </c>
      <c r="C74" s="287">
        <v>16.86</v>
      </c>
      <c r="D74" s="288">
        <v>-0.13932459376600001</v>
      </c>
      <c r="E74" s="289">
        <v>0.99180411003900004</v>
      </c>
      <c r="F74" s="287">
        <v>16.99999946454</v>
      </c>
      <c r="G74" s="288">
        <v>15.583332842495</v>
      </c>
      <c r="H74" s="290">
        <v>1.405</v>
      </c>
      <c r="I74" s="287">
        <v>15.455</v>
      </c>
      <c r="J74" s="288">
        <v>-0.12833284249499999</v>
      </c>
      <c r="K74" s="291">
        <v>0.90911767569299995</v>
      </c>
    </row>
    <row r="75" spans="1:11" ht="14.4" customHeight="1" thickBot="1" x14ac:dyDescent="0.35">
      <c r="A75" s="305" t="s">
        <v>263</v>
      </c>
      <c r="B75" s="287">
        <v>8.3385538358510001</v>
      </c>
      <c r="C75" s="287">
        <v>11.210039999999999</v>
      </c>
      <c r="D75" s="288">
        <v>2.8714861641480001</v>
      </c>
      <c r="E75" s="289">
        <v>1.344362610193</v>
      </c>
      <c r="F75" s="287">
        <v>10.231484933615</v>
      </c>
      <c r="G75" s="288">
        <v>9.3788611891470008</v>
      </c>
      <c r="H75" s="290">
        <v>0</v>
      </c>
      <c r="I75" s="287">
        <v>4.96868</v>
      </c>
      <c r="J75" s="288">
        <v>-4.410181189147</v>
      </c>
      <c r="K75" s="291">
        <v>0.48562647868199998</v>
      </c>
    </row>
    <row r="76" spans="1:11" ht="14.4" customHeight="1" thickBot="1" x14ac:dyDescent="0.35">
      <c r="A76" s="306" t="s">
        <v>264</v>
      </c>
      <c r="B76" s="287">
        <v>8.3385538358510001</v>
      </c>
      <c r="C76" s="287">
        <v>11.210039999999999</v>
      </c>
      <c r="D76" s="288">
        <v>2.8714861641480001</v>
      </c>
      <c r="E76" s="289">
        <v>1.344362610193</v>
      </c>
      <c r="F76" s="287">
        <v>10.231484933615</v>
      </c>
      <c r="G76" s="288">
        <v>9.3788611891470008</v>
      </c>
      <c r="H76" s="290">
        <v>0</v>
      </c>
      <c r="I76" s="287">
        <v>4.96868</v>
      </c>
      <c r="J76" s="288">
        <v>-4.410181189147</v>
      </c>
      <c r="K76" s="291">
        <v>0.48562647868199998</v>
      </c>
    </row>
    <row r="77" spans="1:11" ht="14.4" customHeight="1" thickBot="1" x14ac:dyDescent="0.35">
      <c r="A77" s="312" t="s">
        <v>265</v>
      </c>
      <c r="B77" s="292">
        <v>8.3385538358510001</v>
      </c>
      <c r="C77" s="292">
        <v>11.210039999999999</v>
      </c>
      <c r="D77" s="293">
        <v>2.8714861641480001</v>
      </c>
      <c r="E77" s="294">
        <v>1.344362610193</v>
      </c>
      <c r="F77" s="292">
        <v>10.231484933615</v>
      </c>
      <c r="G77" s="293">
        <v>9.3788611891470008</v>
      </c>
      <c r="H77" s="295">
        <v>0</v>
      </c>
      <c r="I77" s="292">
        <v>4.96868</v>
      </c>
      <c r="J77" s="293">
        <v>-4.410181189147</v>
      </c>
      <c r="K77" s="298">
        <v>0.48562647868199998</v>
      </c>
    </row>
    <row r="78" spans="1:11" ht="14.4" customHeight="1" thickBot="1" x14ac:dyDescent="0.35">
      <c r="A78" s="308" t="s">
        <v>266</v>
      </c>
      <c r="B78" s="292">
        <v>0</v>
      </c>
      <c r="C78" s="292">
        <v>1.9000000000000001E-4</v>
      </c>
      <c r="D78" s="293">
        <v>1.9000000000000001E-4</v>
      </c>
      <c r="E78" s="300" t="s">
        <v>196</v>
      </c>
      <c r="F78" s="292">
        <v>0</v>
      </c>
      <c r="G78" s="293">
        <v>0</v>
      </c>
      <c r="H78" s="295">
        <v>0</v>
      </c>
      <c r="I78" s="292">
        <v>8.0000000000000007E-5</v>
      </c>
      <c r="J78" s="293">
        <v>8.0000000000000007E-5</v>
      </c>
      <c r="K78" s="296" t="s">
        <v>196</v>
      </c>
    </row>
    <row r="79" spans="1:11" ht="14.4" customHeight="1" thickBot="1" x14ac:dyDescent="0.35">
      <c r="A79" s="309" t="s">
        <v>267</v>
      </c>
      <c r="B79" s="287">
        <v>0</v>
      </c>
      <c r="C79" s="287">
        <v>1.9000000000000001E-4</v>
      </c>
      <c r="D79" s="288">
        <v>1.9000000000000001E-4</v>
      </c>
      <c r="E79" s="299" t="s">
        <v>196</v>
      </c>
      <c r="F79" s="287">
        <v>0</v>
      </c>
      <c r="G79" s="288">
        <v>0</v>
      </c>
      <c r="H79" s="290">
        <v>0</v>
      </c>
      <c r="I79" s="287">
        <v>8.0000000000000007E-5</v>
      </c>
      <c r="J79" s="288">
        <v>8.0000000000000007E-5</v>
      </c>
      <c r="K79" s="297" t="s">
        <v>196</v>
      </c>
    </row>
    <row r="80" spans="1:11" ht="14.4" customHeight="1" thickBot="1" x14ac:dyDescent="0.35">
      <c r="A80" s="308" t="s">
        <v>268</v>
      </c>
      <c r="B80" s="292">
        <v>8.3385538358510001</v>
      </c>
      <c r="C80" s="292">
        <v>11.209849999999999</v>
      </c>
      <c r="D80" s="293">
        <v>2.8712961641480002</v>
      </c>
      <c r="E80" s="294">
        <v>1.344339824467</v>
      </c>
      <c r="F80" s="292">
        <v>10.231484933615</v>
      </c>
      <c r="G80" s="293">
        <v>9.3788611891470008</v>
      </c>
      <c r="H80" s="295">
        <v>0</v>
      </c>
      <c r="I80" s="292">
        <v>4.9686000000000003</v>
      </c>
      <c r="J80" s="293">
        <v>-4.4102611891469996</v>
      </c>
      <c r="K80" s="298">
        <v>0.48561865968000001</v>
      </c>
    </row>
    <row r="81" spans="1:11" ht="14.4" customHeight="1" thickBot="1" x14ac:dyDescent="0.35">
      <c r="A81" s="309" t="s">
        <v>269</v>
      </c>
      <c r="B81" s="287">
        <v>0</v>
      </c>
      <c r="C81" s="287">
        <v>5.2999999999999999E-2</v>
      </c>
      <c r="D81" s="288">
        <v>5.2999999999999999E-2</v>
      </c>
      <c r="E81" s="299" t="s">
        <v>196</v>
      </c>
      <c r="F81" s="287">
        <v>0</v>
      </c>
      <c r="G81" s="288">
        <v>0</v>
      </c>
      <c r="H81" s="290">
        <v>0</v>
      </c>
      <c r="I81" s="287">
        <v>0.01</v>
      </c>
      <c r="J81" s="288">
        <v>0.01</v>
      </c>
      <c r="K81" s="297" t="s">
        <v>196</v>
      </c>
    </row>
    <row r="82" spans="1:11" ht="14.4" customHeight="1" thickBot="1" x14ac:dyDescent="0.35">
      <c r="A82" s="309" t="s">
        <v>270</v>
      </c>
      <c r="B82" s="287">
        <v>8.3385538358510001</v>
      </c>
      <c r="C82" s="287">
        <v>11.15685</v>
      </c>
      <c r="D82" s="288">
        <v>2.8182961641480002</v>
      </c>
      <c r="E82" s="289">
        <v>1.33798380626</v>
      </c>
      <c r="F82" s="287">
        <v>10.231484933615</v>
      </c>
      <c r="G82" s="288">
        <v>9.3788611891470008</v>
      </c>
      <c r="H82" s="290">
        <v>0</v>
      </c>
      <c r="I82" s="287">
        <v>4.9585999999999997</v>
      </c>
      <c r="J82" s="288">
        <v>-4.4202611891470003</v>
      </c>
      <c r="K82" s="291">
        <v>0.48464128444400001</v>
      </c>
    </row>
    <row r="83" spans="1:11" ht="14.4" customHeight="1" thickBot="1" x14ac:dyDescent="0.35">
      <c r="A83" s="305" t="s">
        <v>271</v>
      </c>
      <c r="B83" s="287">
        <v>538</v>
      </c>
      <c r="C83" s="287">
        <v>543.37775999999997</v>
      </c>
      <c r="D83" s="288">
        <v>5.3777600000000003</v>
      </c>
      <c r="E83" s="289">
        <v>1.009995836431</v>
      </c>
      <c r="F83" s="287">
        <v>598.83737160582905</v>
      </c>
      <c r="G83" s="288">
        <v>548.93425730534398</v>
      </c>
      <c r="H83" s="290">
        <v>51.489229999999999</v>
      </c>
      <c r="I83" s="287">
        <v>513.95231000000103</v>
      </c>
      <c r="J83" s="288">
        <v>-34.981947305341997</v>
      </c>
      <c r="K83" s="291">
        <v>0.85825022680399998</v>
      </c>
    </row>
    <row r="84" spans="1:11" ht="14.4" customHeight="1" thickBot="1" x14ac:dyDescent="0.35">
      <c r="A84" s="310" t="s">
        <v>272</v>
      </c>
      <c r="B84" s="292">
        <v>538</v>
      </c>
      <c r="C84" s="292">
        <v>543.37775999999997</v>
      </c>
      <c r="D84" s="293">
        <v>5.3777600000000003</v>
      </c>
      <c r="E84" s="294">
        <v>1.009995836431</v>
      </c>
      <c r="F84" s="292">
        <v>598.83737160582905</v>
      </c>
      <c r="G84" s="293">
        <v>548.93425730534398</v>
      </c>
      <c r="H84" s="295">
        <v>51.489229999999999</v>
      </c>
      <c r="I84" s="292">
        <v>513.95231000000103</v>
      </c>
      <c r="J84" s="293">
        <v>-34.981947305341997</v>
      </c>
      <c r="K84" s="298">
        <v>0.85825022680399998</v>
      </c>
    </row>
    <row r="85" spans="1:11" ht="14.4" customHeight="1" thickBot="1" x14ac:dyDescent="0.35">
      <c r="A85" s="312" t="s">
        <v>38</v>
      </c>
      <c r="B85" s="292">
        <v>538</v>
      </c>
      <c r="C85" s="292">
        <v>543.37775999999997</v>
      </c>
      <c r="D85" s="293">
        <v>5.3777600000000003</v>
      </c>
      <c r="E85" s="294">
        <v>1.009995836431</v>
      </c>
      <c r="F85" s="292">
        <v>598.83737160582905</v>
      </c>
      <c r="G85" s="293">
        <v>548.93425730534398</v>
      </c>
      <c r="H85" s="295">
        <v>51.489229999999999</v>
      </c>
      <c r="I85" s="292">
        <v>513.95231000000103</v>
      </c>
      <c r="J85" s="293">
        <v>-34.981947305341997</v>
      </c>
      <c r="K85" s="298">
        <v>0.85825022680399998</v>
      </c>
    </row>
    <row r="86" spans="1:11" ht="14.4" customHeight="1" thickBot="1" x14ac:dyDescent="0.35">
      <c r="A86" s="308" t="s">
        <v>273</v>
      </c>
      <c r="B86" s="292">
        <v>4</v>
      </c>
      <c r="C86" s="292">
        <v>0</v>
      </c>
      <c r="D86" s="293">
        <v>-4</v>
      </c>
      <c r="E86" s="294">
        <v>0</v>
      </c>
      <c r="F86" s="292">
        <v>0</v>
      </c>
      <c r="G86" s="293">
        <v>0</v>
      </c>
      <c r="H86" s="295">
        <v>0</v>
      </c>
      <c r="I86" s="292">
        <v>0</v>
      </c>
      <c r="J86" s="293">
        <v>0</v>
      </c>
      <c r="K86" s="298">
        <v>11</v>
      </c>
    </row>
    <row r="87" spans="1:11" ht="14.4" customHeight="1" thickBot="1" x14ac:dyDescent="0.35">
      <c r="A87" s="309" t="s">
        <v>274</v>
      </c>
      <c r="B87" s="287">
        <v>4</v>
      </c>
      <c r="C87" s="287">
        <v>0</v>
      </c>
      <c r="D87" s="288">
        <v>-4</v>
      </c>
      <c r="E87" s="289">
        <v>0</v>
      </c>
      <c r="F87" s="287">
        <v>0</v>
      </c>
      <c r="G87" s="288">
        <v>0</v>
      </c>
      <c r="H87" s="290">
        <v>0</v>
      </c>
      <c r="I87" s="287">
        <v>0</v>
      </c>
      <c r="J87" s="288">
        <v>0</v>
      </c>
      <c r="K87" s="291">
        <v>11</v>
      </c>
    </row>
    <row r="88" spans="1:11" ht="14.4" customHeight="1" thickBot="1" x14ac:dyDescent="0.35">
      <c r="A88" s="308" t="s">
        <v>275</v>
      </c>
      <c r="B88" s="292">
        <v>0</v>
      </c>
      <c r="C88" s="292">
        <v>7.3499999999999996E-2</v>
      </c>
      <c r="D88" s="293">
        <v>7.3499999999999996E-2</v>
      </c>
      <c r="E88" s="300" t="s">
        <v>202</v>
      </c>
      <c r="F88" s="292">
        <v>0</v>
      </c>
      <c r="G88" s="293">
        <v>0</v>
      </c>
      <c r="H88" s="295">
        <v>0</v>
      </c>
      <c r="I88" s="292">
        <v>0</v>
      </c>
      <c r="J88" s="293">
        <v>0</v>
      </c>
      <c r="K88" s="296" t="s">
        <v>196</v>
      </c>
    </row>
    <row r="89" spans="1:11" ht="14.4" customHeight="1" thickBot="1" x14ac:dyDescent="0.35">
      <c r="A89" s="309" t="s">
        <v>276</v>
      </c>
      <c r="B89" s="287">
        <v>0</v>
      </c>
      <c r="C89" s="287">
        <v>7.3499999999999996E-2</v>
      </c>
      <c r="D89" s="288">
        <v>7.3499999999999996E-2</v>
      </c>
      <c r="E89" s="299" t="s">
        <v>202</v>
      </c>
      <c r="F89" s="287">
        <v>0</v>
      </c>
      <c r="G89" s="288">
        <v>0</v>
      </c>
      <c r="H89" s="290">
        <v>0</v>
      </c>
      <c r="I89" s="287">
        <v>0</v>
      </c>
      <c r="J89" s="288">
        <v>0</v>
      </c>
      <c r="K89" s="291">
        <v>11</v>
      </c>
    </row>
    <row r="90" spans="1:11" ht="14.4" customHeight="1" thickBot="1" x14ac:dyDescent="0.35">
      <c r="A90" s="308" t="s">
        <v>277</v>
      </c>
      <c r="B90" s="292">
        <v>14</v>
      </c>
      <c r="C90" s="292">
        <v>12.574920000000001</v>
      </c>
      <c r="D90" s="293">
        <v>-1.4250799999999999</v>
      </c>
      <c r="E90" s="294">
        <v>0.89820857142800004</v>
      </c>
      <c r="F90" s="292">
        <v>12.389070186610001</v>
      </c>
      <c r="G90" s="293">
        <v>11.356647671058999</v>
      </c>
      <c r="H90" s="295">
        <v>0.85719999999999996</v>
      </c>
      <c r="I90" s="292">
        <v>10.90898</v>
      </c>
      <c r="J90" s="293">
        <v>-0.44766767105900002</v>
      </c>
      <c r="K90" s="298">
        <v>0.88053258522900002</v>
      </c>
    </row>
    <row r="91" spans="1:11" ht="14.4" customHeight="1" thickBot="1" x14ac:dyDescent="0.35">
      <c r="A91" s="309" t="s">
        <v>278</v>
      </c>
      <c r="B91" s="287">
        <v>14</v>
      </c>
      <c r="C91" s="287">
        <v>12.574920000000001</v>
      </c>
      <c r="D91" s="288">
        <v>-1.4250799999999999</v>
      </c>
      <c r="E91" s="289">
        <v>0.89820857142800004</v>
      </c>
      <c r="F91" s="287">
        <v>12.389070186610001</v>
      </c>
      <c r="G91" s="288">
        <v>11.356647671058999</v>
      </c>
      <c r="H91" s="290">
        <v>0.85719999999999996</v>
      </c>
      <c r="I91" s="287">
        <v>10.90898</v>
      </c>
      <c r="J91" s="288">
        <v>-0.44766767105900002</v>
      </c>
      <c r="K91" s="291">
        <v>0.88053258522900002</v>
      </c>
    </row>
    <row r="92" spans="1:11" ht="14.4" customHeight="1" thickBot="1" x14ac:dyDescent="0.35">
      <c r="A92" s="308" t="s">
        <v>279</v>
      </c>
      <c r="B92" s="292">
        <v>0</v>
      </c>
      <c r="C92" s="292">
        <v>0.28000000000000003</v>
      </c>
      <c r="D92" s="293">
        <v>0.28000000000000003</v>
      </c>
      <c r="E92" s="300" t="s">
        <v>202</v>
      </c>
      <c r="F92" s="292">
        <v>0</v>
      </c>
      <c r="G92" s="293">
        <v>0</v>
      </c>
      <c r="H92" s="295">
        <v>0</v>
      </c>
      <c r="I92" s="292">
        <v>0.28000000000000003</v>
      </c>
      <c r="J92" s="293">
        <v>0.28000000000000003</v>
      </c>
      <c r="K92" s="296" t="s">
        <v>196</v>
      </c>
    </row>
    <row r="93" spans="1:11" ht="14.4" customHeight="1" thickBot="1" x14ac:dyDescent="0.35">
      <c r="A93" s="309" t="s">
        <v>280</v>
      </c>
      <c r="B93" s="287">
        <v>0</v>
      </c>
      <c r="C93" s="287">
        <v>0.28000000000000003</v>
      </c>
      <c r="D93" s="288">
        <v>0.28000000000000003</v>
      </c>
      <c r="E93" s="299" t="s">
        <v>202</v>
      </c>
      <c r="F93" s="287">
        <v>0</v>
      </c>
      <c r="G93" s="288">
        <v>0</v>
      </c>
      <c r="H93" s="290">
        <v>0</v>
      </c>
      <c r="I93" s="287">
        <v>0.28000000000000003</v>
      </c>
      <c r="J93" s="288">
        <v>0.28000000000000003</v>
      </c>
      <c r="K93" s="297" t="s">
        <v>196</v>
      </c>
    </row>
    <row r="94" spans="1:11" ht="14.4" customHeight="1" thickBot="1" x14ac:dyDescent="0.35">
      <c r="A94" s="308" t="s">
        <v>281</v>
      </c>
      <c r="B94" s="292">
        <v>136</v>
      </c>
      <c r="C94" s="292">
        <v>119.45874999999999</v>
      </c>
      <c r="D94" s="293">
        <v>-16.541250000000002</v>
      </c>
      <c r="E94" s="294">
        <v>0.87837316176400004</v>
      </c>
      <c r="F94" s="292">
        <v>188</v>
      </c>
      <c r="G94" s="293">
        <v>172.333333333333</v>
      </c>
      <c r="H94" s="295">
        <v>14.85299</v>
      </c>
      <c r="I94" s="292">
        <v>147.07727</v>
      </c>
      <c r="J94" s="293">
        <v>-25.256063333333</v>
      </c>
      <c r="K94" s="298">
        <v>0.78232590425500004</v>
      </c>
    </row>
    <row r="95" spans="1:11" ht="14.4" customHeight="1" thickBot="1" x14ac:dyDescent="0.35">
      <c r="A95" s="309" t="s">
        <v>282</v>
      </c>
      <c r="B95" s="287">
        <v>135</v>
      </c>
      <c r="C95" s="287">
        <v>118.12345000000001</v>
      </c>
      <c r="D95" s="288">
        <v>-16.876550000000002</v>
      </c>
      <c r="E95" s="289">
        <v>0.87498851851799997</v>
      </c>
      <c r="F95" s="287">
        <v>188</v>
      </c>
      <c r="G95" s="288">
        <v>172.333333333333</v>
      </c>
      <c r="H95" s="290">
        <v>14.85299</v>
      </c>
      <c r="I95" s="287">
        <v>147.07727</v>
      </c>
      <c r="J95" s="288">
        <v>-25.256063333333</v>
      </c>
      <c r="K95" s="291">
        <v>0.78232590425500004</v>
      </c>
    </row>
    <row r="96" spans="1:11" ht="14.4" customHeight="1" thickBot="1" x14ac:dyDescent="0.35">
      <c r="A96" s="309" t="s">
        <v>283</v>
      </c>
      <c r="B96" s="287">
        <v>1</v>
      </c>
      <c r="C96" s="287">
        <v>1.3352999999999999</v>
      </c>
      <c r="D96" s="288">
        <v>0.33529999999900001</v>
      </c>
      <c r="E96" s="289">
        <v>1.3352999999999999</v>
      </c>
      <c r="F96" s="287">
        <v>0</v>
      </c>
      <c r="G96" s="288">
        <v>0</v>
      </c>
      <c r="H96" s="290">
        <v>0</v>
      </c>
      <c r="I96" s="287">
        <v>0</v>
      </c>
      <c r="J96" s="288">
        <v>0</v>
      </c>
      <c r="K96" s="297" t="s">
        <v>196</v>
      </c>
    </row>
    <row r="97" spans="1:11" ht="14.4" customHeight="1" thickBot="1" x14ac:dyDescent="0.35">
      <c r="A97" s="308" t="s">
        <v>284</v>
      </c>
      <c r="B97" s="292">
        <v>384</v>
      </c>
      <c r="C97" s="292">
        <v>410.99059</v>
      </c>
      <c r="D97" s="293">
        <v>26.990590000000001</v>
      </c>
      <c r="E97" s="294">
        <v>1.070287994791</v>
      </c>
      <c r="F97" s="292">
        <v>398.44830141921898</v>
      </c>
      <c r="G97" s="293">
        <v>365.24427630095101</v>
      </c>
      <c r="H97" s="295">
        <v>35.779040000000002</v>
      </c>
      <c r="I97" s="292">
        <v>355.68606</v>
      </c>
      <c r="J97" s="293">
        <v>-9.5582163009500007</v>
      </c>
      <c r="K97" s="298">
        <v>0.892678068228</v>
      </c>
    </row>
    <row r="98" spans="1:11" ht="14.4" customHeight="1" thickBot="1" x14ac:dyDescent="0.35">
      <c r="A98" s="309" t="s">
        <v>285</v>
      </c>
      <c r="B98" s="287">
        <v>384</v>
      </c>
      <c r="C98" s="287">
        <v>410.99059</v>
      </c>
      <c r="D98" s="288">
        <v>26.990590000000001</v>
      </c>
      <c r="E98" s="289">
        <v>1.070287994791</v>
      </c>
      <c r="F98" s="287">
        <v>398.44830141921898</v>
      </c>
      <c r="G98" s="288">
        <v>365.24427630095101</v>
      </c>
      <c r="H98" s="290">
        <v>35.779040000000002</v>
      </c>
      <c r="I98" s="287">
        <v>355.68606</v>
      </c>
      <c r="J98" s="288">
        <v>-9.5582163009500007</v>
      </c>
      <c r="K98" s="291">
        <v>0.892678068228</v>
      </c>
    </row>
    <row r="99" spans="1:11" ht="14.4" customHeight="1" thickBot="1" x14ac:dyDescent="0.35">
      <c r="A99" s="313"/>
      <c r="B99" s="287">
        <v>-4116.7893442129398</v>
      </c>
      <c r="C99" s="287">
        <v>-4330.7398899999998</v>
      </c>
      <c r="D99" s="288">
        <v>-213.95054578705901</v>
      </c>
      <c r="E99" s="289">
        <v>1.0519702437739999</v>
      </c>
      <c r="F99" s="287">
        <v>-4433.8789125816302</v>
      </c>
      <c r="G99" s="288">
        <v>-4064.3890031998299</v>
      </c>
      <c r="H99" s="290">
        <v>-500.33053000000001</v>
      </c>
      <c r="I99" s="287">
        <v>-4145.7790000000005</v>
      </c>
      <c r="J99" s="288">
        <v>-81.389996800174004</v>
      </c>
      <c r="K99" s="291">
        <v>0.93502305356899995</v>
      </c>
    </row>
    <row r="100" spans="1:11" ht="14.4" customHeight="1" thickBot="1" x14ac:dyDescent="0.35">
      <c r="A100" s="314" t="s">
        <v>50</v>
      </c>
      <c r="B100" s="301">
        <v>-4116.7893442129398</v>
      </c>
      <c r="C100" s="301">
        <v>-4330.7398899999998</v>
      </c>
      <c r="D100" s="302">
        <v>-213.95054578706001</v>
      </c>
      <c r="E100" s="303">
        <v>-0.72457851002999996</v>
      </c>
      <c r="F100" s="301">
        <v>-4433.8789125816302</v>
      </c>
      <c r="G100" s="302">
        <v>-4064.3890031998299</v>
      </c>
      <c r="H100" s="301">
        <v>-500.33053000000001</v>
      </c>
      <c r="I100" s="301">
        <v>-4145.7790000000005</v>
      </c>
      <c r="J100" s="302">
        <v>-81.389996800174004</v>
      </c>
      <c r="K100" s="304">
        <v>0.93502305356899995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195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2013</v>
      </c>
      <c r="D3" s="232">
        <v>2014</v>
      </c>
      <c r="E3" s="7"/>
      <c r="F3" s="271">
        <v>2015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171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5" t="s">
        <v>286</v>
      </c>
      <c r="B5" s="316" t="s">
        <v>287</v>
      </c>
      <c r="C5" s="317" t="s">
        <v>288</v>
      </c>
      <c r="D5" s="317" t="s">
        <v>288</v>
      </c>
      <c r="E5" s="317"/>
      <c r="F5" s="317" t="s">
        <v>288</v>
      </c>
      <c r="G5" s="317" t="s">
        <v>288</v>
      </c>
      <c r="H5" s="317" t="s">
        <v>288</v>
      </c>
      <c r="I5" s="318" t="s">
        <v>288</v>
      </c>
      <c r="J5" s="319" t="s">
        <v>53</v>
      </c>
    </row>
    <row r="6" spans="1:10" ht="14.4" customHeight="1" x14ac:dyDescent="0.3">
      <c r="A6" s="315" t="s">
        <v>286</v>
      </c>
      <c r="B6" s="316" t="s">
        <v>203</v>
      </c>
      <c r="C6" s="317" t="s">
        <v>288</v>
      </c>
      <c r="D6" s="317" t="s">
        <v>288</v>
      </c>
      <c r="E6" s="317"/>
      <c r="F6" s="317">
        <v>0.16269</v>
      </c>
      <c r="G6" s="317">
        <v>0</v>
      </c>
      <c r="H6" s="317">
        <v>0.16269</v>
      </c>
      <c r="I6" s="318" t="s">
        <v>288</v>
      </c>
      <c r="J6" s="319" t="s">
        <v>1</v>
      </c>
    </row>
    <row r="7" spans="1:10" ht="14.4" customHeight="1" x14ac:dyDescent="0.3">
      <c r="A7" s="315" t="s">
        <v>286</v>
      </c>
      <c r="B7" s="316" t="s">
        <v>289</v>
      </c>
      <c r="C7" s="317" t="s">
        <v>288</v>
      </c>
      <c r="D7" s="317" t="s">
        <v>288</v>
      </c>
      <c r="E7" s="317"/>
      <c r="F7" s="317">
        <v>0.16269</v>
      </c>
      <c r="G7" s="317">
        <v>0</v>
      </c>
      <c r="H7" s="317">
        <v>0.16269</v>
      </c>
      <c r="I7" s="318" t="s">
        <v>288</v>
      </c>
      <c r="J7" s="319" t="s">
        <v>290</v>
      </c>
    </row>
    <row r="9" spans="1:10" ht="14.4" customHeight="1" x14ac:dyDescent="0.3">
      <c r="A9" s="315" t="s">
        <v>286</v>
      </c>
      <c r="B9" s="316" t="s">
        <v>287</v>
      </c>
      <c r="C9" s="317" t="s">
        <v>288</v>
      </c>
      <c r="D9" s="317" t="s">
        <v>288</v>
      </c>
      <c r="E9" s="317"/>
      <c r="F9" s="317" t="s">
        <v>288</v>
      </c>
      <c r="G9" s="317" t="s">
        <v>288</v>
      </c>
      <c r="H9" s="317" t="s">
        <v>288</v>
      </c>
      <c r="I9" s="318" t="s">
        <v>288</v>
      </c>
      <c r="J9" s="319" t="s">
        <v>53</v>
      </c>
    </row>
    <row r="10" spans="1:10" ht="14.4" customHeight="1" x14ac:dyDescent="0.3">
      <c r="A10" s="315" t="s">
        <v>291</v>
      </c>
      <c r="B10" s="316" t="s">
        <v>292</v>
      </c>
      <c r="C10" s="317" t="s">
        <v>288</v>
      </c>
      <c r="D10" s="317" t="s">
        <v>288</v>
      </c>
      <c r="E10" s="317"/>
      <c r="F10" s="317" t="s">
        <v>288</v>
      </c>
      <c r="G10" s="317" t="s">
        <v>288</v>
      </c>
      <c r="H10" s="317" t="s">
        <v>288</v>
      </c>
      <c r="I10" s="318" t="s">
        <v>288</v>
      </c>
      <c r="J10" s="319" t="s">
        <v>0</v>
      </c>
    </row>
    <row r="11" spans="1:10" ht="14.4" customHeight="1" x14ac:dyDescent="0.3">
      <c r="A11" s="315" t="s">
        <v>291</v>
      </c>
      <c r="B11" s="316" t="s">
        <v>203</v>
      </c>
      <c r="C11" s="317" t="s">
        <v>288</v>
      </c>
      <c r="D11" s="317" t="s">
        <v>288</v>
      </c>
      <c r="E11" s="317"/>
      <c r="F11" s="317">
        <v>0.16269</v>
      </c>
      <c r="G11" s="317">
        <v>0</v>
      </c>
      <c r="H11" s="317">
        <v>0.16269</v>
      </c>
      <c r="I11" s="318" t="s">
        <v>288</v>
      </c>
      <c r="J11" s="319" t="s">
        <v>1</v>
      </c>
    </row>
    <row r="12" spans="1:10" ht="14.4" customHeight="1" x14ac:dyDescent="0.3">
      <c r="A12" s="315" t="s">
        <v>291</v>
      </c>
      <c r="B12" s="316" t="s">
        <v>293</v>
      </c>
      <c r="C12" s="317" t="s">
        <v>288</v>
      </c>
      <c r="D12" s="317" t="s">
        <v>288</v>
      </c>
      <c r="E12" s="317"/>
      <c r="F12" s="317">
        <v>0.16269</v>
      </c>
      <c r="G12" s="317">
        <v>0</v>
      </c>
      <c r="H12" s="317">
        <v>0.16269</v>
      </c>
      <c r="I12" s="318" t="s">
        <v>288</v>
      </c>
      <c r="J12" s="319" t="s">
        <v>294</v>
      </c>
    </row>
    <row r="13" spans="1:10" ht="14.4" customHeight="1" x14ac:dyDescent="0.3">
      <c r="A13" s="315" t="s">
        <v>288</v>
      </c>
      <c r="B13" s="316" t="s">
        <v>288</v>
      </c>
      <c r="C13" s="317" t="s">
        <v>288</v>
      </c>
      <c r="D13" s="317" t="s">
        <v>288</v>
      </c>
      <c r="E13" s="317"/>
      <c r="F13" s="317" t="s">
        <v>288</v>
      </c>
      <c r="G13" s="317" t="s">
        <v>288</v>
      </c>
      <c r="H13" s="317" t="s">
        <v>288</v>
      </c>
      <c r="I13" s="318" t="s">
        <v>288</v>
      </c>
      <c r="J13" s="319" t="s">
        <v>295</v>
      </c>
    </row>
    <row r="14" spans="1:10" ht="14.4" customHeight="1" x14ac:dyDescent="0.3">
      <c r="A14" s="315" t="s">
        <v>286</v>
      </c>
      <c r="B14" s="316" t="s">
        <v>289</v>
      </c>
      <c r="C14" s="317" t="s">
        <v>288</v>
      </c>
      <c r="D14" s="317" t="s">
        <v>288</v>
      </c>
      <c r="E14" s="317"/>
      <c r="F14" s="317">
        <v>0.16269</v>
      </c>
      <c r="G14" s="317">
        <v>0</v>
      </c>
      <c r="H14" s="317">
        <v>0.16269</v>
      </c>
      <c r="I14" s="318" t="s">
        <v>288</v>
      </c>
      <c r="J14" s="319" t="s">
        <v>290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83" t="s">
        <v>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3" t="s">
        <v>195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81.344999999999999</v>
      </c>
      <c r="M3" s="71">
        <f>SUBTOTAL(9,M5:M1048576)</f>
        <v>2</v>
      </c>
      <c r="N3" s="72">
        <f>SUBTOTAL(9,N5:N1048576)</f>
        <v>162.69</v>
      </c>
    </row>
    <row r="4" spans="1:14" s="163" customFormat="1" ht="14.4" customHeight="1" thickBot="1" x14ac:dyDescent="0.35">
      <c r="A4" s="320" t="s">
        <v>3</v>
      </c>
      <c r="B4" s="321" t="s">
        <v>4</v>
      </c>
      <c r="C4" s="321" t="s">
        <v>0</v>
      </c>
      <c r="D4" s="321" t="s">
        <v>5</v>
      </c>
      <c r="E4" s="321" t="s">
        <v>6</v>
      </c>
      <c r="F4" s="321" t="s">
        <v>1</v>
      </c>
      <c r="G4" s="321" t="s">
        <v>7</v>
      </c>
      <c r="H4" s="321" t="s">
        <v>8</v>
      </c>
      <c r="I4" s="321" t="s">
        <v>9</v>
      </c>
      <c r="J4" s="322" t="s">
        <v>10</v>
      </c>
      <c r="K4" s="322" t="s">
        <v>11</v>
      </c>
      <c r="L4" s="323" t="s">
        <v>81</v>
      </c>
      <c r="M4" s="323" t="s">
        <v>12</v>
      </c>
      <c r="N4" s="324" t="s">
        <v>89</v>
      </c>
    </row>
    <row r="5" spans="1:14" ht="14.4" customHeight="1" x14ac:dyDescent="0.3">
      <c r="A5" s="325" t="s">
        <v>286</v>
      </c>
      <c r="B5" s="326" t="s">
        <v>287</v>
      </c>
      <c r="C5" s="327" t="s">
        <v>291</v>
      </c>
      <c r="D5" s="328" t="s">
        <v>306</v>
      </c>
      <c r="E5" s="327" t="s">
        <v>296</v>
      </c>
      <c r="F5" s="328" t="s">
        <v>307</v>
      </c>
      <c r="G5" s="327" t="s">
        <v>297</v>
      </c>
      <c r="H5" s="327" t="s">
        <v>298</v>
      </c>
      <c r="I5" s="327" t="s">
        <v>299</v>
      </c>
      <c r="J5" s="327" t="s">
        <v>300</v>
      </c>
      <c r="K5" s="327" t="s">
        <v>301</v>
      </c>
      <c r="L5" s="329">
        <v>82.100000000000009</v>
      </c>
      <c r="M5" s="329">
        <v>1</v>
      </c>
      <c r="N5" s="330">
        <v>82.100000000000009</v>
      </c>
    </row>
    <row r="6" spans="1:14" ht="14.4" customHeight="1" thickBot="1" x14ac:dyDescent="0.35">
      <c r="A6" s="331" t="s">
        <v>286</v>
      </c>
      <c r="B6" s="332" t="s">
        <v>287</v>
      </c>
      <c r="C6" s="333" t="s">
        <v>291</v>
      </c>
      <c r="D6" s="334" t="s">
        <v>306</v>
      </c>
      <c r="E6" s="333" t="s">
        <v>296</v>
      </c>
      <c r="F6" s="334" t="s">
        <v>307</v>
      </c>
      <c r="G6" s="333" t="s">
        <v>297</v>
      </c>
      <c r="H6" s="333" t="s">
        <v>302</v>
      </c>
      <c r="I6" s="333" t="s">
        <v>303</v>
      </c>
      <c r="J6" s="333" t="s">
        <v>304</v>
      </c>
      <c r="K6" s="333" t="s">
        <v>305</v>
      </c>
      <c r="L6" s="335">
        <v>80.59</v>
      </c>
      <c r="M6" s="335">
        <v>1</v>
      </c>
      <c r="N6" s="336">
        <v>80.59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195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2013</v>
      </c>
      <c r="D3" s="232">
        <v>2014</v>
      </c>
      <c r="E3" s="7"/>
      <c r="F3" s="271">
        <v>2015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171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5" t="s">
        <v>286</v>
      </c>
      <c r="B5" s="316" t="s">
        <v>287</v>
      </c>
      <c r="C5" s="317" t="s">
        <v>288</v>
      </c>
      <c r="D5" s="317" t="s">
        <v>288</v>
      </c>
      <c r="E5" s="317"/>
      <c r="F5" s="317" t="s">
        <v>288</v>
      </c>
      <c r="G5" s="317" t="s">
        <v>288</v>
      </c>
      <c r="H5" s="317" t="s">
        <v>288</v>
      </c>
      <c r="I5" s="318" t="s">
        <v>288</v>
      </c>
      <c r="J5" s="319" t="s">
        <v>53</v>
      </c>
    </row>
    <row r="6" spans="1:10" ht="14.4" customHeight="1" x14ac:dyDescent="0.3">
      <c r="A6" s="315" t="s">
        <v>286</v>
      </c>
      <c r="B6" s="316" t="s">
        <v>205</v>
      </c>
      <c r="C6" s="317" t="s">
        <v>288</v>
      </c>
      <c r="D6" s="317" t="s">
        <v>288</v>
      </c>
      <c r="E6" s="317"/>
      <c r="F6" s="317">
        <v>0.22214</v>
      </c>
      <c r="G6" s="317">
        <v>0</v>
      </c>
      <c r="H6" s="317">
        <v>0.22214</v>
      </c>
      <c r="I6" s="318" t="s">
        <v>288</v>
      </c>
      <c r="J6" s="319" t="s">
        <v>1</v>
      </c>
    </row>
    <row r="7" spans="1:10" ht="14.4" customHeight="1" x14ac:dyDescent="0.3">
      <c r="A7" s="315" t="s">
        <v>286</v>
      </c>
      <c r="B7" s="316" t="s">
        <v>289</v>
      </c>
      <c r="C7" s="317" t="s">
        <v>288</v>
      </c>
      <c r="D7" s="317" t="s">
        <v>288</v>
      </c>
      <c r="E7" s="317"/>
      <c r="F7" s="317">
        <v>0.22214</v>
      </c>
      <c r="G7" s="317">
        <v>0</v>
      </c>
      <c r="H7" s="317">
        <v>0.22214</v>
      </c>
      <c r="I7" s="318" t="s">
        <v>288</v>
      </c>
      <c r="J7" s="319" t="s">
        <v>290</v>
      </c>
    </row>
    <row r="9" spans="1:10" ht="14.4" customHeight="1" x14ac:dyDescent="0.3">
      <c r="A9" s="315" t="s">
        <v>286</v>
      </c>
      <c r="B9" s="316" t="s">
        <v>287</v>
      </c>
      <c r="C9" s="317" t="s">
        <v>288</v>
      </c>
      <c r="D9" s="317" t="s">
        <v>288</v>
      </c>
      <c r="E9" s="317"/>
      <c r="F9" s="317" t="s">
        <v>288</v>
      </c>
      <c r="G9" s="317" t="s">
        <v>288</v>
      </c>
      <c r="H9" s="317" t="s">
        <v>288</v>
      </c>
      <c r="I9" s="318" t="s">
        <v>288</v>
      </c>
      <c r="J9" s="319" t="s">
        <v>53</v>
      </c>
    </row>
    <row r="10" spans="1:10" ht="14.4" customHeight="1" x14ac:dyDescent="0.3">
      <c r="A10" s="315" t="s">
        <v>291</v>
      </c>
      <c r="B10" s="316" t="s">
        <v>292</v>
      </c>
      <c r="C10" s="317" t="s">
        <v>288</v>
      </c>
      <c r="D10" s="317" t="s">
        <v>288</v>
      </c>
      <c r="E10" s="317"/>
      <c r="F10" s="317" t="s">
        <v>288</v>
      </c>
      <c r="G10" s="317" t="s">
        <v>288</v>
      </c>
      <c r="H10" s="317" t="s">
        <v>288</v>
      </c>
      <c r="I10" s="318" t="s">
        <v>288</v>
      </c>
      <c r="J10" s="319" t="s">
        <v>0</v>
      </c>
    </row>
    <row r="11" spans="1:10" ht="14.4" customHeight="1" x14ac:dyDescent="0.3">
      <c r="A11" s="315" t="s">
        <v>291</v>
      </c>
      <c r="B11" s="316" t="s">
        <v>205</v>
      </c>
      <c r="C11" s="317" t="s">
        <v>288</v>
      </c>
      <c r="D11" s="317" t="s">
        <v>288</v>
      </c>
      <c r="E11" s="317"/>
      <c r="F11" s="317">
        <v>0.22214</v>
      </c>
      <c r="G11" s="317">
        <v>0</v>
      </c>
      <c r="H11" s="317">
        <v>0.22214</v>
      </c>
      <c r="I11" s="318" t="s">
        <v>288</v>
      </c>
      <c r="J11" s="319" t="s">
        <v>1</v>
      </c>
    </row>
    <row r="12" spans="1:10" ht="14.4" customHeight="1" x14ac:dyDescent="0.3">
      <c r="A12" s="315" t="s">
        <v>291</v>
      </c>
      <c r="B12" s="316" t="s">
        <v>293</v>
      </c>
      <c r="C12" s="317" t="s">
        <v>288</v>
      </c>
      <c r="D12" s="317" t="s">
        <v>288</v>
      </c>
      <c r="E12" s="317"/>
      <c r="F12" s="317">
        <v>0.22214</v>
      </c>
      <c r="G12" s="317">
        <v>0</v>
      </c>
      <c r="H12" s="317">
        <v>0.22214</v>
      </c>
      <c r="I12" s="318" t="s">
        <v>288</v>
      </c>
      <c r="J12" s="319" t="s">
        <v>294</v>
      </c>
    </row>
    <row r="13" spans="1:10" ht="14.4" customHeight="1" x14ac:dyDescent="0.3">
      <c r="A13" s="315" t="s">
        <v>288</v>
      </c>
      <c r="B13" s="316" t="s">
        <v>288</v>
      </c>
      <c r="C13" s="317" t="s">
        <v>288</v>
      </c>
      <c r="D13" s="317" t="s">
        <v>288</v>
      </c>
      <c r="E13" s="317"/>
      <c r="F13" s="317" t="s">
        <v>288</v>
      </c>
      <c r="G13" s="317" t="s">
        <v>288</v>
      </c>
      <c r="H13" s="317" t="s">
        <v>288</v>
      </c>
      <c r="I13" s="318" t="s">
        <v>288</v>
      </c>
      <c r="J13" s="319" t="s">
        <v>295</v>
      </c>
    </row>
    <row r="14" spans="1:10" ht="14.4" customHeight="1" x14ac:dyDescent="0.3">
      <c r="A14" s="315" t="s">
        <v>286</v>
      </c>
      <c r="B14" s="316" t="s">
        <v>289</v>
      </c>
      <c r="C14" s="317" t="s">
        <v>288</v>
      </c>
      <c r="D14" s="317" t="s">
        <v>288</v>
      </c>
      <c r="E14" s="317"/>
      <c r="F14" s="317">
        <v>0.22214</v>
      </c>
      <c r="G14" s="317">
        <v>0</v>
      </c>
      <c r="H14" s="317">
        <v>0.22214</v>
      </c>
      <c r="I14" s="318" t="s">
        <v>288</v>
      </c>
      <c r="J14" s="319" t="s">
        <v>290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5">
      <formula>$H9&gt;0</formula>
    </cfRule>
  </conditionalFormatting>
  <conditionalFormatting sqref="A9:A14">
    <cfRule type="expression" dxfId="9" priority="2">
      <formula>AND($J9&lt;&gt;"mezeraKL",$J9&lt;&gt;"")</formula>
    </cfRule>
  </conditionalFormatting>
  <conditionalFormatting sqref="I9:I14">
    <cfRule type="expression" dxfId="8" priority="6">
      <formula>$I9&gt;1</formula>
    </cfRule>
  </conditionalFormatting>
  <conditionalFormatting sqref="B9:B14">
    <cfRule type="expression" dxfId="7" priority="1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3" t="s">
        <v>324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195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4.533469387755102</v>
      </c>
      <c r="J3" s="71">
        <f>SUBTOTAL(9,J5:J1048576)</f>
        <v>49</v>
      </c>
      <c r="K3" s="72">
        <f>SUBTOTAL(9,K5:K1048576)</f>
        <v>222.14000000000001</v>
      </c>
    </row>
    <row r="4" spans="1:11" s="163" customFormat="1" ht="14.4" customHeight="1" thickBot="1" x14ac:dyDescent="0.35">
      <c r="A4" s="320" t="s">
        <v>3</v>
      </c>
      <c r="B4" s="321" t="s">
        <v>4</v>
      </c>
      <c r="C4" s="321" t="s">
        <v>0</v>
      </c>
      <c r="D4" s="321" t="s">
        <v>5</v>
      </c>
      <c r="E4" s="321" t="s">
        <v>6</v>
      </c>
      <c r="F4" s="321" t="s">
        <v>1</v>
      </c>
      <c r="G4" s="321" t="s">
        <v>54</v>
      </c>
      <c r="H4" s="322" t="s">
        <v>10</v>
      </c>
      <c r="I4" s="323" t="s">
        <v>81</v>
      </c>
      <c r="J4" s="323" t="s">
        <v>12</v>
      </c>
      <c r="K4" s="324" t="s">
        <v>89</v>
      </c>
    </row>
    <row r="5" spans="1:11" ht="14.4" customHeight="1" x14ac:dyDescent="0.3">
      <c r="A5" s="325" t="s">
        <v>286</v>
      </c>
      <c r="B5" s="326" t="s">
        <v>287</v>
      </c>
      <c r="C5" s="327" t="s">
        <v>291</v>
      </c>
      <c r="D5" s="328" t="s">
        <v>306</v>
      </c>
      <c r="E5" s="327" t="s">
        <v>322</v>
      </c>
      <c r="F5" s="328" t="s">
        <v>323</v>
      </c>
      <c r="G5" s="327" t="s">
        <v>308</v>
      </c>
      <c r="H5" s="327" t="s">
        <v>309</v>
      </c>
      <c r="I5" s="329">
        <v>3.27</v>
      </c>
      <c r="J5" s="329">
        <v>20</v>
      </c>
      <c r="K5" s="330">
        <v>65.400000000000006</v>
      </c>
    </row>
    <row r="6" spans="1:11" ht="14.4" customHeight="1" x14ac:dyDescent="0.3">
      <c r="A6" s="337" t="s">
        <v>286</v>
      </c>
      <c r="B6" s="338" t="s">
        <v>287</v>
      </c>
      <c r="C6" s="339" t="s">
        <v>291</v>
      </c>
      <c r="D6" s="340" t="s">
        <v>306</v>
      </c>
      <c r="E6" s="339" t="s">
        <v>322</v>
      </c>
      <c r="F6" s="340" t="s">
        <v>323</v>
      </c>
      <c r="G6" s="339" t="s">
        <v>310</v>
      </c>
      <c r="H6" s="339" t="s">
        <v>311</v>
      </c>
      <c r="I6" s="341">
        <v>3.97</v>
      </c>
      <c r="J6" s="341">
        <v>20</v>
      </c>
      <c r="K6" s="342">
        <v>79.400000000000006</v>
      </c>
    </row>
    <row r="7" spans="1:11" ht="14.4" customHeight="1" x14ac:dyDescent="0.3">
      <c r="A7" s="337" t="s">
        <v>286</v>
      </c>
      <c r="B7" s="338" t="s">
        <v>287</v>
      </c>
      <c r="C7" s="339" t="s">
        <v>291</v>
      </c>
      <c r="D7" s="340" t="s">
        <v>306</v>
      </c>
      <c r="E7" s="339" t="s">
        <v>322</v>
      </c>
      <c r="F7" s="340" t="s">
        <v>323</v>
      </c>
      <c r="G7" s="339" t="s">
        <v>312</v>
      </c>
      <c r="H7" s="339" t="s">
        <v>313</v>
      </c>
      <c r="I7" s="341">
        <v>11.16</v>
      </c>
      <c r="J7" s="341">
        <v>2</v>
      </c>
      <c r="K7" s="342">
        <v>22.32</v>
      </c>
    </row>
    <row r="8" spans="1:11" ht="14.4" customHeight="1" x14ac:dyDescent="0.3">
      <c r="A8" s="337" t="s">
        <v>286</v>
      </c>
      <c r="B8" s="338" t="s">
        <v>287</v>
      </c>
      <c r="C8" s="339" t="s">
        <v>291</v>
      </c>
      <c r="D8" s="340" t="s">
        <v>306</v>
      </c>
      <c r="E8" s="339" t="s">
        <v>322</v>
      </c>
      <c r="F8" s="340" t="s">
        <v>323</v>
      </c>
      <c r="G8" s="339" t="s">
        <v>314</v>
      </c>
      <c r="H8" s="339" t="s">
        <v>315</v>
      </c>
      <c r="I8" s="341">
        <v>14.8</v>
      </c>
      <c r="J8" s="341">
        <v>1</v>
      </c>
      <c r="K8" s="342">
        <v>14.8</v>
      </c>
    </row>
    <row r="9" spans="1:11" ht="14.4" customHeight="1" x14ac:dyDescent="0.3">
      <c r="A9" s="337" t="s">
        <v>286</v>
      </c>
      <c r="B9" s="338" t="s">
        <v>287</v>
      </c>
      <c r="C9" s="339" t="s">
        <v>291</v>
      </c>
      <c r="D9" s="340" t="s">
        <v>306</v>
      </c>
      <c r="E9" s="339" t="s">
        <v>322</v>
      </c>
      <c r="F9" s="340" t="s">
        <v>323</v>
      </c>
      <c r="G9" s="339" t="s">
        <v>316</v>
      </c>
      <c r="H9" s="339" t="s">
        <v>317</v>
      </c>
      <c r="I9" s="341">
        <v>13.02</v>
      </c>
      <c r="J9" s="341">
        <v>2</v>
      </c>
      <c r="K9" s="342">
        <v>26.04</v>
      </c>
    </row>
    <row r="10" spans="1:11" ht="14.4" customHeight="1" x14ac:dyDescent="0.3">
      <c r="A10" s="337" t="s">
        <v>286</v>
      </c>
      <c r="B10" s="338" t="s">
        <v>287</v>
      </c>
      <c r="C10" s="339" t="s">
        <v>291</v>
      </c>
      <c r="D10" s="340" t="s">
        <v>306</v>
      </c>
      <c r="E10" s="339" t="s">
        <v>322</v>
      </c>
      <c r="F10" s="340" t="s">
        <v>323</v>
      </c>
      <c r="G10" s="339" t="s">
        <v>318</v>
      </c>
      <c r="H10" s="339" t="s">
        <v>319</v>
      </c>
      <c r="I10" s="341">
        <v>1.17</v>
      </c>
      <c r="J10" s="341">
        <v>2</v>
      </c>
      <c r="K10" s="342">
        <v>2.34</v>
      </c>
    </row>
    <row r="11" spans="1:11" ht="14.4" customHeight="1" thickBot="1" x14ac:dyDescent="0.35">
      <c r="A11" s="331" t="s">
        <v>286</v>
      </c>
      <c r="B11" s="332" t="s">
        <v>287</v>
      </c>
      <c r="C11" s="333" t="s">
        <v>291</v>
      </c>
      <c r="D11" s="334" t="s">
        <v>306</v>
      </c>
      <c r="E11" s="333" t="s">
        <v>322</v>
      </c>
      <c r="F11" s="334" t="s">
        <v>323</v>
      </c>
      <c r="G11" s="333" t="s">
        <v>320</v>
      </c>
      <c r="H11" s="333" t="s">
        <v>321</v>
      </c>
      <c r="I11" s="335">
        <v>5.92</v>
      </c>
      <c r="J11" s="335">
        <v>2</v>
      </c>
      <c r="K11" s="336">
        <v>11.84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2015-12-26T17:26:17Z</dcterms:modified>
</cp:coreProperties>
</file>