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C20" i="419" l="1"/>
  <c r="C19" i="419"/>
  <c r="C17" i="419"/>
  <c r="C16" i="419"/>
  <c r="C14" i="419"/>
  <c r="C13" i="419"/>
  <c r="C12" i="419"/>
  <c r="C11" i="419"/>
  <c r="C18" i="419" l="1"/>
  <c r="E26" i="419"/>
  <c r="E25" i="419"/>
  <c r="F26" i="419"/>
  <c r="F25" i="419"/>
  <c r="D26" i="419"/>
  <c r="D27" i="419" s="1"/>
  <c r="D25" i="419"/>
  <c r="C25" i="419"/>
  <c r="C26" i="419"/>
  <c r="C27" i="419" s="1"/>
  <c r="D28" i="419" l="1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7" i="414"/>
  <c r="C21" i="419" l="1"/>
  <c r="C23" i="419" l="1"/>
  <c r="C22" i="419"/>
  <c r="N3" i="418"/>
  <c r="B21" i="419" l="1"/>
  <c r="B22" i="419" l="1"/>
  <c r="A12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C6" i="419" l="1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C12" i="414"/>
  <c r="D4" i="414"/>
  <c r="D12" i="414"/>
  <c r="D15" i="414"/>
  <c r="C11" i="414" l="1"/>
  <c r="C7" i="414"/>
  <c r="E11" i="414" l="1"/>
  <c r="E7" i="414"/>
  <c r="K3" i="403" l="1"/>
  <c r="J3" i="403"/>
  <c r="I3" i="403" l="1"/>
  <c r="M3" i="220"/>
  <c r="E12" i="339" l="1"/>
  <c r="C12" i="339"/>
  <c r="F12" i="339" s="1"/>
  <c r="B12" i="339"/>
  <c r="J12" i="339" s="1"/>
  <c r="N3" i="220"/>
  <c r="L3" i="220" s="1"/>
  <c r="C16" i="414"/>
  <c r="D16" i="414"/>
  <c r="I12" i="339" l="1"/>
  <c r="I13" i="339" s="1"/>
  <c r="F13" i="339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D14" i="414"/>
  <c r="C4" i="414"/>
  <c r="H13" i="339" l="1"/>
  <c r="F15" i="339"/>
  <c r="J13" i="339"/>
  <c r="B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<sst xmlns="http://schemas.openxmlformats.org/spreadsheetml/2006/main" count="545" uniqueCount="286">
  <si>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</si>
  <si>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</si>
  <si>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</si>
  <si>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</si>
  <si>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</si>
  <si>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</si>
  <si>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</si>
  <si>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</si>
  <si>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</si>
  <si>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</si>
  <si>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</si>
  <si>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</si>
  <si>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</si>
  <si>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</si>
  <si>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</si>
  <si>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</si>
  <si>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</si>
  <si>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</si>
  <si>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</si>
  <si>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</si>
  <si>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</si>
  <si>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</si>
  <si>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</si>
  <si>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</si>
  <si>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</si>
  <si>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</si>
  <si>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</si>
  <si>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</si>
  <si>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</si>
  <si>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</si>
  <si>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</si>
  <si>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</si>
  <si>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</si>
  <si>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</si>
  <si>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</si>
  <si>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</si>
  <si>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</si>
  <si>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</si>
  <si>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</si>
  <si>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</si>
  <si>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</si>
  <si>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</si>
  <si>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</si>
  <si>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</si>
  <si>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</si>
  <si>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</si>
  <si>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</si>
  <si>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</si>
  <si>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</si>
  <si>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</si>
  <si>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</si>
  <si>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</si>
  <si>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</si>
  <si>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</si>
  <si>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</si>
  <si>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</si>
  <si>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</si>
  <si>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</si>
  <si>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</si>
  <si>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</si>
  <si>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</si>
  <si>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</si>
  <si>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</si>
  <si>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</si>
  <si>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</si>
  <si>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</si>
  <si>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</si>
  <si>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</si>
  <si>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</si>
  <si>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</si>
  <si>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</si>
  <si>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</si>
  <si>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</si>
  <si>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</si>
  <si>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</si>
  <si>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</si>
  <si>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</si>
  <si>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</si>
  <si>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</si>
  <si>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</si>
  <si>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</si>
  <si>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</si>
  <si>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</si>
  <si>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</si>
  <si>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</si>
  <si>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</si>
  <si>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</si>
  <si>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</si>
  <si>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</si>
  <si>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</si>
  <si>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</si>
  <si>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</si>
  <si>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</si>
  <si>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</si>
  <si>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</si>
  <si>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</si>
  <si>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</si>
  <si>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</si>
  <si>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</si>
  <si>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</si>
  <si>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</si>
  <si>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</si>
  <si>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</si>
  <si>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</si>
  <si>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</si>
  <si>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</si>
  <si>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</si>
  <si>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</si>
  <si>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</si>
  <si>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</si>
  <si>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</si>
  <si>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</si>
  <si>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</si>
  <si>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</si>
  <si>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</si>
  <si>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</si>
  <si>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</si>
  <si>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</si>
  <si>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</si>
  <si>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</si>
  <si>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</si>
  <si>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</si>
  <si>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</si>
  <si>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</si>
  <si>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</si>
  <si>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</si>
  <si>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</si>
  <si>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</si>
  <si>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</si>
  <si>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</si>
  <si>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zdravotně - sociální pracovníci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</si>
  <si>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</si>
  <si>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</si>
  <si>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</si>
  <si>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</si>
  <si>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</si>
  <si>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</si>
  <si>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</si>
  <si>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</si>
  <si>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</si>
  <si>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</si>
  <si>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</si>
  <si>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</si>
  <si>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</si>
  <si>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</si>
  <si>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</si>
  <si>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</si>
  <si>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</si>
  <si>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</si>
  <si>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</si>
  <si>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</si>
  <si>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</si>
  <si>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</si>
  <si>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</si>
  <si>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</si>
  <si>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</si>
  <si>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</si>
  <si>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</si>
  <si>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</si>
  <si>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</si>
  <si>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</si>
  <si>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</si>
  <si>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</si>
  <si>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</si>
  <si>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</si>
  <si>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</si>
  <si>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</si>
  <si>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</si>
  <si>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</si>
  <si>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</si>
  <si>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</si>
  <si>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</si>
  <si>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</si>
  <si>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</si>
  <si>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</si>
  <si>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</si>
  <si>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</si>
  <si>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</si>
  <si>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</si>
  <si>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</si>
  <si>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</si>
  <si>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</si>
  <si>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</si>
  <si>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</si>
  <si>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</si>
  <si>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</si>
  <si>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</si>
  <si>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</si>
  <si>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</si>
  <si>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</si>
  <si>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</si>
  <si>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</si>
  <si>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</si>
  <si>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</si>
  <si>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</si>
  <si>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</si>
  <si>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</si>
  <si>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</si>
  <si>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</si>
  <si>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</si>
  <si>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</si>
  <si>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</si>
  <si>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</si>
  <si>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</si>
  <si>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</si>
  <si>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</si>
  <si>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</si>
  <si>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</si>
  <si>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</si>
  <si>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</si>
  <si>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</si>
  <si>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</si>
  <si>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</si>
  <si>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</si>
  <si>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</si>
  <si>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</si>
  <si>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</si>
  <si>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</si>
  <si>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</si>
  <si>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</si>
  <si>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</si>
  <si>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</si>
  <si>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</si>
  <si>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</si>
  <si>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</si>
  <si>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</si>
  <si>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</si>
  <si>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</si>
  <si>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</si>
  <si>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</si>
  <si>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</si>
  <si>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</si>
  <si>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</si>
  <si>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</si>
  <si>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</si>
  <si>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</si>
  <si>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</si>
  <si>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</si>
  <si>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</si>
  <si>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</si>
  <si>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</si>
  <si>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</si>
  <si>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</si>
  <si>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</si>
  <si>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</si>
  <si>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</si>
  <si>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</si>
  <si>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</si>
  <si>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</si>
  <si>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</si>
  <si>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</si>
  <si>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</si>
  <si>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</si>
  <si>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</si>
  <si>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</si>
  <si>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</si>
  <si>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</si>
  <si>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</si>
  <si>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45</t>
  </si>
  <si>
    <t>SOC: Sociální oddělení</t>
  </si>
  <si>
    <t/>
  </si>
  <si>
    <t>50113001 - léky - paušál (LEK)</t>
  </si>
  <si>
    <t>SOC: Sociální oddělení Celkem</t>
  </si>
  <si>
    <t>SumaKL</t>
  </si>
  <si>
    <t>4598</t>
  </si>
  <si>
    <t>SOC: sociální oddělení</t>
  </si>
  <si>
    <t>SOC: sociální oddělení Celkem</t>
  </si>
  <si>
    <t>SumaNS</t>
  </si>
  <si>
    <t>mezeraNS</t>
  </si>
  <si>
    <t>léky - paušál (LEK)</t>
  </si>
  <si>
    <t>O</t>
  </si>
  <si>
    <t>APO-IBUPROFEN 400 MG</t>
  </si>
  <si>
    <t>POR TBL FLM 100X400MG</t>
  </si>
  <si>
    <t>SEPTONEX</t>
  </si>
  <si>
    <t>DRM. SPR. SOL. 1x100ml</t>
  </si>
  <si>
    <t>50115050 - obvazový materiál (Z502)</t>
  </si>
  <si>
    <t>50115050</t>
  </si>
  <si>
    <t>obvazový materiál (Z502)</t>
  </si>
  <si>
    <t>ZA450</t>
  </si>
  <si>
    <t>Náplast omniplast 1,25 cm x 9,1 m 9004520</t>
  </si>
  <si>
    <t>ZN366</t>
  </si>
  <si>
    <t>Náplast poinjekční elastická tkaná jednotl. baleno 19 mm x 72 mm P-CURE1972ELAST</t>
  </si>
  <si>
    <t>ZL999</t>
  </si>
  <si>
    <t>Rychloobvaz 8 x 4 cm 001445510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</si>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</sst>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6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9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2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7" xfId="0" applyNumberFormat="1" applyFont="1" applyBorder="1"/>
    <xf numFmtId="173" fontId="39" fillId="0" borderId="73" xfId="0" applyNumberFormat="1" applyFont="1" applyBorder="1"/>
    <xf numFmtId="173" fontId="32" fillId="0" borderId="60" xfId="0" applyNumberFormat="1" applyFont="1" applyBorder="1"/>
    <xf numFmtId="173" fontId="39" fillId="2" borderId="75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4" fontId="39" fillId="2" borderId="63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0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2" fillId="0" borderId="67" xfId="0" applyNumberFormat="1" applyFont="1" applyBorder="1"/>
    <xf numFmtId="49" fontId="37" fillId="2" borderId="67" xfId="0" quotePrefix="1" applyNumberFormat="1" applyFont="1" applyFill="1" applyBorder="1" applyAlignment="1">
      <alignment horizontal="center" vertical="center"/>
    </xf>
    <xf numFmtId="0" fontId="31" fillId="2" borderId="36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0" fillId="0" borderId="0" xfId="0" applyBorder="1"/>
    <xf numFmtId="0" fontId="31" fillId="2" borderId="22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1" xfId="0" applyNumberFormat="1" applyFont="1" applyBorder="1"/>
    <xf numFmtId="3" fontId="32" fillId="0" borderId="0" xfId="0" applyNumberFormat="1" applyFont="1" applyBorder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5" fontId="32" fillId="0" borderId="66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3" fontId="32" fillId="0" borderId="5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9" fillId="4" borderId="22" xfId="0" applyNumberFormat="1" applyFont="1" applyFill="1" applyBorder="1" applyAlignment="1">
      <alignment horizontal="center"/>
    </xf>
    <xf numFmtId="173" fontId="39" fillId="4" borderId="27" xfId="0" applyNumberFormat="1" applyFont="1" applyFill="1" applyBorder="1" applyAlignment="1">
      <alignment horizontal="center"/>
    </xf>
    <xf numFmtId="173" fontId="39" fillId="4" borderId="23" xfId="0" applyNumberFormat="1" applyFont="1" applyFill="1" applyBorder="1" applyAlignment="1">
      <alignment horizontal="center"/>
    </xf>
    <xf numFmtId="173" fontId="32" fillId="0" borderId="82" xfId="0" applyNumberFormat="1" applyFont="1" applyBorder="1"/>
    <xf numFmtId="9" fontId="32" fillId="0" borderId="64" xfId="0" applyNumberFormat="1" applyFont="1" applyBorder="1"/>
    <xf numFmtId="173" fontId="32" fillId="0" borderId="72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6" xfId="0" applyNumberFormat="1" applyFont="1" applyBorder="1"/>
    <xf numFmtId="173" fontId="39" fillId="0" borderId="2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31" fillId="2" borderId="51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84" xfId="0" applyNumberFormat="1" applyFont="1" applyFill="1" applyBorder="1" applyAlignment="1">
      <alignment horizontal="right" vertical="top"/>
    </xf>
    <xf numFmtId="3" fontId="33" fillId="9" borderId="85" xfId="0" applyNumberFormat="1" applyFont="1" applyFill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3" fillId="0" borderId="84" xfId="0" applyNumberFormat="1" applyFont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7" fillId="10" borderId="83" xfId="0" applyFont="1" applyFill="1" applyBorder="1" applyAlignment="1">
      <alignment vertical="top"/>
    </xf>
    <xf numFmtId="0" fontId="37" fillId="10" borderId="83" xfId="0" applyFont="1" applyFill="1" applyBorder="1" applyAlignment="1">
      <alignment vertical="top" indent="2"/>
    </xf>
    <xf numFmtId="0" fontId="37" fillId="10" borderId="83" xfId="0" applyFont="1" applyFill="1" applyBorder="1" applyAlignment="1">
      <alignment vertical="top" indent="4"/>
    </xf>
    <xf numFmtId="0" fontId="38" fillId="10" borderId="88" xfId="0" applyFont="1" applyFill="1" applyBorder="1" applyAlignment="1">
      <alignment vertical="top" indent="6"/>
    </xf>
    <xf numFmtId="0" fontId="37" fillId="10" borderId="83" xfId="0" applyFont="1" applyFill="1" applyBorder="1" applyAlignment="1">
      <alignment vertical="top" indent="8"/>
    </xf>
    <xf numFmtId="0" fontId="38" fillId="10" borderId="88" xfId="0" applyFont="1" applyFill="1" applyBorder="1" applyAlignment="1">
      <alignment vertical="top" indent="2"/>
    </xf>
    <xf numFmtId="0" fontId="37" fillId="10" borderId="83" xfId="0" applyFont="1" applyFill="1" applyBorder="1" applyAlignment="1">
      <alignment vertical="top" indent="6"/>
    </xf>
    <xf numFmtId="0" fontId="38" fillId="10" borderId="88" xfId="0" applyFont="1" applyFill="1" applyBorder="1" applyAlignment="1">
      <alignment vertical="top" indent="4"/>
    </xf>
    <xf numFmtId="0" fontId="32" fillId="10" borderId="83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7" xfId="53" applyNumberFormat="1" applyFont="1" applyFill="1" applyBorder="1" applyAlignment="1">
      <alignment horizontal="left"/>
    </xf>
    <xf numFmtId="164" fontId="31" fillId="2" borderId="98" xfId="53" applyNumberFormat="1" applyFont="1" applyFill="1" applyBorder="1" applyAlignment="1">
      <alignment horizontal="left"/>
    </xf>
    <xf numFmtId="0" fontId="31" fillId="2" borderId="98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0" fontId="32" fillId="0" borderId="57" xfId="0" applyNumberFormat="1" applyFont="1" applyFill="1" applyBorder="1"/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0" fontId="32" fillId="0" borderId="60" xfId="0" applyNumberFormat="1" applyFont="1" applyFill="1" applyBorder="1"/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6" t="s">
        <v>63</v>
      </c>
      <c r="B1" s="256"/>
    </row>
    <row r="2" spans="1:3" ht="14.4" customHeight="1" thickBot="1" x14ac:dyDescent="0.35">
      <c r="A2" s="172" t="s">
        <v>164</v>
      </c>
      <c r="B2" s="41"/>
    </row>
    <row r="3" spans="1:3" ht="14.4" customHeight="1" thickBot="1" x14ac:dyDescent="0.35">
      <c r="A3" s="252" t="s">
        <v>79</v>
      </c>
      <c r="B3" s="253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166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4" t="s">
        <v>64</v>
      </c>
      <c r="B9" s="253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0" t="str">
        <f t="shared" si="2"/>
        <v>MŽ Detail</v>
      </c>
      <c r="B13" s="63" t="s">
        <v>284</v>
      </c>
      <c r="C13" s="42" t="s">
        <v>71</v>
      </c>
    </row>
    <row r="14" spans="1:3" ht="14.4" customHeight="1" thickBot="1" x14ac:dyDescent="0.35">
      <c r="A14" s="112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5" t="s">
        <v>65</v>
      </c>
      <c r="B16" s="253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" ht="18.600000000000001" thickBot="1" x14ac:dyDescent="0.4">
      <c r="A1" s="296" t="s">
        <v>61</v>
      </c>
      <c r="B1" s="296"/>
      <c r="C1" s="247"/>
      <c r="D1" s="227"/>
    </row>
    <row r="2" spans="1:4" ht="15" thickBot="1" x14ac:dyDescent="0.35">
      <c r="A2" s="172" t="s">
        <v>164</v>
      </c>
      <c r="B2" s="173"/>
      <c r="C2" s="173"/>
      <c r="D2" s="227"/>
    </row>
    <row r="3" spans="1:4" x14ac:dyDescent="0.3">
      <c r="A3" s="187" t="s">
        <v>124</v>
      </c>
      <c r="B3" s="294" t="s">
        <v>108</v>
      </c>
      <c r="C3" s="190">
        <v>410</v>
      </c>
      <c r="D3" s="227"/>
    </row>
    <row r="4" spans="1:4" ht="36.6" outlineLevel="1" thickBot="1" x14ac:dyDescent="0.35">
      <c r="A4" s="188">
        <v>2017</v>
      </c>
      <c r="B4" s="295"/>
      <c r="C4" s="191" t="s">
        <v>130</v>
      </c>
      <c r="D4" s="227"/>
    </row>
    <row r="5" spans="1:4" x14ac:dyDescent="0.3">
      <c r="A5" s="174" t="s">
        <v>109</v>
      </c>
      <c r="B5" s="202"/>
      <c r="C5" s="203"/>
      <c r="D5" s="227"/>
    </row>
    <row r="6" spans="1:4" ht="15" collapsed="1" thickBot="1" x14ac:dyDescent="0.35">
      <c r="A6" s="175" t="s">
        <v>55</v>
      </c>
      <c r="B6" s="204">
        <f xml:space="preserve">
TRUNC(IF($A$4&lt;=12,SUMIFS('ON Data'!F:F,'ON Data'!$D:$D,$A$4,'ON Data'!$E:$E,1),SUMIFS('ON Data'!F:F,'ON Data'!$E:$E,1)/'ON Data'!$D$3),1)</f>
        <v>7</v>
      </c>
      <c r="C6" s="205">
        <f xml:space="preserve">
TRUNC(IF($A$4&lt;=12,SUMIFS('ON Data'!X:X,'ON Data'!$D:$D,$A$4,'ON Data'!$E:$E,1),SUMIFS('ON Data'!X:X,'ON Data'!$E:$E,1)/'ON Data'!$D$3),1)</f>
        <v>7</v>
      </c>
      <c r="D6" s="227"/>
    </row>
    <row r="7" spans="1:4" ht="15" hidden="1" outlineLevel="1" thickBot="1" x14ac:dyDescent="0.35">
      <c r="A7" s="175" t="s">
        <v>62</v>
      </c>
      <c r="B7" s="204"/>
      <c r="C7" s="205"/>
      <c r="D7" s="227"/>
    </row>
    <row r="8" spans="1:4" ht="15" hidden="1" outlineLevel="1" thickBot="1" x14ac:dyDescent="0.35">
      <c r="A8" s="175" t="s">
        <v>57</v>
      </c>
      <c r="B8" s="204"/>
      <c r="C8" s="205"/>
      <c r="D8" s="227"/>
    </row>
    <row r="9" spans="1:4" ht="15" hidden="1" outlineLevel="1" thickBot="1" x14ac:dyDescent="0.35">
      <c r="A9" s="176" t="s">
        <v>52</v>
      </c>
      <c r="B9" s="206"/>
      <c r="C9" s="207"/>
      <c r="D9" s="227"/>
    </row>
    <row r="10" spans="1:4" x14ac:dyDescent="0.3">
      <c r="A10" s="177" t="s">
        <v>110</v>
      </c>
      <c r="B10" s="192"/>
      <c r="C10" s="193"/>
      <c r="D10" s="227"/>
    </row>
    <row r="11" spans="1:4" x14ac:dyDescent="0.3">
      <c r="A11" s="178" t="s">
        <v>111</v>
      </c>
      <c r="B11" s="194">
        <f xml:space="preserve">
IF($A$4&lt;=12,SUMIFS('ON Data'!F:F,'ON Data'!$D:$D,$A$4,'ON Data'!$E:$E,2),SUMIFS('ON Data'!F:F,'ON Data'!$E:$E,2))</f>
        <v>8388</v>
      </c>
      <c r="C11" s="195">
        <f xml:space="preserve">
IF($A$4&lt;=12,SUMIFS('ON Data'!X:X,'ON Data'!$D:$D,$A$4,'ON Data'!$E:$E,2),SUMIFS('ON Data'!X:X,'ON Data'!$E:$E,2))</f>
        <v>8388</v>
      </c>
      <c r="D11" s="227"/>
    </row>
    <row r="12" spans="1:4" x14ac:dyDescent="0.3">
      <c r="A12" s="178" t="s">
        <v>112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Data'!X:X,'ON Data'!$D:$D,$A$4,'ON Data'!$E:$E,3),SUMIFS('ON Data'!X:X,'ON Data'!$E:$E,3))</f>
        <v>0</v>
      </c>
      <c r="D12" s="227"/>
    </row>
    <row r="13" spans="1:4" x14ac:dyDescent="0.3">
      <c r="A13" s="178" t="s">
        <v>119</v>
      </c>
      <c r="B13" s="194">
        <f xml:space="preserve">
IF($A$4&lt;=12,SUMIFS('ON Data'!F:F,'ON Data'!$D:$D,$A$4,'ON Data'!$E:$E,4),SUMIFS('ON Data'!F:F,'ON Data'!$E:$E,4))</f>
        <v>5</v>
      </c>
      <c r="C13" s="195">
        <f xml:space="preserve">
IF($A$4&lt;=12,SUMIFS('ON Data'!X:X,'ON Data'!$D:$D,$A$4,'ON Data'!$E:$E,4),SUMIFS('ON Data'!X:X,'ON Data'!$E:$E,4))</f>
        <v>5</v>
      </c>
      <c r="D13" s="227"/>
    </row>
    <row r="14" spans="1:4" ht="15" thickBot="1" x14ac:dyDescent="0.35">
      <c r="A14" s="179" t="s">
        <v>113</v>
      </c>
      <c r="B14" s="196">
        <f xml:space="preserve">
IF($A$4&lt;=12,SUMIFS('ON Data'!F:F,'ON Data'!$D:$D,$A$4,'ON Data'!$E:$E,5),SUMIFS('ON Data'!F:F,'ON Data'!$E:$E,5))</f>
        <v>0</v>
      </c>
      <c r="C14" s="197">
        <f xml:space="preserve">
IF($A$4&lt;=12,SUMIFS('ON Data'!X:X,'ON Data'!$D:$D,$A$4,'ON Data'!$E:$E,5),SUMIFS('ON Data'!X:X,'ON Data'!$E:$E,5))</f>
        <v>0</v>
      </c>
      <c r="D14" s="227"/>
    </row>
    <row r="15" spans="1:4" x14ac:dyDescent="0.3">
      <c r="A15" s="125" t="s">
        <v>123</v>
      </c>
      <c r="B15" s="198"/>
      <c r="C15" s="199"/>
      <c r="D15" s="227"/>
    </row>
    <row r="16" spans="1:4" x14ac:dyDescent="0.3">
      <c r="A16" s="180" t="s">
        <v>114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Data'!X:X,'ON Data'!$D:$D,$A$4,'ON Data'!$E:$E,7),SUMIFS('ON Data'!X:X,'ON Data'!$E:$E,7))</f>
        <v>0</v>
      </c>
      <c r="D16" s="227"/>
    </row>
    <row r="17" spans="1:46" x14ac:dyDescent="0.3">
      <c r="A17" s="180" t="s">
        <v>115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Data'!X:X,'ON Data'!$D:$D,$A$4,'ON Data'!$E:$E,8),SUMIFS('ON Data'!X:X,'ON Data'!$E:$E,8))</f>
        <v>0</v>
      </c>
      <c r="D17" s="227"/>
    </row>
    <row r="18" spans="1:46" x14ac:dyDescent="0.3">
      <c r="A18" s="180" t="s">
        <v>116</v>
      </c>
      <c r="B18" s="194">
        <f xml:space="preserve">
B19-B16-B17</f>
        <v>108262</v>
      </c>
      <c r="C18" s="195">
        <f t="shared" ref="C18" si="0" xml:space="preserve">
C19-C16-C17</f>
        <v>108262</v>
      </c>
      <c r="D18" s="227"/>
    </row>
    <row r="19" spans="1:46" ht="15" thickBot="1" x14ac:dyDescent="0.35">
      <c r="A19" s="181" t="s">
        <v>117</v>
      </c>
      <c r="B19" s="200">
        <f xml:space="preserve">
IF($A$4&lt;=12,SUMIFS('ON Data'!F:F,'ON Data'!$D:$D,$A$4,'ON Data'!$E:$E,9),SUMIFS('ON Data'!F:F,'ON Data'!$E:$E,9))</f>
        <v>108262</v>
      </c>
      <c r="C19" s="201">
        <f xml:space="preserve">
IF($A$4&lt;=12,SUMIFS('ON Data'!X:X,'ON Data'!$D:$D,$A$4,'ON Data'!$E:$E,9),SUMIFS('ON Data'!X:X,'ON Data'!$E:$E,9))</f>
        <v>108262</v>
      </c>
      <c r="D19" s="227"/>
    </row>
    <row r="20" spans="1:46" ht="15" collapsed="1" thickBot="1" x14ac:dyDescent="0.35">
      <c r="A20" s="182" t="s">
        <v>55</v>
      </c>
      <c r="B20" s="250">
        <f xml:space="preserve">
IF($A$4&lt;=12,SUMIFS('ON Data'!F:F,'ON Data'!$D:$D,$A$4,'ON Data'!$E:$E,6),SUMIFS('ON Data'!F:F,'ON Data'!$E:$E,6))</f>
        <v>2233680</v>
      </c>
      <c r="C20" s="251">
        <f xml:space="preserve">
IF($A$4&lt;=12,SUMIFS('ON Data'!X:X,'ON Data'!$D:$D,$A$4,'ON Data'!$E:$E,6),SUMIFS('ON Data'!X:X,'ON Data'!$E:$E,6))</f>
        <v>2233680</v>
      </c>
      <c r="D20" s="227"/>
    </row>
    <row r="21" spans="1:46" ht="15" hidden="1" outlineLevel="1" thickBot="1" x14ac:dyDescent="0.35">
      <c r="A21" s="175" t="s">
        <v>62</v>
      </c>
      <c r="B21" s="244">
        <f xml:space="preserve">
IF($A$4&lt;=12,SUMIFS('ON Data'!F:F,'ON Data'!$D:$D,$A$4,'ON Data'!$E:$E,12),SUMIFS('ON Data'!F:F,'ON Data'!$E:$E,12))</f>
        <v>0</v>
      </c>
      <c r="C21" s="230">
        <f xml:space="preserve">
IF($A$4&lt;=12,SUMIFS('ON Data'!X:X,'ON Data'!$D:$D,$A$4,'ON Data'!$E:$E,12),SUMIFS('ON Data'!X:X,'ON Data'!$E:$E,12))</f>
        <v>0</v>
      </c>
      <c r="D21" s="227"/>
    </row>
    <row r="22" spans="1:46" ht="15" hidden="1" outlineLevel="1" thickBot="1" x14ac:dyDescent="0.35">
      <c r="A22" s="175" t="s">
        <v>57</v>
      </c>
      <c r="B22" s="245" t="str">
        <f xml:space="preserve">
IF(OR(B21="",B21=0),"",B20/B21)</f>
        <v/>
      </c>
      <c r="C22" s="223" t="str">
        <f t="shared" ref="C22" si="1" xml:space="preserve">
IF(OR(C21="",C21=0),"",C20/C21)</f>
        <v/>
      </c>
      <c r="D22" s="227"/>
    </row>
    <row r="23" spans="1:46" ht="15" hidden="1" outlineLevel="1" thickBot="1" x14ac:dyDescent="0.35">
      <c r="A23" s="183" t="s">
        <v>52</v>
      </c>
      <c r="B23" s="246">
        <f xml:space="preserve">
IF(B21="","",B20-B21)</f>
        <v>2233680</v>
      </c>
      <c r="C23" s="197">
        <f t="shared" ref="C23" si="2" xml:space="preserve">
IF(C21="","",C20-C21)</f>
        <v>2233680</v>
      </c>
      <c r="D23" s="227"/>
    </row>
    <row r="24" spans="1:46" x14ac:dyDescent="0.3">
      <c r="A24" s="177" t="s">
        <v>118</v>
      </c>
      <c r="B24" s="212" t="s">
        <v>2</v>
      </c>
      <c r="C24" s="241" t="s">
        <v>161</v>
      </c>
      <c r="D24" s="242" t="s">
        <v>162</v>
      </c>
      <c r="E24" s="242" t="s">
        <v>163</v>
      </c>
      <c r="F24" s="243" t="s">
        <v>128</v>
      </c>
      <c r="AT24" s="227"/>
    </row>
    <row r="25" spans="1:46" x14ac:dyDescent="0.3">
      <c r="A25" s="178" t="s">
        <v>55</v>
      </c>
      <c r="B25" s="194">
        <f xml:space="preserve">
SUM(C25:F25)</f>
        <v>0</v>
      </c>
      <c r="C25" s="232">
        <f xml:space="preserve">
IF($A$4&lt;=12,SUMIFS('ON Data'!$G:$G,'ON Data'!$D:$D,$A$4,'ON Data'!$E:$E,10),SUMIFS('ON Data'!$G:$G,'ON Data'!$E:$E,10))</f>
        <v>0</v>
      </c>
      <c r="D25" s="233">
        <f xml:space="preserve">
IF($A$4&lt;=12,SUMIFS('ON Data'!$J:$J,'ON Data'!$D:$D,$A$4,'ON Data'!$E:$E,10),SUMIFS('ON Data'!$J:$J,'ON Data'!$E:$E,10))</f>
        <v>0</v>
      </c>
      <c r="E25" s="233">
        <f xml:space="preserve">
IF($A$4&lt;=12,SUMIFS('ON Data'!$H:$H,'ON Data'!$D:$D,$A$4,'ON Data'!$E:$E,10),SUMIFS('ON Data'!$H:$H,'ON Data'!$E:$E,10))</f>
        <v>0</v>
      </c>
      <c r="F25" s="234">
        <f xml:space="preserve">
IF($A$4&lt;=12,SUMIFS('ON Data'!$I:$I,'ON Data'!$D:$D,$A$4,'ON Data'!$E:$E,10),SUMIFS('ON Data'!$I:$I,'ON Data'!$E:$E,10))</f>
        <v>0</v>
      </c>
    </row>
    <row r="26" spans="1:46" x14ac:dyDescent="0.3">
      <c r="A26" s="184" t="s">
        <v>127</v>
      </c>
      <c r="B26" s="200">
        <f xml:space="preserve">
SUM(C26:F26)</f>
        <v>0</v>
      </c>
      <c r="C26" s="232">
        <f xml:space="preserve">
IF($A$4&lt;=12,SUMIFS('ON Data'!$G:$G,'ON Data'!$D:$D,$A$4,'ON Data'!$E:$E,11),SUMIFS('ON Data'!$G:$G,'ON Data'!$E:$E,11))</f>
        <v>0</v>
      </c>
      <c r="D26" s="233">
        <f xml:space="preserve">
IF($A$4&lt;=12,SUMIFS('ON Data'!$J:$J,'ON Data'!$D:$D,$A$4,'ON Data'!$E:$E,11),SUMIFS('ON Data'!$J:$J,'ON Data'!$E:$E,11))</f>
        <v>0</v>
      </c>
      <c r="E26" s="233">
        <f xml:space="preserve">
IF($A$4&lt;=12,SUMIFS('ON Data'!$H:$H,'ON Data'!$D:$D,$A$4,'ON Data'!$E:$E,11),SUMIFS('ON Data'!$H:$H,'ON Data'!$E:$E,11))</f>
        <v>0</v>
      </c>
      <c r="F26" s="234">
        <f xml:space="preserve">
IF($A$4&lt;=12,SUMIFS('ON Data'!$I:$I,'ON Data'!$D:$D,$A$4,'ON Data'!$E:$E,11),SUMIFS('ON Data'!$I:$I,'ON Data'!$E:$E,11))</f>
        <v>0</v>
      </c>
    </row>
    <row r="27" spans="1:46" x14ac:dyDescent="0.3">
      <c r="A27" s="184" t="s">
        <v>57</v>
      </c>
      <c r="B27" s="213">
        <f xml:space="preserve">
IF(B26=0,0,B25/B26)</f>
        <v>0</v>
      </c>
      <c r="C27" s="235">
        <f xml:space="preserve">
IF(C26=0,0,C25/C26)</f>
        <v>0</v>
      </c>
      <c r="D27" s="236">
        <f t="shared" ref="D27:E27" si="3" xml:space="preserve">
IF(D26=0,0,D25/D26)</f>
        <v>0</v>
      </c>
      <c r="E27" s="236">
        <f t="shared" si="3"/>
        <v>0</v>
      </c>
      <c r="F27" s="237">
        <f xml:space="preserve">
IF(F26=0,0,F25/F26)</f>
        <v>0</v>
      </c>
    </row>
    <row r="28" spans="1:46" ht="15" thickBot="1" x14ac:dyDescent="0.35">
      <c r="A28" s="184" t="s">
        <v>126</v>
      </c>
      <c r="B28" s="200">
        <f xml:space="preserve">
SUM(C28:F28)</f>
        <v>0</v>
      </c>
      <c r="C28" s="238">
        <f xml:space="preserve">
C26-C25</f>
        <v>0</v>
      </c>
      <c r="D28" s="239">
        <f t="shared" ref="D28:E28" si="4" xml:space="preserve">
D26-D25</f>
        <v>0</v>
      </c>
      <c r="E28" s="239">
        <f t="shared" si="4"/>
        <v>0</v>
      </c>
      <c r="F28" s="240">
        <f xml:space="preserve">
F26-F25</f>
        <v>0</v>
      </c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</row>
    <row r="29" spans="1:46" x14ac:dyDescent="0.3">
      <c r="A29" s="185"/>
      <c r="B29" s="185"/>
      <c r="C29" s="186"/>
      <c r="D29" s="185"/>
      <c r="E29" s="185"/>
      <c r="F29" s="185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117"/>
      <c r="AJ29" s="117"/>
      <c r="AK29" s="117"/>
      <c r="AL29" s="117"/>
      <c r="AM29" s="117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09" t="s">
        <v>122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</row>
    <row r="33" spans="1:1" x14ac:dyDescent="0.3">
      <c r="A33" s="211" t="s">
        <v>157</v>
      </c>
    </row>
    <row r="34" spans="1:1" x14ac:dyDescent="0.3">
      <c r="A34" s="211" t="s">
        <v>158</v>
      </c>
    </row>
    <row r="35" spans="1:1" x14ac:dyDescent="0.3">
      <c r="A35" s="211" t="s">
        <v>159</v>
      </c>
    </row>
    <row r="36" spans="1:1" x14ac:dyDescent="0.3">
      <c r="A36" s="211" t="s">
        <v>160</v>
      </c>
    </row>
    <row r="37" spans="1:1" x14ac:dyDescent="0.3">
      <c r="A37" s="211" t="s">
        <v>129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C22">
    <cfRule type="cellIs" dxfId="7" priority="15" operator="greaterThan">
      <formula>1</formula>
    </cfRule>
  </conditionalFormatting>
  <conditionalFormatting sqref="B23:C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2"/>
  <sheetViews>
    <sheetView showGridLines="0" workbookViewId="0"/>
  </sheetViews>
  <sheetFormatPr defaultRowHeight="14.4" x14ac:dyDescent="0.3"/>
  <cols>
    <col min="1" max="16384" width="8.88671875" style="168"/>
  </cols>
  <sheetData>
    <row r="1" spans="1:49" x14ac:dyDescent="0.3">
      <c r="A1" s="168" t="s">
        <v>285</v>
      </c>
    </row>
    <row r="2" spans="1:49" x14ac:dyDescent="0.3">
      <c r="A2" s="172" t="s">
        <v>164</v>
      </c>
    </row>
    <row r="3" spans="1:49" x14ac:dyDescent="0.3">
      <c r="A3" s="168" t="s">
        <v>95</v>
      </c>
      <c r="B3" s="189">
        <v>2017</v>
      </c>
      <c r="D3" s="169">
        <f>MAX(D5:D1048576)</f>
        <v>8</v>
      </c>
      <c r="F3" s="169">
        <f>SUMIF($E5:$E1048576,"&lt;10",F5:F1048576)</f>
        <v>2350391</v>
      </c>
      <c r="G3" s="169">
        <f t="shared" ref="G3:AW3" si="0">SUMIF($E5:$E1048576,"&lt;10",G5:G1048576)</f>
        <v>0</v>
      </c>
      <c r="H3" s="169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69">
        <f t="shared" si="0"/>
        <v>0</v>
      </c>
      <c r="N3" s="169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69">
        <f t="shared" si="0"/>
        <v>0</v>
      </c>
      <c r="T3" s="169">
        <f t="shared" si="0"/>
        <v>0</v>
      </c>
      <c r="U3" s="169">
        <f t="shared" si="0"/>
        <v>0</v>
      </c>
      <c r="V3" s="169">
        <f t="shared" si="0"/>
        <v>0</v>
      </c>
      <c r="W3" s="169">
        <f t="shared" si="0"/>
        <v>0</v>
      </c>
      <c r="X3" s="169">
        <f t="shared" si="0"/>
        <v>2350391</v>
      </c>
      <c r="Y3" s="169">
        <f t="shared" si="0"/>
        <v>0</v>
      </c>
      <c r="Z3" s="169">
        <f t="shared" si="0"/>
        <v>0</v>
      </c>
      <c r="AA3" s="169">
        <f t="shared" si="0"/>
        <v>0</v>
      </c>
      <c r="AB3" s="169">
        <f t="shared" si="0"/>
        <v>0</v>
      </c>
      <c r="AC3" s="169">
        <f t="shared" si="0"/>
        <v>0</v>
      </c>
      <c r="AD3" s="169">
        <f t="shared" si="0"/>
        <v>0</v>
      </c>
      <c r="AE3" s="169">
        <f t="shared" si="0"/>
        <v>0</v>
      </c>
      <c r="AF3" s="169">
        <f t="shared" si="0"/>
        <v>0</v>
      </c>
      <c r="AG3" s="169">
        <f t="shared" si="0"/>
        <v>0</v>
      </c>
      <c r="AH3" s="169">
        <f t="shared" si="0"/>
        <v>0</v>
      </c>
      <c r="AI3" s="169">
        <f t="shared" si="0"/>
        <v>0</v>
      </c>
      <c r="AJ3" s="169">
        <f t="shared" si="0"/>
        <v>0</v>
      </c>
      <c r="AK3" s="169">
        <f t="shared" si="0"/>
        <v>0</v>
      </c>
      <c r="AL3" s="169">
        <f t="shared" si="0"/>
        <v>0</v>
      </c>
      <c r="AM3" s="169">
        <f t="shared" si="0"/>
        <v>0</v>
      </c>
      <c r="AN3" s="169">
        <f t="shared" si="0"/>
        <v>0</v>
      </c>
      <c r="AO3" s="169">
        <f t="shared" si="0"/>
        <v>0</v>
      </c>
      <c r="AP3" s="169">
        <f t="shared" si="0"/>
        <v>0</v>
      </c>
      <c r="AQ3" s="169">
        <f t="shared" si="0"/>
        <v>0</v>
      </c>
      <c r="AR3" s="169">
        <f t="shared" si="0"/>
        <v>0</v>
      </c>
      <c r="AS3" s="169">
        <f t="shared" si="0"/>
        <v>0</v>
      </c>
      <c r="AT3" s="169">
        <f t="shared" si="0"/>
        <v>0</v>
      </c>
      <c r="AU3" s="169">
        <f t="shared" si="0"/>
        <v>0</v>
      </c>
      <c r="AV3" s="169">
        <f t="shared" si="0"/>
        <v>0</v>
      </c>
      <c r="AW3" s="169">
        <f t="shared" si="0"/>
        <v>0</v>
      </c>
    </row>
    <row r="4" spans="1:49" x14ac:dyDescent="0.3">
      <c r="A4" s="168" t="s">
        <v>96</v>
      </c>
      <c r="B4" s="189">
        <v>1</v>
      </c>
      <c r="C4" s="170" t="s">
        <v>4</v>
      </c>
      <c r="D4" s="171" t="s">
        <v>51</v>
      </c>
      <c r="E4" s="171" t="s">
        <v>94</v>
      </c>
      <c r="F4" s="171" t="s">
        <v>2</v>
      </c>
      <c r="G4" s="171">
        <v>0</v>
      </c>
      <c r="H4" s="171">
        <v>25</v>
      </c>
      <c r="I4" s="171">
        <v>30</v>
      </c>
      <c r="J4" s="171">
        <v>99</v>
      </c>
      <c r="K4" s="171">
        <v>100</v>
      </c>
      <c r="L4" s="171">
        <v>101</v>
      </c>
      <c r="M4" s="171">
        <v>102</v>
      </c>
      <c r="N4" s="171">
        <v>103</v>
      </c>
      <c r="O4" s="171">
        <v>203</v>
      </c>
      <c r="P4" s="171">
        <v>302</v>
      </c>
      <c r="Q4" s="171">
        <v>303</v>
      </c>
      <c r="R4" s="171">
        <v>304</v>
      </c>
      <c r="S4" s="171">
        <v>305</v>
      </c>
      <c r="T4" s="171">
        <v>306</v>
      </c>
      <c r="U4" s="171">
        <v>407</v>
      </c>
      <c r="V4" s="171">
        <v>408</v>
      </c>
      <c r="W4" s="171">
        <v>409</v>
      </c>
      <c r="X4" s="171">
        <v>410</v>
      </c>
      <c r="Y4" s="171">
        <v>415</v>
      </c>
      <c r="Z4" s="171">
        <v>416</v>
      </c>
      <c r="AA4" s="171">
        <v>418</v>
      </c>
      <c r="AB4" s="171">
        <v>419</v>
      </c>
      <c r="AC4" s="171">
        <v>420</v>
      </c>
      <c r="AD4" s="171">
        <v>421</v>
      </c>
      <c r="AE4" s="171">
        <v>422</v>
      </c>
      <c r="AF4" s="171">
        <v>520</v>
      </c>
      <c r="AG4" s="171">
        <v>521</v>
      </c>
      <c r="AH4" s="171">
        <v>522</v>
      </c>
      <c r="AI4" s="171">
        <v>523</v>
      </c>
      <c r="AJ4" s="171">
        <v>524</v>
      </c>
      <c r="AK4" s="171">
        <v>525</v>
      </c>
      <c r="AL4" s="171">
        <v>526</v>
      </c>
      <c r="AM4" s="171">
        <v>527</v>
      </c>
      <c r="AN4" s="171">
        <v>528</v>
      </c>
      <c r="AO4" s="171">
        <v>629</v>
      </c>
      <c r="AP4" s="171">
        <v>630</v>
      </c>
      <c r="AQ4" s="171">
        <v>636</v>
      </c>
      <c r="AR4" s="171">
        <v>637</v>
      </c>
      <c r="AS4" s="171">
        <v>640</v>
      </c>
      <c r="AT4" s="171">
        <v>642</v>
      </c>
      <c r="AU4" s="171">
        <v>743</v>
      </c>
      <c r="AV4" s="171">
        <v>745</v>
      </c>
      <c r="AW4" s="171">
        <v>746</v>
      </c>
    </row>
    <row r="5" spans="1:49" x14ac:dyDescent="0.3">
      <c r="A5" s="168" t="s">
        <v>97</v>
      </c>
      <c r="B5" s="189">
        <v>2</v>
      </c>
      <c r="C5" s="168">
        <v>45</v>
      </c>
      <c r="D5" s="168">
        <v>1</v>
      </c>
      <c r="E5" s="168">
        <v>1</v>
      </c>
      <c r="F5" s="168">
        <v>7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  <c r="O5" s="168">
        <v>0</v>
      </c>
      <c r="P5" s="168">
        <v>0</v>
      </c>
      <c r="Q5" s="168">
        <v>0</v>
      </c>
      <c r="R5" s="168">
        <v>0</v>
      </c>
      <c r="S5" s="168">
        <v>0</v>
      </c>
      <c r="T5" s="168">
        <v>0</v>
      </c>
      <c r="U5" s="168">
        <v>0</v>
      </c>
      <c r="V5" s="168">
        <v>0</v>
      </c>
      <c r="W5" s="168">
        <v>0</v>
      </c>
      <c r="X5" s="168">
        <v>7</v>
      </c>
      <c r="Y5" s="168">
        <v>0</v>
      </c>
      <c r="Z5" s="168">
        <v>0</v>
      </c>
      <c r="AA5" s="168">
        <v>0</v>
      </c>
      <c r="AB5" s="168">
        <v>0</v>
      </c>
      <c r="AC5" s="168">
        <v>0</v>
      </c>
      <c r="AD5" s="168">
        <v>0</v>
      </c>
      <c r="AE5" s="168">
        <v>0</v>
      </c>
      <c r="AF5" s="168">
        <v>0</v>
      </c>
      <c r="AG5" s="168">
        <v>0</v>
      </c>
      <c r="AH5" s="168">
        <v>0</v>
      </c>
      <c r="AI5" s="168">
        <v>0</v>
      </c>
      <c r="AJ5" s="168">
        <v>0</v>
      </c>
      <c r="AK5" s="168">
        <v>0</v>
      </c>
      <c r="AL5" s="168">
        <v>0</v>
      </c>
      <c r="AM5" s="168">
        <v>0</v>
      </c>
      <c r="AN5" s="168">
        <v>0</v>
      </c>
      <c r="AO5" s="168">
        <v>0</v>
      </c>
      <c r="AP5" s="168">
        <v>0</v>
      </c>
      <c r="AQ5" s="168">
        <v>0</v>
      </c>
      <c r="AR5" s="168">
        <v>0</v>
      </c>
      <c r="AS5" s="168">
        <v>0</v>
      </c>
      <c r="AT5" s="168">
        <v>0</v>
      </c>
      <c r="AU5" s="168">
        <v>0</v>
      </c>
      <c r="AV5" s="168">
        <v>0</v>
      </c>
      <c r="AW5" s="168">
        <v>0</v>
      </c>
    </row>
    <row r="6" spans="1:49" x14ac:dyDescent="0.3">
      <c r="A6" s="168" t="s">
        <v>98</v>
      </c>
      <c r="B6" s="189">
        <v>3</v>
      </c>
      <c r="C6" s="168">
        <v>45</v>
      </c>
      <c r="D6" s="168">
        <v>1</v>
      </c>
      <c r="E6" s="168">
        <v>2</v>
      </c>
      <c r="F6" s="168">
        <v>1092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68">
        <v>0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8">
        <v>0</v>
      </c>
      <c r="V6" s="168">
        <v>0</v>
      </c>
      <c r="W6" s="168">
        <v>0</v>
      </c>
      <c r="X6" s="168">
        <v>1092</v>
      </c>
      <c r="Y6" s="168">
        <v>0</v>
      </c>
      <c r="Z6" s="168">
        <v>0</v>
      </c>
      <c r="AA6" s="168">
        <v>0</v>
      </c>
      <c r="AB6" s="168">
        <v>0</v>
      </c>
      <c r="AC6" s="168">
        <v>0</v>
      </c>
      <c r="AD6" s="168">
        <v>0</v>
      </c>
      <c r="AE6" s="168">
        <v>0</v>
      </c>
      <c r="AF6" s="168">
        <v>0</v>
      </c>
      <c r="AG6" s="168">
        <v>0</v>
      </c>
      <c r="AH6" s="168">
        <v>0</v>
      </c>
      <c r="AI6" s="168">
        <v>0</v>
      </c>
      <c r="AJ6" s="168">
        <v>0</v>
      </c>
      <c r="AK6" s="168">
        <v>0</v>
      </c>
      <c r="AL6" s="168">
        <v>0</v>
      </c>
      <c r="AM6" s="168">
        <v>0</v>
      </c>
      <c r="AN6" s="168">
        <v>0</v>
      </c>
      <c r="AO6" s="168">
        <v>0</v>
      </c>
      <c r="AP6" s="168">
        <v>0</v>
      </c>
      <c r="AQ6" s="168">
        <v>0</v>
      </c>
      <c r="AR6" s="168">
        <v>0</v>
      </c>
      <c r="AS6" s="168">
        <v>0</v>
      </c>
      <c r="AT6" s="168">
        <v>0</v>
      </c>
      <c r="AU6" s="168">
        <v>0</v>
      </c>
      <c r="AV6" s="168">
        <v>0</v>
      </c>
      <c r="AW6" s="168">
        <v>0</v>
      </c>
    </row>
    <row r="7" spans="1:49" x14ac:dyDescent="0.3">
      <c r="A7" s="168" t="s">
        <v>99</v>
      </c>
      <c r="B7" s="189">
        <v>4</v>
      </c>
      <c r="C7" s="168">
        <v>45</v>
      </c>
      <c r="D7" s="168">
        <v>1</v>
      </c>
      <c r="E7" s="168">
        <v>6</v>
      </c>
      <c r="F7" s="168">
        <v>278579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  <c r="W7" s="168">
        <v>0</v>
      </c>
      <c r="X7" s="168">
        <v>278579</v>
      </c>
      <c r="Y7" s="168">
        <v>0</v>
      </c>
      <c r="Z7" s="168">
        <v>0</v>
      </c>
      <c r="AA7" s="168">
        <v>0</v>
      </c>
      <c r="AB7" s="168">
        <v>0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68">
        <v>0</v>
      </c>
      <c r="AW7" s="168">
        <v>0</v>
      </c>
    </row>
    <row r="8" spans="1:49" x14ac:dyDescent="0.3">
      <c r="A8" s="168" t="s">
        <v>100</v>
      </c>
      <c r="B8" s="189">
        <v>5</v>
      </c>
      <c r="C8" s="168">
        <v>45</v>
      </c>
      <c r="D8" s="168">
        <v>2</v>
      </c>
      <c r="E8" s="168">
        <v>1</v>
      </c>
      <c r="F8" s="168">
        <v>7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68">
        <v>0</v>
      </c>
      <c r="X8" s="168">
        <v>7</v>
      </c>
      <c r="Y8" s="168">
        <v>0</v>
      </c>
      <c r="Z8" s="168">
        <v>0</v>
      </c>
      <c r="AA8" s="168">
        <v>0</v>
      </c>
      <c r="AB8" s="168">
        <v>0</v>
      </c>
      <c r="AC8" s="168">
        <v>0</v>
      </c>
      <c r="AD8" s="168">
        <v>0</v>
      </c>
      <c r="AE8" s="168">
        <v>0</v>
      </c>
      <c r="AF8" s="168">
        <v>0</v>
      </c>
      <c r="AG8" s="168">
        <v>0</v>
      </c>
      <c r="AH8" s="168">
        <v>0</v>
      </c>
      <c r="AI8" s="168">
        <v>0</v>
      </c>
      <c r="AJ8" s="168">
        <v>0</v>
      </c>
      <c r="AK8" s="168">
        <v>0</v>
      </c>
      <c r="AL8" s="168">
        <v>0</v>
      </c>
      <c r="AM8" s="168">
        <v>0</v>
      </c>
      <c r="AN8" s="168">
        <v>0</v>
      </c>
      <c r="AO8" s="168">
        <v>0</v>
      </c>
      <c r="AP8" s="168">
        <v>0</v>
      </c>
      <c r="AQ8" s="168">
        <v>0</v>
      </c>
      <c r="AR8" s="168">
        <v>0</v>
      </c>
      <c r="AS8" s="168">
        <v>0</v>
      </c>
      <c r="AT8" s="168">
        <v>0</v>
      </c>
      <c r="AU8" s="168">
        <v>0</v>
      </c>
      <c r="AV8" s="168">
        <v>0</v>
      </c>
      <c r="AW8" s="168">
        <v>0</v>
      </c>
    </row>
    <row r="9" spans="1:49" x14ac:dyDescent="0.3">
      <c r="A9" s="168" t="s">
        <v>101</v>
      </c>
      <c r="B9" s="189">
        <v>6</v>
      </c>
      <c r="C9" s="168">
        <v>45</v>
      </c>
      <c r="D9" s="168">
        <v>2</v>
      </c>
      <c r="E9" s="168">
        <v>2</v>
      </c>
      <c r="F9" s="168">
        <v>1036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0</v>
      </c>
      <c r="X9" s="168">
        <v>1036</v>
      </c>
      <c r="Y9" s="168">
        <v>0</v>
      </c>
      <c r="Z9" s="168">
        <v>0</v>
      </c>
      <c r="AA9" s="168">
        <v>0</v>
      </c>
      <c r="AB9" s="168">
        <v>0</v>
      </c>
      <c r="AC9" s="168">
        <v>0</v>
      </c>
      <c r="AD9" s="168">
        <v>0</v>
      </c>
      <c r="AE9" s="168">
        <v>0</v>
      </c>
      <c r="AF9" s="168">
        <v>0</v>
      </c>
      <c r="AG9" s="168">
        <v>0</v>
      </c>
      <c r="AH9" s="168">
        <v>0</v>
      </c>
      <c r="AI9" s="168">
        <v>0</v>
      </c>
      <c r="AJ9" s="168">
        <v>0</v>
      </c>
      <c r="AK9" s="168">
        <v>0</v>
      </c>
      <c r="AL9" s="168">
        <v>0</v>
      </c>
      <c r="AM9" s="168">
        <v>0</v>
      </c>
      <c r="AN9" s="168">
        <v>0</v>
      </c>
      <c r="AO9" s="168">
        <v>0</v>
      </c>
      <c r="AP9" s="168">
        <v>0</v>
      </c>
      <c r="AQ9" s="168">
        <v>0</v>
      </c>
      <c r="AR9" s="168">
        <v>0</v>
      </c>
      <c r="AS9" s="168">
        <v>0</v>
      </c>
      <c r="AT9" s="168">
        <v>0</v>
      </c>
      <c r="AU9" s="168">
        <v>0</v>
      </c>
      <c r="AV9" s="168">
        <v>0</v>
      </c>
      <c r="AW9" s="168">
        <v>0</v>
      </c>
    </row>
    <row r="10" spans="1:49" x14ac:dyDescent="0.3">
      <c r="A10" s="168" t="s">
        <v>102</v>
      </c>
      <c r="B10" s="189">
        <v>7</v>
      </c>
      <c r="C10" s="168">
        <v>45</v>
      </c>
      <c r="D10" s="168">
        <v>2</v>
      </c>
      <c r="E10" s="168">
        <v>6</v>
      </c>
      <c r="F10" s="168">
        <v>266513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266513</v>
      </c>
      <c r="Y10" s="168">
        <v>0</v>
      </c>
      <c r="Z10" s="168">
        <v>0</v>
      </c>
      <c r="AA10" s="168">
        <v>0</v>
      </c>
      <c r="AB10" s="168">
        <v>0</v>
      </c>
      <c r="AC10" s="168">
        <v>0</v>
      </c>
      <c r="AD10" s="168">
        <v>0</v>
      </c>
      <c r="AE10" s="168">
        <v>0</v>
      </c>
      <c r="AF10" s="168">
        <v>0</v>
      </c>
      <c r="AG10" s="168">
        <v>0</v>
      </c>
      <c r="AH10" s="168">
        <v>0</v>
      </c>
      <c r="AI10" s="168">
        <v>0</v>
      </c>
      <c r="AJ10" s="168">
        <v>0</v>
      </c>
      <c r="AK10" s="168">
        <v>0</v>
      </c>
      <c r="AL10" s="168">
        <v>0</v>
      </c>
      <c r="AM10" s="168">
        <v>0</v>
      </c>
      <c r="AN10" s="168">
        <v>0</v>
      </c>
      <c r="AO10" s="168">
        <v>0</v>
      </c>
      <c r="AP10" s="168">
        <v>0</v>
      </c>
      <c r="AQ10" s="168">
        <v>0</v>
      </c>
      <c r="AR10" s="168">
        <v>0</v>
      </c>
      <c r="AS10" s="168">
        <v>0</v>
      </c>
      <c r="AT10" s="168">
        <v>0</v>
      </c>
      <c r="AU10" s="168">
        <v>0</v>
      </c>
      <c r="AV10" s="168">
        <v>0</v>
      </c>
      <c r="AW10" s="168">
        <v>0</v>
      </c>
    </row>
    <row r="11" spans="1:49" x14ac:dyDescent="0.3">
      <c r="A11" s="168" t="s">
        <v>103</v>
      </c>
      <c r="B11" s="189">
        <v>8</v>
      </c>
      <c r="C11" s="168">
        <v>45</v>
      </c>
      <c r="D11" s="168">
        <v>3</v>
      </c>
      <c r="E11" s="168">
        <v>1</v>
      </c>
      <c r="F11" s="168">
        <v>7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7</v>
      </c>
      <c r="Y11" s="168">
        <v>0</v>
      </c>
      <c r="Z11" s="168">
        <v>0</v>
      </c>
      <c r="AA11" s="168">
        <v>0</v>
      </c>
      <c r="AB11" s="168">
        <v>0</v>
      </c>
      <c r="AC11" s="168">
        <v>0</v>
      </c>
      <c r="AD11" s="168">
        <v>0</v>
      </c>
      <c r="AE11" s="168">
        <v>0</v>
      </c>
      <c r="AF11" s="168">
        <v>0</v>
      </c>
      <c r="AG11" s="168">
        <v>0</v>
      </c>
      <c r="AH11" s="168">
        <v>0</v>
      </c>
      <c r="AI11" s="168">
        <v>0</v>
      </c>
      <c r="AJ11" s="168">
        <v>0</v>
      </c>
      <c r="AK11" s="168">
        <v>0</v>
      </c>
      <c r="AL11" s="168">
        <v>0</v>
      </c>
      <c r="AM11" s="168">
        <v>0</v>
      </c>
      <c r="AN11" s="168">
        <v>0</v>
      </c>
      <c r="AO11" s="168">
        <v>0</v>
      </c>
      <c r="AP11" s="168">
        <v>0</v>
      </c>
      <c r="AQ11" s="168">
        <v>0</v>
      </c>
      <c r="AR11" s="168">
        <v>0</v>
      </c>
      <c r="AS11" s="168">
        <v>0</v>
      </c>
      <c r="AT11" s="168">
        <v>0</v>
      </c>
      <c r="AU11" s="168">
        <v>0</v>
      </c>
      <c r="AV11" s="168">
        <v>0</v>
      </c>
      <c r="AW11" s="168">
        <v>0</v>
      </c>
    </row>
    <row r="12" spans="1:49" x14ac:dyDescent="0.3">
      <c r="A12" s="168" t="s">
        <v>104</v>
      </c>
      <c r="B12" s="189">
        <v>9</v>
      </c>
      <c r="C12" s="168">
        <v>45</v>
      </c>
      <c r="D12" s="168">
        <v>3</v>
      </c>
      <c r="E12" s="168">
        <v>2</v>
      </c>
      <c r="F12" s="168">
        <v>1200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168">
        <v>1200</v>
      </c>
      <c r="Y12" s="168">
        <v>0</v>
      </c>
      <c r="Z12" s="168">
        <v>0</v>
      </c>
      <c r="AA12" s="168">
        <v>0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  <c r="AL12" s="168">
        <v>0</v>
      </c>
      <c r="AM12" s="168">
        <v>0</v>
      </c>
      <c r="AN12" s="168">
        <v>0</v>
      </c>
      <c r="AO12" s="168">
        <v>0</v>
      </c>
      <c r="AP12" s="168">
        <v>0</v>
      </c>
      <c r="AQ12" s="168">
        <v>0</v>
      </c>
      <c r="AR12" s="168">
        <v>0</v>
      </c>
      <c r="AS12" s="168">
        <v>0</v>
      </c>
      <c r="AT12" s="168">
        <v>0</v>
      </c>
      <c r="AU12" s="168">
        <v>0</v>
      </c>
      <c r="AV12" s="168">
        <v>0</v>
      </c>
      <c r="AW12" s="168">
        <v>0</v>
      </c>
    </row>
    <row r="13" spans="1:49" x14ac:dyDescent="0.3">
      <c r="A13" s="168" t="s">
        <v>105</v>
      </c>
      <c r="B13" s="189">
        <v>10</v>
      </c>
      <c r="C13" s="168">
        <v>45</v>
      </c>
      <c r="D13" s="168">
        <v>3</v>
      </c>
      <c r="E13" s="168">
        <v>6</v>
      </c>
      <c r="F13" s="168">
        <v>265948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  <c r="X13" s="168">
        <v>265948</v>
      </c>
      <c r="Y13" s="168">
        <v>0</v>
      </c>
      <c r="Z13" s="168">
        <v>0</v>
      </c>
      <c r="AA13" s="168">
        <v>0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  <c r="AL13" s="168">
        <v>0</v>
      </c>
      <c r="AM13" s="168">
        <v>0</v>
      </c>
      <c r="AN13" s="168">
        <v>0</v>
      </c>
      <c r="AO13" s="168">
        <v>0</v>
      </c>
      <c r="AP13" s="168">
        <v>0</v>
      </c>
      <c r="AQ13" s="168">
        <v>0</v>
      </c>
      <c r="AR13" s="168">
        <v>0</v>
      </c>
      <c r="AS13" s="168">
        <v>0</v>
      </c>
      <c r="AT13" s="168">
        <v>0</v>
      </c>
      <c r="AU13" s="168">
        <v>0</v>
      </c>
      <c r="AV13" s="168">
        <v>0</v>
      </c>
      <c r="AW13" s="168">
        <v>0</v>
      </c>
    </row>
    <row r="14" spans="1:49" x14ac:dyDescent="0.3">
      <c r="A14" s="168" t="s">
        <v>106</v>
      </c>
      <c r="B14" s="189">
        <v>11</v>
      </c>
      <c r="C14" s="168">
        <v>45</v>
      </c>
      <c r="D14" s="168">
        <v>4</v>
      </c>
      <c r="E14" s="168">
        <v>1</v>
      </c>
      <c r="F14" s="168">
        <v>7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7</v>
      </c>
      <c r="Y14" s="168">
        <v>0</v>
      </c>
      <c r="Z14" s="168">
        <v>0</v>
      </c>
      <c r="AA14" s="168">
        <v>0</v>
      </c>
      <c r="AB14" s="168">
        <v>0</v>
      </c>
      <c r="AC14" s="168">
        <v>0</v>
      </c>
      <c r="AD14" s="168">
        <v>0</v>
      </c>
      <c r="AE14" s="168">
        <v>0</v>
      </c>
      <c r="AF14" s="168">
        <v>0</v>
      </c>
      <c r="AG14" s="168">
        <v>0</v>
      </c>
      <c r="AH14" s="168">
        <v>0</v>
      </c>
      <c r="AI14" s="168">
        <v>0</v>
      </c>
      <c r="AJ14" s="168">
        <v>0</v>
      </c>
      <c r="AK14" s="168">
        <v>0</v>
      </c>
      <c r="AL14" s="168">
        <v>0</v>
      </c>
      <c r="AM14" s="168">
        <v>0</v>
      </c>
      <c r="AN14" s="168">
        <v>0</v>
      </c>
      <c r="AO14" s="168">
        <v>0</v>
      </c>
      <c r="AP14" s="168">
        <v>0</v>
      </c>
      <c r="AQ14" s="168">
        <v>0</v>
      </c>
      <c r="AR14" s="168">
        <v>0</v>
      </c>
      <c r="AS14" s="168">
        <v>0</v>
      </c>
      <c r="AT14" s="168">
        <v>0</v>
      </c>
      <c r="AU14" s="168">
        <v>0</v>
      </c>
      <c r="AV14" s="168">
        <v>0</v>
      </c>
      <c r="AW14" s="168">
        <v>0</v>
      </c>
    </row>
    <row r="15" spans="1:49" x14ac:dyDescent="0.3">
      <c r="A15" s="168" t="s">
        <v>107</v>
      </c>
      <c r="B15" s="189">
        <v>12</v>
      </c>
      <c r="C15" s="168">
        <v>45</v>
      </c>
      <c r="D15" s="168">
        <v>4</v>
      </c>
      <c r="E15" s="168">
        <v>2</v>
      </c>
      <c r="F15" s="168">
        <v>1088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168">
        <v>1088</v>
      </c>
      <c r="Y15" s="168">
        <v>0</v>
      </c>
      <c r="Z15" s="168">
        <v>0</v>
      </c>
      <c r="AA15" s="168">
        <v>0</v>
      </c>
      <c r="AB15" s="168">
        <v>0</v>
      </c>
      <c r="AC15" s="168">
        <v>0</v>
      </c>
      <c r="AD15" s="168">
        <v>0</v>
      </c>
      <c r="AE15" s="168">
        <v>0</v>
      </c>
      <c r="AF15" s="168">
        <v>0</v>
      </c>
      <c r="AG15" s="168">
        <v>0</v>
      </c>
      <c r="AH15" s="168">
        <v>0</v>
      </c>
      <c r="AI15" s="168">
        <v>0</v>
      </c>
      <c r="AJ15" s="168">
        <v>0</v>
      </c>
      <c r="AK15" s="168">
        <v>0</v>
      </c>
      <c r="AL15" s="168">
        <v>0</v>
      </c>
      <c r="AM15" s="168">
        <v>0</v>
      </c>
      <c r="AN15" s="168">
        <v>0</v>
      </c>
      <c r="AO15" s="168">
        <v>0</v>
      </c>
      <c r="AP15" s="168">
        <v>0</v>
      </c>
      <c r="AQ15" s="168">
        <v>0</v>
      </c>
      <c r="AR15" s="168">
        <v>0</v>
      </c>
      <c r="AS15" s="168">
        <v>0</v>
      </c>
      <c r="AT15" s="168">
        <v>0</v>
      </c>
      <c r="AU15" s="168">
        <v>0</v>
      </c>
      <c r="AV15" s="168">
        <v>0</v>
      </c>
      <c r="AW15" s="168">
        <v>0</v>
      </c>
    </row>
    <row r="16" spans="1:49" x14ac:dyDescent="0.3">
      <c r="A16" s="168" t="s">
        <v>95</v>
      </c>
      <c r="B16" s="189">
        <v>2017</v>
      </c>
      <c r="C16" s="168">
        <v>45</v>
      </c>
      <c r="D16" s="168">
        <v>4</v>
      </c>
      <c r="E16" s="168">
        <v>6</v>
      </c>
      <c r="F16" s="168">
        <v>269126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  <c r="X16" s="168">
        <v>269126</v>
      </c>
      <c r="Y16" s="168">
        <v>0</v>
      </c>
      <c r="Z16" s="168">
        <v>0</v>
      </c>
      <c r="AA16" s="168">
        <v>0</v>
      </c>
      <c r="AB16" s="168">
        <v>0</v>
      </c>
      <c r="AC16" s="168">
        <v>0</v>
      </c>
      <c r="AD16" s="168">
        <v>0</v>
      </c>
      <c r="AE16" s="168">
        <v>0</v>
      </c>
      <c r="AF16" s="168">
        <v>0</v>
      </c>
      <c r="AG16" s="168">
        <v>0</v>
      </c>
      <c r="AH16" s="168">
        <v>0</v>
      </c>
      <c r="AI16" s="168">
        <v>0</v>
      </c>
      <c r="AJ16" s="168">
        <v>0</v>
      </c>
      <c r="AK16" s="168">
        <v>0</v>
      </c>
      <c r="AL16" s="168">
        <v>0</v>
      </c>
      <c r="AM16" s="168">
        <v>0</v>
      </c>
      <c r="AN16" s="168">
        <v>0</v>
      </c>
      <c r="AO16" s="168">
        <v>0</v>
      </c>
      <c r="AP16" s="168">
        <v>0</v>
      </c>
      <c r="AQ16" s="168">
        <v>0</v>
      </c>
      <c r="AR16" s="168">
        <v>0</v>
      </c>
      <c r="AS16" s="168">
        <v>0</v>
      </c>
      <c r="AT16" s="168">
        <v>0</v>
      </c>
      <c r="AU16" s="168">
        <v>0</v>
      </c>
      <c r="AV16" s="168">
        <v>0</v>
      </c>
      <c r="AW16" s="168">
        <v>0</v>
      </c>
    </row>
    <row r="17" spans="3:49" x14ac:dyDescent="0.3">
      <c r="C17" s="168">
        <v>45</v>
      </c>
      <c r="D17" s="168">
        <v>5</v>
      </c>
      <c r="E17" s="168">
        <v>1</v>
      </c>
      <c r="F17" s="168">
        <v>7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168">
        <v>0</v>
      </c>
      <c r="X17" s="168">
        <v>7</v>
      </c>
      <c r="Y17" s="168">
        <v>0</v>
      </c>
      <c r="Z17" s="168">
        <v>0</v>
      </c>
      <c r="AA17" s="168">
        <v>0</v>
      </c>
      <c r="AB17" s="168">
        <v>0</v>
      </c>
      <c r="AC17" s="168">
        <v>0</v>
      </c>
      <c r="AD17" s="168">
        <v>0</v>
      </c>
      <c r="AE17" s="168">
        <v>0</v>
      </c>
      <c r="AF17" s="168">
        <v>0</v>
      </c>
      <c r="AG17" s="168">
        <v>0</v>
      </c>
      <c r="AH17" s="168">
        <v>0</v>
      </c>
      <c r="AI17" s="168">
        <v>0</v>
      </c>
      <c r="AJ17" s="168">
        <v>0</v>
      </c>
      <c r="AK17" s="168">
        <v>0</v>
      </c>
      <c r="AL17" s="168">
        <v>0</v>
      </c>
      <c r="AM17" s="168">
        <v>0</v>
      </c>
      <c r="AN17" s="168">
        <v>0</v>
      </c>
      <c r="AO17" s="168">
        <v>0</v>
      </c>
      <c r="AP17" s="168">
        <v>0</v>
      </c>
      <c r="AQ17" s="168">
        <v>0</v>
      </c>
      <c r="AR17" s="168">
        <v>0</v>
      </c>
      <c r="AS17" s="168">
        <v>0</v>
      </c>
      <c r="AT17" s="168">
        <v>0</v>
      </c>
      <c r="AU17" s="168">
        <v>0</v>
      </c>
      <c r="AV17" s="168">
        <v>0</v>
      </c>
      <c r="AW17" s="168">
        <v>0</v>
      </c>
    </row>
    <row r="18" spans="3:49" x14ac:dyDescent="0.3">
      <c r="C18" s="168">
        <v>45</v>
      </c>
      <c r="D18" s="168">
        <v>5</v>
      </c>
      <c r="E18" s="168">
        <v>2</v>
      </c>
      <c r="F18" s="168">
        <v>1152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168">
        <v>1152</v>
      </c>
      <c r="Y18" s="168">
        <v>0</v>
      </c>
      <c r="Z18" s="168">
        <v>0</v>
      </c>
      <c r="AA18" s="168">
        <v>0</v>
      </c>
      <c r="AB18" s="168">
        <v>0</v>
      </c>
      <c r="AC18" s="168">
        <v>0</v>
      </c>
      <c r="AD18" s="168">
        <v>0</v>
      </c>
      <c r="AE18" s="168">
        <v>0</v>
      </c>
      <c r="AF18" s="168">
        <v>0</v>
      </c>
      <c r="AG18" s="168">
        <v>0</v>
      </c>
      <c r="AH18" s="168">
        <v>0</v>
      </c>
      <c r="AI18" s="168">
        <v>0</v>
      </c>
      <c r="AJ18" s="168">
        <v>0</v>
      </c>
      <c r="AK18" s="168">
        <v>0</v>
      </c>
      <c r="AL18" s="168">
        <v>0</v>
      </c>
      <c r="AM18" s="168">
        <v>0</v>
      </c>
      <c r="AN18" s="168">
        <v>0</v>
      </c>
      <c r="AO18" s="168">
        <v>0</v>
      </c>
      <c r="AP18" s="168">
        <v>0</v>
      </c>
      <c r="AQ18" s="168">
        <v>0</v>
      </c>
      <c r="AR18" s="168">
        <v>0</v>
      </c>
      <c r="AS18" s="168">
        <v>0</v>
      </c>
      <c r="AT18" s="168">
        <v>0</v>
      </c>
      <c r="AU18" s="168">
        <v>0</v>
      </c>
      <c r="AV18" s="168">
        <v>0</v>
      </c>
      <c r="AW18" s="168">
        <v>0</v>
      </c>
    </row>
    <row r="19" spans="3:49" x14ac:dyDescent="0.3">
      <c r="C19" s="168">
        <v>45</v>
      </c>
      <c r="D19" s="168">
        <v>5</v>
      </c>
      <c r="E19" s="168">
        <v>6</v>
      </c>
      <c r="F19" s="168">
        <v>272253</v>
      </c>
      <c r="G19" s="168">
        <v>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168">
        <v>272253</v>
      </c>
      <c r="Y19" s="168">
        <v>0</v>
      </c>
      <c r="Z19" s="168">
        <v>0</v>
      </c>
      <c r="AA19" s="168">
        <v>0</v>
      </c>
      <c r="AB19" s="168">
        <v>0</v>
      </c>
      <c r="AC19" s="168">
        <v>0</v>
      </c>
      <c r="AD19" s="168">
        <v>0</v>
      </c>
      <c r="AE19" s="168">
        <v>0</v>
      </c>
      <c r="AF19" s="168">
        <v>0</v>
      </c>
      <c r="AG19" s="168">
        <v>0</v>
      </c>
      <c r="AH19" s="168">
        <v>0</v>
      </c>
      <c r="AI19" s="168">
        <v>0</v>
      </c>
      <c r="AJ19" s="168">
        <v>0</v>
      </c>
      <c r="AK19" s="168">
        <v>0</v>
      </c>
      <c r="AL19" s="168">
        <v>0</v>
      </c>
      <c r="AM19" s="168">
        <v>0</v>
      </c>
      <c r="AN19" s="168">
        <v>0</v>
      </c>
      <c r="AO19" s="168">
        <v>0</v>
      </c>
      <c r="AP19" s="168">
        <v>0</v>
      </c>
      <c r="AQ19" s="168">
        <v>0</v>
      </c>
      <c r="AR19" s="168">
        <v>0</v>
      </c>
      <c r="AS19" s="168">
        <v>0</v>
      </c>
      <c r="AT19" s="168">
        <v>0</v>
      </c>
      <c r="AU19" s="168">
        <v>0</v>
      </c>
      <c r="AV19" s="168">
        <v>0</v>
      </c>
      <c r="AW19" s="168">
        <v>0</v>
      </c>
    </row>
    <row r="20" spans="3:49" x14ac:dyDescent="0.3">
      <c r="C20" s="168">
        <v>45</v>
      </c>
      <c r="D20" s="168">
        <v>6</v>
      </c>
      <c r="E20" s="168">
        <v>1</v>
      </c>
      <c r="F20" s="168">
        <v>7</v>
      </c>
      <c r="G20" s="168">
        <v>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7</v>
      </c>
      <c r="Y20" s="168">
        <v>0</v>
      </c>
      <c r="Z20" s="168">
        <v>0</v>
      </c>
      <c r="AA20" s="168">
        <v>0</v>
      </c>
      <c r="AB20" s="168">
        <v>0</v>
      </c>
      <c r="AC20" s="168">
        <v>0</v>
      </c>
      <c r="AD20" s="168">
        <v>0</v>
      </c>
      <c r="AE20" s="168">
        <v>0</v>
      </c>
      <c r="AF20" s="168">
        <v>0</v>
      </c>
      <c r="AG20" s="168">
        <v>0</v>
      </c>
      <c r="AH20" s="168">
        <v>0</v>
      </c>
      <c r="AI20" s="168">
        <v>0</v>
      </c>
      <c r="AJ20" s="168">
        <v>0</v>
      </c>
      <c r="AK20" s="168">
        <v>0</v>
      </c>
      <c r="AL20" s="168">
        <v>0</v>
      </c>
      <c r="AM20" s="168">
        <v>0</v>
      </c>
      <c r="AN20" s="168">
        <v>0</v>
      </c>
      <c r="AO20" s="168">
        <v>0</v>
      </c>
      <c r="AP20" s="168">
        <v>0</v>
      </c>
      <c r="AQ20" s="168">
        <v>0</v>
      </c>
      <c r="AR20" s="168">
        <v>0</v>
      </c>
      <c r="AS20" s="168">
        <v>0</v>
      </c>
      <c r="AT20" s="168">
        <v>0</v>
      </c>
      <c r="AU20" s="168">
        <v>0</v>
      </c>
      <c r="AV20" s="168">
        <v>0</v>
      </c>
      <c r="AW20" s="168">
        <v>0</v>
      </c>
    </row>
    <row r="21" spans="3:49" x14ac:dyDescent="0.3">
      <c r="C21" s="168">
        <v>45</v>
      </c>
      <c r="D21" s="168">
        <v>6</v>
      </c>
      <c r="E21" s="168">
        <v>2</v>
      </c>
      <c r="F21" s="168">
        <v>992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0</v>
      </c>
      <c r="W21" s="168">
        <v>0</v>
      </c>
      <c r="X21" s="168">
        <v>992</v>
      </c>
      <c r="Y21" s="168">
        <v>0</v>
      </c>
      <c r="Z21" s="168">
        <v>0</v>
      </c>
      <c r="AA21" s="168">
        <v>0</v>
      </c>
      <c r="AB21" s="168">
        <v>0</v>
      </c>
      <c r="AC21" s="168">
        <v>0</v>
      </c>
      <c r="AD21" s="168">
        <v>0</v>
      </c>
      <c r="AE21" s="168">
        <v>0</v>
      </c>
      <c r="AF21" s="168">
        <v>0</v>
      </c>
      <c r="AG21" s="168">
        <v>0</v>
      </c>
      <c r="AH21" s="168">
        <v>0</v>
      </c>
      <c r="AI21" s="168">
        <v>0</v>
      </c>
      <c r="AJ21" s="168">
        <v>0</v>
      </c>
      <c r="AK21" s="168">
        <v>0</v>
      </c>
      <c r="AL21" s="168">
        <v>0</v>
      </c>
      <c r="AM21" s="168">
        <v>0</v>
      </c>
      <c r="AN21" s="168">
        <v>0</v>
      </c>
      <c r="AO21" s="168">
        <v>0</v>
      </c>
      <c r="AP21" s="168">
        <v>0</v>
      </c>
      <c r="AQ21" s="168">
        <v>0</v>
      </c>
      <c r="AR21" s="168">
        <v>0</v>
      </c>
      <c r="AS21" s="168">
        <v>0</v>
      </c>
      <c r="AT21" s="168">
        <v>0</v>
      </c>
      <c r="AU21" s="168">
        <v>0</v>
      </c>
      <c r="AV21" s="168">
        <v>0</v>
      </c>
      <c r="AW21" s="168">
        <v>0</v>
      </c>
    </row>
    <row r="22" spans="3:49" x14ac:dyDescent="0.3">
      <c r="C22" s="168">
        <v>45</v>
      </c>
      <c r="D22" s="168">
        <v>6</v>
      </c>
      <c r="E22" s="168">
        <v>4</v>
      </c>
      <c r="F22" s="168">
        <v>2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  <c r="W22" s="168">
        <v>0</v>
      </c>
      <c r="X22" s="168">
        <v>2</v>
      </c>
      <c r="Y22" s="168">
        <v>0</v>
      </c>
      <c r="Z22" s="168">
        <v>0</v>
      </c>
      <c r="AA22" s="168">
        <v>0</v>
      </c>
      <c r="AB22" s="168">
        <v>0</v>
      </c>
      <c r="AC22" s="168">
        <v>0</v>
      </c>
      <c r="AD22" s="168">
        <v>0</v>
      </c>
      <c r="AE22" s="168">
        <v>0</v>
      </c>
      <c r="AF22" s="168">
        <v>0</v>
      </c>
      <c r="AG22" s="168">
        <v>0</v>
      </c>
      <c r="AH22" s="168">
        <v>0</v>
      </c>
      <c r="AI22" s="168">
        <v>0</v>
      </c>
      <c r="AJ22" s="168">
        <v>0</v>
      </c>
      <c r="AK22" s="168">
        <v>0</v>
      </c>
      <c r="AL22" s="168">
        <v>0</v>
      </c>
      <c r="AM22" s="168">
        <v>0</v>
      </c>
      <c r="AN22" s="168">
        <v>0</v>
      </c>
      <c r="AO22" s="168">
        <v>0</v>
      </c>
      <c r="AP22" s="168">
        <v>0</v>
      </c>
      <c r="AQ22" s="168">
        <v>0</v>
      </c>
      <c r="AR22" s="168">
        <v>0</v>
      </c>
      <c r="AS22" s="168">
        <v>0</v>
      </c>
      <c r="AT22" s="168">
        <v>0</v>
      </c>
      <c r="AU22" s="168">
        <v>0</v>
      </c>
      <c r="AV22" s="168">
        <v>0</v>
      </c>
      <c r="AW22" s="168">
        <v>0</v>
      </c>
    </row>
    <row r="23" spans="3:49" x14ac:dyDescent="0.3">
      <c r="C23" s="168">
        <v>45</v>
      </c>
      <c r="D23" s="168">
        <v>6</v>
      </c>
      <c r="E23" s="168">
        <v>6</v>
      </c>
      <c r="F23" s="168">
        <v>268022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8">
        <v>0</v>
      </c>
      <c r="W23" s="168">
        <v>0</v>
      </c>
      <c r="X23" s="168">
        <v>268022</v>
      </c>
      <c r="Y23" s="168">
        <v>0</v>
      </c>
      <c r="Z23" s="168">
        <v>0</v>
      </c>
      <c r="AA23" s="168">
        <v>0</v>
      </c>
      <c r="AB23" s="168">
        <v>0</v>
      </c>
      <c r="AC23" s="168">
        <v>0</v>
      </c>
      <c r="AD23" s="168">
        <v>0</v>
      </c>
      <c r="AE23" s="168">
        <v>0</v>
      </c>
      <c r="AF23" s="168">
        <v>0</v>
      </c>
      <c r="AG23" s="168">
        <v>0</v>
      </c>
      <c r="AH23" s="168">
        <v>0</v>
      </c>
      <c r="AI23" s="168">
        <v>0</v>
      </c>
      <c r="AJ23" s="168">
        <v>0</v>
      </c>
      <c r="AK23" s="168">
        <v>0</v>
      </c>
      <c r="AL23" s="168">
        <v>0</v>
      </c>
      <c r="AM23" s="168">
        <v>0</v>
      </c>
      <c r="AN23" s="168">
        <v>0</v>
      </c>
      <c r="AO23" s="168">
        <v>0</v>
      </c>
      <c r="AP23" s="168">
        <v>0</v>
      </c>
      <c r="AQ23" s="168">
        <v>0</v>
      </c>
      <c r="AR23" s="168">
        <v>0</v>
      </c>
      <c r="AS23" s="168">
        <v>0</v>
      </c>
      <c r="AT23" s="168">
        <v>0</v>
      </c>
      <c r="AU23" s="168">
        <v>0</v>
      </c>
      <c r="AV23" s="168">
        <v>0</v>
      </c>
      <c r="AW23" s="168">
        <v>0</v>
      </c>
    </row>
    <row r="24" spans="3:49" x14ac:dyDescent="0.3">
      <c r="C24" s="168">
        <v>45</v>
      </c>
      <c r="D24" s="168">
        <v>7</v>
      </c>
      <c r="E24" s="168">
        <v>1</v>
      </c>
      <c r="F24" s="168">
        <v>7</v>
      </c>
      <c r="G24" s="168">
        <v>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0</v>
      </c>
      <c r="V24" s="168">
        <v>0</v>
      </c>
      <c r="W24" s="168">
        <v>0</v>
      </c>
      <c r="X24" s="168">
        <v>7</v>
      </c>
      <c r="Y24" s="168">
        <v>0</v>
      </c>
      <c r="Z24" s="168">
        <v>0</v>
      </c>
      <c r="AA24" s="168">
        <v>0</v>
      </c>
      <c r="AB24" s="168">
        <v>0</v>
      </c>
      <c r="AC24" s="168">
        <v>0</v>
      </c>
      <c r="AD24" s="168">
        <v>0</v>
      </c>
      <c r="AE24" s="168">
        <v>0</v>
      </c>
      <c r="AF24" s="168">
        <v>0</v>
      </c>
      <c r="AG24" s="168">
        <v>0</v>
      </c>
      <c r="AH24" s="168">
        <v>0</v>
      </c>
      <c r="AI24" s="168">
        <v>0</v>
      </c>
      <c r="AJ24" s="168">
        <v>0</v>
      </c>
      <c r="AK24" s="168">
        <v>0</v>
      </c>
      <c r="AL24" s="168">
        <v>0</v>
      </c>
      <c r="AM24" s="168">
        <v>0</v>
      </c>
      <c r="AN24" s="168">
        <v>0</v>
      </c>
      <c r="AO24" s="168">
        <v>0</v>
      </c>
      <c r="AP24" s="168">
        <v>0</v>
      </c>
      <c r="AQ24" s="168">
        <v>0</v>
      </c>
      <c r="AR24" s="168">
        <v>0</v>
      </c>
      <c r="AS24" s="168">
        <v>0</v>
      </c>
      <c r="AT24" s="168">
        <v>0</v>
      </c>
      <c r="AU24" s="168">
        <v>0</v>
      </c>
      <c r="AV24" s="168">
        <v>0</v>
      </c>
      <c r="AW24" s="168">
        <v>0</v>
      </c>
    </row>
    <row r="25" spans="3:49" x14ac:dyDescent="0.3">
      <c r="C25" s="168">
        <v>45</v>
      </c>
      <c r="D25" s="168">
        <v>7</v>
      </c>
      <c r="E25" s="168">
        <v>2</v>
      </c>
      <c r="F25" s="168">
        <v>792</v>
      </c>
      <c r="G25" s="168">
        <v>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8">
        <v>0</v>
      </c>
      <c r="W25" s="168">
        <v>0</v>
      </c>
      <c r="X25" s="168">
        <v>792</v>
      </c>
      <c r="Y25" s="168">
        <v>0</v>
      </c>
      <c r="Z25" s="168">
        <v>0</v>
      </c>
      <c r="AA25" s="168">
        <v>0</v>
      </c>
      <c r="AB25" s="168">
        <v>0</v>
      </c>
      <c r="AC25" s="168">
        <v>0</v>
      </c>
      <c r="AD25" s="168">
        <v>0</v>
      </c>
      <c r="AE25" s="168">
        <v>0</v>
      </c>
      <c r="AF25" s="168">
        <v>0</v>
      </c>
      <c r="AG25" s="168">
        <v>0</v>
      </c>
      <c r="AH25" s="168">
        <v>0</v>
      </c>
      <c r="AI25" s="168">
        <v>0</v>
      </c>
      <c r="AJ25" s="168">
        <v>0</v>
      </c>
      <c r="AK25" s="168">
        <v>0</v>
      </c>
      <c r="AL25" s="168">
        <v>0</v>
      </c>
      <c r="AM25" s="168">
        <v>0</v>
      </c>
      <c r="AN25" s="168">
        <v>0</v>
      </c>
      <c r="AO25" s="168">
        <v>0</v>
      </c>
      <c r="AP25" s="168">
        <v>0</v>
      </c>
      <c r="AQ25" s="168">
        <v>0</v>
      </c>
      <c r="AR25" s="168">
        <v>0</v>
      </c>
      <c r="AS25" s="168">
        <v>0</v>
      </c>
      <c r="AT25" s="168">
        <v>0</v>
      </c>
      <c r="AU25" s="168">
        <v>0</v>
      </c>
      <c r="AV25" s="168">
        <v>0</v>
      </c>
      <c r="AW25" s="168">
        <v>0</v>
      </c>
    </row>
    <row r="26" spans="3:49" x14ac:dyDescent="0.3">
      <c r="C26" s="168">
        <v>45</v>
      </c>
      <c r="D26" s="168">
        <v>7</v>
      </c>
      <c r="E26" s="168">
        <v>4</v>
      </c>
      <c r="F26" s="168">
        <v>3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v>0</v>
      </c>
      <c r="V26" s="168">
        <v>0</v>
      </c>
      <c r="W26" s="168">
        <v>0</v>
      </c>
      <c r="X26" s="168">
        <v>3</v>
      </c>
      <c r="Y26" s="168">
        <v>0</v>
      </c>
      <c r="Z26" s="168">
        <v>0</v>
      </c>
      <c r="AA26" s="168">
        <v>0</v>
      </c>
      <c r="AB26" s="168">
        <v>0</v>
      </c>
      <c r="AC26" s="168">
        <v>0</v>
      </c>
      <c r="AD26" s="168">
        <v>0</v>
      </c>
      <c r="AE26" s="168">
        <v>0</v>
      </c>
      <c r="AF26" s="168">
        <v>0</v>
      </c>
      <c r="AG26" s="168">
        <v>0</v>
      </c>
      <c r="AH26" s="168">
        <v>0</v>
      </c>
      <c r="AI26" s="168">
        <v>0</v>
      </c>
      <c r="AJ26" s="168">
        <v>0</v>
      </c>
      <c r="AK26" s="168">
        <v>0</v>
      </c>
      <c r="AL26" s="168">
        <v>0</v>
      </c>
      <c r="AM26" s="168">
        <v>0</v>
      </c>
      <c r="AN26" s="168">
        <v>0</v>
      </c>
      <c r="AO26" s="168">
        <v>0</v>
      </c>
      <c r="AP26" s="168">
        <v>0</v>
      </c>
      <c r="AQ26" s="168">
        <v>0</v>
      </c>
      <c r="AR26" s="168">
        <v>0</v>
      </c>
      <c r="AS26" s="168">
        <v>0</v>
      </c>
      <c r="AT26" s="168">
        <v>0</v>
      </c>
      <c r="AU26" s="168">
        <v>0</v>
      </c>
      <c r="AV26" s="168">
        <v>0</v>
      </c>
      <c r="AW26" s="168">
        <v>0</v>
      </c>
    </row>
    <row r="27" spans="3:49" x14ac:dyDescent="0.3">
      <c r="C27" s="168">
        <v>45</v>
      </c>
      <c r="D27" s="168">
        <v>7</v>
      </c>
      <c r="E27" s="168">
        <v>6</v>
      </c>
      <c r="F27" s="168">
        <v>349449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8">
        <v>0</v>
      </c>
      <c r="W27" s="168">
        <v>0</v>
      </c>
      <c r="X27" s="168">
        <v>349449</v>
      </c>
      <c r="Y27" s="168">
        <v>0</v>
      </c>
      <c r="Z27" s="168">
        <v>0</v>
      </c>
      <c r="AA27" s="168">
        <v>0</v>
      </c>
      <c r="AB27" s="168">
        <v>0</v>
      </c>
      <c r="AC27" s="168">
        <v>0</v>
      </c>
      <c r="AD27" s="168">
        <v>0</v>
      </c>
      <c r="AE27" s="168">
        <v>0</v>
      </c>
      <c r="AF27" s="168">
        <v>0</v>
      </c>
      <c r="AG27" s="168">
        <v>0</v>
      </c>
      <c r="AH27" s="168">
        <v>0</v>
      </c>
      <c r="AI27" s="168">
        <v>0</v>
      </c>
      <c r="AJ27" s="168">
        <v>0</v>
      </c>
      <c r="AK27" s="168">
        <v>0</v>
      </c>
      <c r="AL27" s="168">
        <v>0</v>
      </c>
      <c r="AM27" s="168">
        <v>0</v>
      </c>
      <c r="AN27" s="168">
        <v>0</v>
      </c>
      <c r="AO27" s="168">
        <v>0</v>
      </c>
      <c r="AP27" s="168">
        <v>0</v>
      </c>
      <c r="AQ27" s="168">
        <v>0</v>
      </c>
      <c r="AR27" s="168">
        <v>0</v>
      </c>
      <c r="AS27" s="168">
        <v>0</v>
      </c>
      <c r="AT27" s="168">
        <v>0</v>
      </c>
      <c r="AU27" s="168">
        <v>0</v>
      </c>
      <c r="AV27" s="168">
        <v>0</v>
      </c>
      <c r="AW27" s="168">
        <v>0</v>
      </c>
    </row>
    <row r="28" spans="3:49" x14ac:dyDescent="0.3">
      <c r="C28" s="168">
        <v>45</v>
      </c>
      <c r="D28" s="168">
        <v>7</v>
      </c>
      <c r="E28" s="168">
        <v>9</v>
      </c>
      <c r="F28" s="168">
        <v>92730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8">
        <v>0</v>
      </c>
      <c r="V28" s="168">
        <v>0</v>
      </c>
      <c r="W28" s="168">
        <v>0</v>
      </c>
      <c r="X28" s="168">
        <v>92730</v>
      </c>
      <c r="Y28" s="168">
        <v>0</v>
      </c>
      <c r="Z28" s="168">
        <v>0</v>
      </c>
      <c r="AA28" s="168">
        <v>0</v>
      </c>
      <c r="AB28" s="168">
        <v>0</v>
      </c>
      <c r="AC28" s="168">
        <v>0</v>
      </c>
      <c r="AD28" s="168">
        <v>0</v>
      </c>
      <c r="AE28" s="168">
        <v>0</v>
      </c>
      <c r="AF28" s="168">
        <v>0</v>
      </c>
      <c r="AG28" s="168">
        <v>0</v>
      </c>
      <c r="AH28" s="168">
        <v>0</v>
      </c>
      <c r="AI28" s="168">
        <v>0</v>
      </c>
      <c r="AJ28" s="168">
        <v>0</v>
      </c>
      <c r="AK28" s="168">
        <v>0</v>
      </c>
      <c r="AL28" s="168">
        <v>0</v>
      </c>
      <c r="AM28" s="168">
        <v>0</v>
      </c>
      <c r="AN28" s="168">
        <v>0</v>
      </c>
      <c r="AO28" s="168">
        <v>0</v>
      </c>
      <c r="AP28" s="168">
        <v>0</v>
      </c>
      <c r="AQ28" s="168">
        <v>0</v>
      </c>
      <c r="AR28" s="168">
        <v>0</v>
      </c>
      <c r="AS28" s="168">
        <v>0</v>
      </c>
      <c r="AT28" s="168">
        <v>0</v>
      </c>
      <c r="AU28" s="168">
        <v>0</v>
      </c>
      <c r="AV28" s="168">
        <v>0</v>
      </c>
      <c r="AW28" s="168">
        <v>0</v>
      </c>
    </row>
    <row r="29" spans="3:49" x14ac:dyDescent="0.3">
      <c r="C29" s="168">
        <v>45</v>
      </c>
      <c r="D29" s="168">
        <v>8</v>
      </c>
      <c r="E29" s="168">
        <v>1</v>
      </c>
      <c r="F29" s="168">
        <v>7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0</v>
      </c>
      <c r="P29" s="168">
        <v>0</v>
      </c>
      <c r="Q29" s="168">
        <v>0</v>
      </c>
      <c r="R29" s="168">
        <v>0</v>
      </c>
      <c r="S29" s="168">
        <v>0</v>
      </c>
      <c r="T29" s="168">
        <v>0</v>
      </c>
      <c r="U29" s="168">
        <v>0</v>
      </c>
      <c r="V29" s="168">
        <v>0</v>
      </c>
      <c r="W29" s="168">
        <v>0</v>
      </c>
      <c r="X29" s="168">
        <v>7</v>
      </c>
      <c r="Y29" s="168">
        <v>0</v>
      </c>
      <c r="Z29" s="168">
        <v>0</v>
      </c>
      <c r="AA29" s="168">
        <v>0</v>
      </c>
      <c r="AB29" s="168">
        <v>0</v>
      </c>
      <c r="AC29" s="168">
        <v>0</v>
      </c>
      <c r="AD29" s="168">
        <v>0</v>
      </c>
      <c r="AE29" s="168">
        <v>0</v>
      </c>
      <c r="AF29" s="168">
        <v>0</v>
      </c>
      <c r="AG29" s="168">
        <v>0</v>
      </c>
      <c r="AH29" s="168">
        <v>0</v>
      </c>
      <c r="AI29" s="168">
        <v>0</v>
      </c>
      <c r="AJ29" s="168">
        <v>0</v>
      </c>
      <c r="AK29" s="168">
        <v>0</v>
      </c>
      <c r="AL29" s="168">
        <v>0</v>
      </c>
      <c r="AM29" s="168">
        <v>0</v>
      </c>
      <c r="AN29" s="168">
        <v>0</v>
      </c>
      <c r="AO29" s="168">
        <v>0</v>
      </c>
      <c r="AP29" s="168">
        <v>0</v>
      </c>
      <c r="AQ29" s="168">
        <v>0</v>
      </c>
      <c r="AR29" s="168">
        <v>0</v>
      </c>
      <c r="AS29" s="168">
        <v>0</v>
      </c>
      <c r="AT29" s="168">
        <v>0</v>
      </c>
      <c r="AU29" s="168">
        <v>0</v>
      </c>
      <c r="AV29" s="168">
        <v>0</v>
      </c>
      <c r="AW29" s="168">
        <v>0</v>
      </c>
    </row>
    <row r="30" spans="3:49" x14ac:dyDescent="0.3">
      <c r="C30" s="168">
        <v>45</v>
      </c>
      <c r="D30" s="168">
        <v>8</v>
      </c>
      <c r="E30" s="168">
        <v>2</v>
      </c>
      <c r="F30" s="168">
        <v>1036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0</v>
      </c>
      <c r="P30" s="168"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v>0</v>
      </c>
      <c r="V30" s="168">
        <v>0</v>
      </c>
      <c r="W30" s="168">
        <v>0</v>
      </c>
      <c r="X30" s="168">
        <v>1036</v>
      </c>
      <c r="Y30" s="168">
        <v>0</v>
      </c>
      <c r="Z30" s="168">
        <v>0</v>
      </c>
      <c r="AA30" s="168">
        <v>0</v>
      </c>
      <c r="AB30" s="168">
        <v>0</v>
      </c>
      <c r="AC30" s="168">
        <v>0</v>
      </c>
      <c r="AD30" s="168">
        <v>0</v>
      </c>
      <c r="AE30" s="168">
        <v>0</v>
      </c>
      <c r="AF30" s="168">
        <v>0</v>
      </c>
      <c r="AG30" s="168">
        <v>0</v>
      </c>
      <c r="AH30" s="168">
        <v>0</v>
      </c>
      <c r="AI30" s="168">
        <v>0</v>
      </c>
      <c r="AJ30" s="168">
        <v>0</v>
      </c>
      <c r="AK30" s="168">
        <v>0</v>
      </c>
      <c r="AL30" s="168">
        <v>0</v>
      </c>
      <c r="AM30" s="168">
        <v>0</v>
      </c>
      <c r="AN30" s="168">
        <v>0</v>
      </c>
      <c r="AO30" s="168">
        <v>0</v>
      </c>
      <c r="AP30" s="168">
        <v>0</v>
      </c>
      <c r="AQ30" s="168">
        <v>0</v>
      </c>
      <c r="AR30" s="168">
        <v>0</v>
      </c>
      <c r="AS30" s="168">
        <v>0</v>
      </c>
      <c r="AT30" s="168">
        <v>0</v>
      </c>
      <c r="AU30" s="168">
        <v>0</v>
      </c>
      <c r="AV30" s="168">
        <v>0</v>
      </c>
      <c r="AW30" s="168">
        <v>0</v>
      </c>
    </row>
    <row r="31" spans="3:49" x14ac:dyDescent="0.3">
      <c r="C31" s="168">
        <v>45</v>
      </c>
      <c r="D31" s="168">
        <v>8</v>
      </c>
      <c r="E31" s="168">
        <v>6</v>
      </c>
      <c r="F31" s="168">
        <v>263790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8">
        <v>0</v>
      </c>
      <c r="V31" s="168">
        <v>0</v>
      </c>
      <c r="W31" s="168">
        <v>0</v>
      </c>
      <c r="X31" s="168">
        <v>263790</v>
      </c>
      <c r="Y31" s="168">
        <v>0</v>
      </c>
      <c r="Z31" s="168">
        <v>0</v>
      </c>
      <c r="AA31" s="168">
        <v>0</v>
      </c>
      <c r="AB31" s="168">
        <v>0</v>
      </c>
      <c r="AC31" s="168">
        <v>0</v>
      </c>
      <c r="AD31" s="168">
        <v>0</v>
      </c>
      <c r="AE31" s="168">
        <v>0</v>
      </c>
      <c r="AF31" s="168">
        <v>0</v>
      </c>
      <c r="AG31" s="168">
        <v>0</v>
      </c>
      <c r="AH31" s="168">
        <v>0</v>
      </c>
      <c r="AI31" s="168">
        <v>0</v>
      </c>
      <c r="AJ31" s="168">
        <v>0</v>
      </c>
      <c r="AK31" s="168">
        <v>0</v>
      </c>
      <c r="AL31" s="168">
        <v>0</v>
      </c>
      <c r="AM31" s="168">
        <v>0</v>
      </c>
      <c r="AN31" s="168">
        <v>0</v>
      </c>
      <c r="AO31" s="168">
        <v>0</v>
      </c>
      <c r="AP31" s="168">
        <v>0</v>
      </c>
      <c r="AQ31" s="168">
        <v>0</v>
      </c>
      <c r="AR31" s="168">
        <v>0</v>
      </c>
      <c r="AS31" s="168">
        <v>0</v>
      </c>
      <c r="AT31" s="168">
        <v>0</v>
      </c>
      <c r="AU31" s="168">
        <v>0</v>
      </c>
      <c r="AV31" s="168">
        <v>0</v>
      </c>
      <c r="AW31" s="168">
        <v>0</v>
      </c>
    </row>
    <row r="32" spans="3:49" x14ac:dyDescent="0.3">
      <c r="C32" s="168">
        <v>45</v>
      </c>
      <c r="D32" s="168">
        <v>8</v>
      </c>
      <c r="E32" s="168">
        <v>9</v>
      </c>
      <c r="F32" s="168">
        <v>15532</v>
      </c>
      <c r="G32" s="168">
        <v>0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168">
        <v>0</v>
      </c>
      <c r="V32" s="168">
        <v>0</v>
      </c>
      <c r="W32" s="168">
        <v>0</v>
      </c>
      <c r="X32" s="168">
        <v>15532</v>
      </c>
      <c r="Y32" s="168">
        <v>0</v>
      </c>
      <c r="Z32" s="168">
        <v>0</v>
      </c>
      <c r="AA32" s="168">
        <v>0</v>
      </c>
      <c r="AB32" s="168">
        <v>0</v>
      </c>
      <c r="AC32" s="168">
        <v>0</v>
      </c>
      <c r="AD32" s="168">
        <v>0</v>
      </c>
      <c r="AE32" s="168">
        <v>0</v>
      </c>
      <c r="AF32" s="168">
        <v>0</v>
      </c>
      <c r="AG32" s="168">
        <v>0</v>
      </c>
      <c r="AH32" s="168">
        <v>0</v>
      </c>
      <c r="AI32" s="168">
        <v>0</v>
      </c>
      <c r="AJ32" s="168">
        <v>0</v>
      </c>
      <c r="AK32" s="168">
        <v>0</v>
      </c>
      <c r="AL32" s="168">
        <v>0</v>
      </c>
      <c r="AM32" s="168">
        <v>0</v>
      </c>
      <c r="AN32" s="168">
        <v>0</v>
      </c>
      <c r="AO32" s="168">
        <v>0</v>
      </c>
      <c r="AP32" s="168">
        <v>0</v>
      </c>
      <c r="AQ32" s="168">
        <v>0</v>
      </c>
      <c r="AR32" s="168">
        <v>0</v>
      </c>
      <c r="AS32" s="168">
        <v>0</v>
      </c>
      <c r="AT32" s="168">
        <v>0</v>
      </c>
      <c r="AU32" s="168">
        <v>0</v>
      </c>
      <c r="AV32" s="168">
        <v>0</v>
      </c>
      <c r="AW32" s="1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6" t="s">
        <v>73</v>
      </c>
      <c r="B1" s="256"/>
      <c r="C1" s="257"/>
      <c r="D1" s="257"/>
      <c r="E1" s="257"/>
    </row>
    <row r="2" spans="1:5" ht="14.4" customHeight="1" thickBot="1" x14ac:dyDescent="0.35">
      <c r="A2" s="172" t="s">
        <v>164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2826.9545048565865</v>
      </c>
      <c r="D4" s="123">
        <f ca="1">IF(ISERROR(VLOOKUP("Náklady celkem",INDIRECT("HI!$A:$G"),5,0)),0,VLOOKUP("Náklady celkem",INDIRECT("HI!$A:$G"),5,0))</f>
        <v>3297.8220699999997</v>
      </c>
      <c r="E4" s="124">
        <f ca="1">IF(C4=0,0,D4/C4)</f>
        <v>1.1665635454459855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2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0.10907714843749999</v>
      </c>
      <c r="D7" s="131">
        <f>IF(ISERROR(HI!E5),"",HI!E5)</f>
        <v>0.16996</v>
      </c>
      <c r="E7" s="128">
        <f t="shared" ref="E7:E11" si="0">IF(C7=0,0,D7/C7)</f>
        <v>1.5581632123192624</v>
      </c>
    </row>
    <row r="8" spans="1:5" ht="14.4" customHeight="1" x14ac:dyDescent="0.3">
      <c r="A8" s="132" t="s">
        <v>83</v>
      </c>
      <c r="B8" s="130"/>
      <c r="C8" s="131"/>
      <c r="D8" s="131"/>
      <c r="E8" s="128"/>
    </row>
    <row r="9" spans="1:5" ht="14.4" customHeight="1" x14ac:dyDescent="0.3">
      <c r="A9" s="132" t="s">
        <v>84</v>
      </c>
      <c r="B9" s="130"/>
      <c r="C9" s="131"/>
      <c r="D9" s="131"/>
      <c r="E9" s="128"/>
    </row>
    <row r="10" spans="1:5" ht="14.4" customHeight="1" x14ac:dyDescent="0.3">
      <c r="A10" s="133" t="s">
        <v>88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66</v>
      </c>
      <c r="C11" s="131">
        <f>IF(ISERROR(HI!F6),"",HI!F6)</f>
        <v>6.5562863349914553E-3</v>
      </c>
      <c r="D11" s="131">
        <f>IF(ISERROR(HI!E6),"",HI!E6)</f>
        <v>3.032E-2</v>
      </c>
      <c r="E11" s="128">
        <f t="shared" si="0"/>
        <v>4.6245692226984643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2707.333286621094</v>
      </c>
      <c r="D12" s="127">
        <f ca="1">IF(ISERROR(VLOOKUP("Osobní náklady (Kč) *",INDIRECT("HI!$A:$G"),5,0)),0,VLOOKUP("Osobní náklady (Kč) *",INDIRECT("HI!$A:$G"),5,0))</f>
        <v>3035.9459100000004</v>
      </c>
      <c r="E12" s="128">
        <f ca="1">IF(C12=0,0,D12/C12)</f>
        <v>1.121378710557293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85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86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7" t="s">
        <v>76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" customHeight="1" thickBot="1" x14ac:dyDescent="0.35">
      <c r="A2" s="172" t="s">
        <v>164</v>
      </c>
      <c r="B2" s="77"/>
      <c r="C2" s="77"/>
      <c r="D2" s="77"/>
      <c r="E2" s="77"/>
      <c r="F2" s="77"/>
    </row>
    <row r="3" spans="1:10" ht="14.4" customHeight="1" x14ac:dyDescent="0.3">
      <c r="A3" s="258"/>
      <c r="B3" s="73">
        <v>2015</v>
      </c>
      <c r="C3" s="40">
        <v>2016</v>
      </c>
      <c r="D3" s="7"/>
      <c r="E3" s="262">
        <v>2017</v>
      </c>
      <c r="F3" s="263"/>
      <c r="G3" s="263"/>
      <c r="H3" s="264"/>
      <c r="I3" s="265">
        <v>2017</v>
      </c>
      <c r="J3" s="266"/>
    </row>
    <row r="4" spans="1:10" ht="14.4" customHeight="1" thickBot="1" x14ac:dyDescent="0.35">
      <c r="A4" s="259"/>
      <c r="B4" s="260" t="s">
        <v>55</v>
      </c>
      <c r="C4" s="261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25" t="s">
        <v>155</v>
      </c>
      <c r="J4" s="226" t="s">
        <v>156</v>
      </c>
    </row>
    <row r="5" spans="1:10" ht="14.4" customHeight="1" x14ac:dyDescent="0.3">
      <c r="A5" s="78" t="str">
        <f>HYPERLINK("#'Léky Žádanky'!A1","Léky (Kč)")</f>
        <v>Léky (Kč)</v>
      </c>
      <c r="B5" s="27">
        <v>8.2099999999999992E-2</v>
      </c>
      <c r="C5" s="29">
        <v>4.863E-2</v>
      </c>
      <c r="D5" s="8"/>
      <c r="E5" s="83">
        <v>0.16996</v>
      </c>
      <c r="F5" s="28">
        <v>0.10907714843749999</v>
      </c>
      <c r="G5" s="82">
        <f>E5-F5</f>
        <v>6.0882851562500007E-2</v>
      </c>
      <c r="H5" s="88">
        <f>IF(F5&lt;0.00000001,"",E5/F5)</f>
        <v>1.5581632123192624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0.18130000000000002</v>
      </c>
      <c r="C6" s="31">
        <v>1.0119999999999999E-2</v>
      </c>
      <c r="D6" s="8"/>
      <c r="E6" s="84">
        <v>3.032E-2</v>
      </c>
      <c r="F6" s="30">
        <v>6.5562863349914553E-3</v>
      </c>
      <c r="G6" s="85">
        <f>E6-F6</f>
        <v>2.3763713665008544E-2</v>
      </c>
      <c r="H6" s="89">
        <f>IF(F6&lt;0.00000001,"",E6/F6)</f>
        <v>4.6245692226984643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2468.1361000000002</v>
      </c>
      <c r="C7" s="31">
        <v>2578.3244399999999</v>
      </c>
      <c r="D7" s="8"/>
      <c r="E7" s="84">
        <v>3035.9459100000004</v>
      </c>
      <c r="F7" s="30">
        <v>2707.333286621094</v>
      </c>
      <c r="G7" s="85">
        <f>E7-F7</f>
        <v>328.61262337890639</v>
      </c>
      <c r="H7" s="89">
        <f>IF(F7&lt;0.00000001,"",E7/F7)</f>
        <v>1.121378710557293</v>
      </c>
    </row>
    <row r="8" spans="1:10" ht="14.4" customHeight="1" thickBot="1" x14ac:dyDescent="0.35">
      <c r="A8" s="1" t="s">
        <v>58</v>
      </c>
      <c r="B8" s="11">
        <v>116.08981999999997</v>
      </c>
      <c r="C8" s="33">
        <v>122.42382000000012</v>
      </c>
      <c r="D8" s="8"/>
      <c r="E8" s="86">
        <v>261.67587999999932</v>
      </c>
      <c r="F8" s="32">
        <v>119.50558480072</v>
      </c>
      <c r="G8" s="87">
        <f>E8-F8</f>
        <v>142.17029519927934</v>
      </c>
      <c r="H8" s="90">
        <f>IF(F8&lt;0.00000001,"",E8/F8)</f>
        <v>2.1896539850949526</v>
      </c>
    </row>
    <row r="9" spans="1:10" ht="14.4" customHeight="1" thickBot="1" x14ac:dyDescent="0.35">
      <c r="A9" s="2" t="s">
        <v>59</v>
      </c>
      <c r="B9" s="3">
        <v>2584.4893200000001</v>
      </c>
      <c r="C9" s="35">
        <v>2700.80701</v>
      </c>
      <c r="D9" s="8"/>
      <c r="E9" s="3">
        <v>3297.8220699999997</v>
      </c>
      <c r="F9" s="34">
        <v>2826.9545048565865</v>
      </c>
      <c r="G9" s="34">
        <f>E9-F9</f>
        <v>470.86756514341323</v>
      </c>
      <c r="H9" s="91">
        <f>IF(F9&lt;0.00000001,"",E9/F9)</f>
        <v>1.1665635454459855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09" t="s">
        <v>121</v>
      </c>
      <c r="B18" s="210"/>
      <c r="C18" s="210"/>
      <c r="D18" s="210"/>
      <c r="E18" s="210"/>
      <c r="F18" s="210"/>
      <c r="G18" s="210"/>
      <c r="H18" s="210"/>
    </row>
    <row r="19" spans="1:8" x14ac:dyDescent="0.3">
      <c r="A19" s="208" t="s">
        <v>120</v>
      </c>
      <c r="B19" s="210"/>
      <c r="C19" s="210"/>
      <c r="D19" s="210"/>
      <c r="E19" s="210"/>
      <c r="F19" s="210"/>
      <c r="G19" s="210"/>
      <c r="H19" s="210"/>
    </row>
    <row r="20" spans="1:8" ht="14.4" customHeight="1" x14ac:dyDescent="0.3">
      <c r="A20" s="80" t="s">
        <v>132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154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8" t="s">
        <v>166</v>
      </c>
      <c r="B1" s="268"/>
      <c r="C1" s="268"/>
      <c r="D1" s="268"/>
      <c r="E1" s="268"/>
      <c r="F1" s="268"/>
      <c r="G1" s="268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158" customFormat="1" ht="14.4" customHeight="1" thickBot="1" x14ac:dyDescent="0.3">
      <c r="A2" s="172" t="s">
        <v>164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9" t="s">
        <v>13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24" t="s">
        <v>133</v>
      </c>
      <c r="E4" s="224" t="s">
        <v>134</v>
      </c>
      <c r="F4" s="224" t="s">
        <v>135</v>
      </c>
      <c r="G4" s="224" t="s">
        <v>136</v>
      </c>
      <c r="H4" s="224" t="s">
        <v>137</v>
      </c>
      <c r="I4" s="224" t="s">
        <v>138</v>
      </c>
      <c r="J4" s="224" t="s">
        <v>139</v>
      </c>
      <c r="K4" s="224" t="s">
        <v>140</v>
      </c>
      <c r="L4" s="224" t="s">
        <v>141</v>
      </c>
      <c r="M4" s="224" t="s">
        <v>142</v>
      </c>
      <c r="N4" s="224" t="s">
        <v>143</v>
      </c>
      <c r="O4" s="224" t="s">
        <v>144</v>
      </c>
      <c r="P4" s="271" t="s">
        <v>2</v>
      </c>
      <c r="Q4" s="272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165</v>
      </c>
    </row>
    <row r="7" spans="1:17" ht="14.4" customHeight="1" x14ac:dyDescent="0.3">
      <c r="A7" s="15" t="s">
        <v>19</v>
      </c>
      <c r="B7" s="46">
        <v>0.163615715306</v>
      </c>
      <c r="C7" s="47">
        <v>1.3634642941999999E-2</v>
      </c>
      <c r="D7" s="47">
        <v>0</v>
      </c>
      <c r="E7" s="47">
        <v>0</v>
      </c>
      <c r="F7" s="47">
        <v>0.16996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0.16996</v>
      </c>
      <c r="Q7" s="68">
        <v>1.5581632823160001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165</v>
      </c>
    </row>
    <row r="9" spans="1:17" ht="14.4" customHeight="1" x14ac:dyDescent="0.3">
      <c r="A9" s="15" t="s">
        <v>21</v>
      </c>
      <c r="B9" s="46">
        <v>9.8344312320000002E-3</v>
      </c>
      <c r="C9" s="47">
        <v>8.1953593599999998E-4</v>
      </c>
      <c r="D9" s="47">
        <v>0</v>
      </c>
      <c r="E9" s="47">
        <v>0</v>
      </c>
      <c r="F9" s="47">
        <v>0</v>
      </c>
      <c r="G9" s="47">
        <v>3.032E-2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3.032E-2</v>
      </c>
      <c r="Q9" s="68">
        <v>4.6245684091100001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165</v>
      </c>
    </row>
    <row r="11" spans="1:17" ht="14.4" customHeight="1" x14ac:dyDescent="0.3">
      <c r="A11" s="15" t="s">
        <v>23</v>
      </c>
      <c r="B11" s="46">
        <v>17.446329815622999</v>
      </c>
      <c r="C11" s="47">
        <v>1.4538608179679999</v>
      </c>
      <c r="D11" s="47">
        <v>0.31918000000000002</v>
      </c>
      <c r="E11" s="47">
        <v>0.62917999999999996</v>
      </c>
      <c r="F11" s="47">
        <v>3.35277</v>
      </c>
      <c r="G11" s="47">
        <v>0.31490000000000001</v>
      </c>
      <c r="H11" s="47">
        <v>10.396369999999999</v>
      </c>
      <c r="I11" s="47">
        <v>1.35398</v>
      </c>
      <c r="J11" s="47">
        <v>0</v>
      </c>
      <c r="K11" s="47">
        <v>0.19117999999999999</v>
      </c>
      <c r="L11" s="47">
        <v>0</v>
      </c>
      <c r="M11" s="47">
        <v>0</v>
      </c>
      <c r="N11" s="47">
        <v>0</v>
      </c>
      <c r="O11" s="47">
        <v>0</v>
      </c>
      <c r="P11" s="48">
        <v>16.557559999999999</v>
      </c>
      <c r="Q11" s="68">
        <v>1.4235853765499999</v>
      </c>
    </row>
    <row r="12" spans="1:17" ht="14.4" customHeight="1" x14ac:dyDescent="0.3">
      <c r="A12" s="15" t="s">
        <v>24</v>
      </c>
      <c r="B12" s="46">
        <v>0.13620522913899999</v>
      </c>
      <c r="C12" s="47">
        <v>1.1350435761E-2</v>
      </c>
      <c r="D12" s="47">
        <v>0</v>
      </c>
      <c r="E12" s="47">
        <v>0</v>
      </c>
      <c r="F12" s="47">
        <v>0</v>
      </c>
      <c r="G12" s="47">
        <v>0</v>
      </c>
      <c r="H12" s="47">
        <v>0.14828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0.14828</v>
      </c>
      <c r="Q12" s="68">
        <v>1.6329769525360001</v>
      </c>
    </row>
    <row r="13" spans="1:17" ht="14.4" customHeight="1" x14ac:dyDescent="0.3">
      <c r="A13" s="15" t="s">
        <v>25</v>
      </c>
      <c r="B13" s="46">
        <v>7</v>
      </c>
      <c r="C13" s="47">
        <v>0.58333333333299997</v>
      </c>
      <c r="D13" s="47">
        <v>0.11495</v>
      </c>
      <c r="E13" s="47">
        <v>0.14882999999999999</v>
      </c>
      <c r="F13" s="47">
        <v>0.11496000000000001</v>
      </c>
      <c r="G13" s="47">
        <v>0.22989999999999999</v>
      </c>
      <c r="H13" s="47">
        <v>0</v>
      </c>
      <c r="I13" s="47">
        <v>0.68486000000000002</v>
      </c>
      <c r="J13" s="47">
        <v>0</v>
      </c>
      <c r="K13" s="47">
        <v>1.9879599999999999</v>
      </c>
      <c r="L13" s="47">
        <v>0</v>
      </c>
      <c r="M13" s="47">
        <v>0</v>
      </c>
      <c r="N13" s="47">
        <v>0</v>
      </c>
      <c r="O13" s="47">
        <v>0</v>
      </c>
      <c r="P13" s="48">
        <v>3.28146</v>
      </c>
      <c r="Q13" s="68">
        <v>0.70316999999999996</v>
      </c>
    </row>
    <row r="14" spans="1:17" ht="14.4" customHeight="1" x14ac:dyDescent="0.3">
      <c r="A14" s="15" t="s">
        <v>26</v>
      </c>
      <c r="B14" s="46">
        <v>91.788151496213999</v>
      </c>
      <c r="C14" s="47">
        <v>7.6490126246839996</v>
      </c>
      <c r="D14" s="47">
        <v>10.321</v>
      </c>
      <c r="E14" s="47">
        <v>8.3119999999999994</v>
      </c>
      <c r="F14" s="47">
        <v>8.1199999999999992</v>
      </c>
      <c r="G14" s="47">
        <v>6.5490000000000004</v>
      </c>
      <c r="H14" s="47">
        <v>6.8659999999999997</v>
      </c>
      <c r="I14" s="47">
        <v>6.1180000000000003</v>
      </c>
      <c r="J14" s="47">
        <v>5.593</v>
      </c>
      <c r="K14" s="47">
        <v>6.32</v>
      </c>
      <c r="L14" s="47">
        <v>0</v>
      </c>
      <c r="M14" s="47">
        <v>0</v>
      </c>
      <c r="N14" s="47">
        <v>0</v>
      </c>
      <c r="O14" s="47">
        <v>0</v>
      </c>
      <c r="P14" s="48">
        <v>58.198999999999998</v>
      </c>
      <c r="Q14" s="68">
        <v>0.95108680779499999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165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165</v>
      </c>
    </row>
    <row r="17" spans="1:17" ht="14.4" customHeight="1" x14ac:dyDescent="0.3">
      <c r="A17" s="15" t="s">
        <v>29</v>
      </c>
      <c r="B17" s="46">
        <v>1.9999999999989999</v>
      </c>
      <c r="C17" s="47">
        <v>0.166666666666</v>
      </c>
      <c r="D17" s="47">
        <v>0</v>
      </c>
      <c r="E17" s="47">
        <v>0</v>
      </c>
      <c r="F17" s="47">
        <v>0</v>
      </c>
      <c r="G17" s="47">
        <v>0</v>
      </c>
      <c r="H17" s="47">
        <v>2.4040699999999999</v>
      </c>
      <c r="I17" s="47">
        <v>9.10154</v>
      </c>
      <c r="J17" s="47">
        <v>13.430999999999999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24.936610000000002</v>
      </c>
      <c r="Q17" s="68">
        <v>18.702457500000001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165</v>
      </c>
    </row>
    <row r="19" spans="1:17" ht="14.4" customHeight="1" x14ac:dyDescent="0.3">
      <c r="A19" s="15" t="s">
        <v>31</v>
      </c>
      <c r="B19" s="46">
        <v>43.887690469989998</v>
      </c>
      <c r="C19" s="47">
        <v>3.6573075391650001</v>
      </c>
      <c r="D19" s="47">
        <v>3.1169500000000001</v>
      </c>
      <c r="E19" s="47">
        <v>3.82219</v>
      </c>
      <c r="F19" s="47">
        <v>3.5606300000000002</v>
      </c>
      <c r="G19" s="47">
        <v>4.3106600000000004</v>
      </c>
      <c r="H19" s="47">
        <v>3.5331199999999998</v>
      </c>
      <c r="I19" s="47">
        <v>3.7469000000000001</v>
      </c>
      <c r="J19" s="47">
        <v>3.2658399999999999</v>
      </c>
      <c r="K19" s="47">
        <v>3.3936799999999998</v>
      </c>
      <c r="L19" s="47">
        <v>0</v>
      </c>
      <c r="M19" s="47">
        <v>0</v>
      </c>
      <c r="N19" s="47">
        <v>0</v>
      </c>
      <c r="O19" s="47">
        <v>0</v>
      </c>
      <c r="P19" s="48">
        <v>28.749970000000001</v>
      </c>
      <c r="Q19" s="68">
        <v>0.98262074258499998</v>
      </c>
    </row>
    <row r="20" spans="1:17" ht="14.4" customHeight="1" x14ac:dyDescent="0.3">
      <c r="A20" s="15" t="s">
        <v>32</v>
      </c>
      <c r="B20" s="46">
        <v>4061</v>
      </c>
      <c r="C20" s="47">
        <v>338.41666666666703</v>
      </c>
      <c r="D20" s="47">
        <v>378.86603000000002</v>
      </c>
      <c r="E20" s="47">
        <v>362.45652999999999</v>
      </c>
      <c r="F20" s="47">
        <v>361.68869999999998</v>
      </c>
      <c r="G20" s="47">
        <v>366.01402999999999</v>
      </c>
      <c r="H20" s="47">
        <v>370.26328000000001</v>
      </c>
      <c r="I20" s="47">
        <v>364.50984999999997</v>
      </c>
      <c r="J20" s="47">
        <v>473.392</v>
      </c>
      <c r="K20" s="47">
        <v>358.75549000000098</v>
      </c>
      <c r="L20" s="47">
        <v>0</v>
      </c>
      <c r="M20" s="47">
        <v>0</v>
      </c>
      <c r="N20" s="47">
        <v>0</v>
      </c>
      <c r="O20" s="47">
        <v>0</v>
      </c>
      <c r="P20" s="48">
        <v>3035.9459099999999</v>
      </c>
      <c r="Q20" s="68">
        <v>1.121378691209</v>
      </c>
    </row>
    <row r="21" spans="1:17" ht="14.4" customHeight="1" x14ac:dyDescent="0.3">
      <c r="A21" s="16" t="s">
        <v>33</v>
      </c>
      <c r="B21" s="46">
        <v>17</v>
      </c>
      <c r="C21" s="47">
        <v>1.4166666666659999</v>
      </c>
      <c r="D21" s="47">
        <v>1.405</v>
      </c>
      <c r="E21" s="47">
        <v>1.405</v>
      </c>
      <c r="F21" s="47">
        <v>1.405</v>
      </c>
      <c r="G21" s="47">
        <v>1.405</v>
      </c>
      <c r="H21" s="47">
        <v>1.405</v>
      </c>
      <c r="I21" s="47">
        <v>1.405</v>
      </c>
      <c r="J21" s="47">
        <v>1.5049999999999999</v>
      </c>
      <c r="K21" s="47">
        <v>1.5049999999999999</v>
      </c>
      <c r="L21" s="47">
        <v>0</v>
      </c>
      <c r="M21" s="47">
        <v>0</v>
      </c>
      <c r="N21" s="47">
        <v>0</v>
      </c>
      <c r="O21" s="47">
        <v>0</v>
      </c>
      <c r="P21" s="48">
        <v>11.44</v>
      </c>
      <c r="Q21" s="68">
        <v>1.009411764705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9.8010000000000002</v>
      </c>
      <c r="G22" s="47">
        <v>0</v>
      </c>
      <c r="H22" s="47">
        <v>108.562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118.363</v>
      </c>
      <c r="Q22" s="68" t="s">
        <v>165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165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8"/>
    </row>
    <row r="25" spans="1:17" ht="14.4" customHeight="1" x14ac:dyDescent="0.3">
      <c r="A25" s="17" t="s">
        <v>37</v>
      </c>
      <c r="B25" s="49">
        <v>4240.4318271575103</v>
      </c>
      <c r="C25" s="50">
        <v>353.36931892979197</v>
      </c>
      <c r="D25" s="50">
        <v>394.14310999999998</v>
      </c>
      <c r="E25" s="50">
        <v>376.77373</v>
      </c>
      <c r="F25" s="50">
        <v>388.21302000000099</v>
      </c>
      <c r="G25" s="50">
        <v>378.85381000000001</v>
      </c>
      <c r="H25" s="50">
        <v>503.57812000000001</v>
      </c>
      <c r="I25" s="50">
        <v>386.92012999999997</v>
      </c>
      <c r="J25" s="50">
        <v>497.18684000000002</v>
      </c>
      <c r="K25" s="50">
        <v>372.153310000001</v>
      </c>
      <c r="L25" s="50">
        <v>0</v>
      </c>
      <c r="M25" s="50">
        <v>0</v>
      </c>
      <c r="N25" s="50">
        <v>0</v>
      </c>
      <c r="O25" s="50">
        <v>0</v>
      </c>
      <c r="P25" s="51">
        <v>3297.8220700000002</v>
      </c>
      <c r="Q25" s="69">
        <v>1.1665635262230001</v>
      </c>
    </row>
    <row r="26" spans="1:17" ht="14.4" customHeight="1" x14ac:dyDescent="0.3">
      <c r="A26" s="15" t="s">
        <v>38</v>
      </c>
      <c r="B26" s="46">
        <v>648.80909034507204</v>
      </c>
      <c r="C26" s="47">
        <v>54.067424195421999</v>
      </c>
      <c r="D26" s="47">
        <v>47.7652</v>
      </c>
      <c r="E26" s="47">
        <v>44.768180000000001</v>
      </c>
      <c r="F26" s="47">
        <v>54.892620000000001</v>
      </c>
      <c r="G26" s="47">
        <v>52.30715</v>
      </c>
      <c r="H26" s="47">
        <v>56.59713</v>
      </c>
      <c r="I26" s="47">
        <v>59.294350000000001</v>
      </c>
      <c r="J26" s="47">
        <v>62.346249999999998</v>
      </c>
      <c r="K26" s="47">
        <v>84.412989999999994</v>
      </c>
      <c r="L26" s="47">
        <v>0</v>
      </c>
      <c r="M26" s="47">
        <v>0</v>
      </c>
      <c r="N26" s="47">
        <v>0</v>
      </c>
      <c r="O26" s="47">
        <v>0</v>
      </c>
      <c r="P26" s="48">
        <v>462.38387</v>
      </c>
      <c r="Q26" s="68">
        <v>1.068998285198</v>
      </c>
    </row>
    <row r="27" spans="1:17" ht="14.4" customHeight="1" x14ac:dyDescent="0.3">
      <c r="A27" s="18" t="s">
        <v>39</v>
      </c>
      <c r="B27" s="49">
        <v>4889.2409175025796</v>
      </c>
      <c r="C27" s="50">
        <v>407.436743125215</v>
      </c>
      <c r="D27" s="50">
        <v>441.90830999999997</v>
      </c>
      <c r="E27" s="50">
        <v>421.54190999999997</v>
      </c>
      <c r="F27" s="50">
        <v>443.10564000000102</v>
      </c>
      <c r="G27" s="50">
        <v>431.16095999999999</v>
      </c>
      <c r="H27" s="50">
        <v>560.17525000000001</v>
      </c>
      <c r="I27" s="50">
        <v>446.21447999999998</v>
      </c>
      <c r="J27" s="50">
        <v>559.53309000000002</v>
      </c>
      <c r="K27" s="50">
        <v>456.56630000000098</v>
      </c>
      <c r="L27" s="50">
        <v>0</v>
      </c>
      <c r="M27" s="50">
        <v>0</v>
      </c>
      <c r="N27" s="50">
        <v>0</v>
      </c>
      <c r="O27" s="50">
        <v>0</v>
      </c>
      <c r="P27" s="51">
        <v>3760.2059399999998</v>
      </c>
      <c r="Q27" s="69">
        <v>1.1536164826340001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165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165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145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8" t="s">
        <v>45</v>
      </c>
      <c r="B1" s="268"/>
      <c r="C1" s="268"/>
      <c r="D1" s="268"/>
      <c r="E1" s="268"/>
      <c r="F1" s="268"/>
      <c r="G1" s="268"/>
      <c r="H1" s="273"/>
      <c r="I1" s="273"/>
      <c r="J1" s="273"/>
      <c r="K1" s="273"/>
    </row>
    <row r="2" spans="1:11" s="55" customFormat="1" ht="14.4" customHeight="1" thickBot="1" x14ac:dyDescent="0.35">
      <c r="A2" s="172" t="s">
        <v>164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9" t="s">
        <v>46</v>
      </c>
      <c r="C3" s="270"/>
      <c r="D3" s="270"/>
      <c r="E3" s="270"/>
      <c r="F3" s="276" t="s">
        <v>47</v>
      </c>
      <c r="G3" s="270"/>
      <c r="H3" s="270"/>
      <c r="I3" s="270"/>
      <c r="J3" s="270"/>
      <c r="K3" s="277"/>
    </row>
    <row r="4" spans="1:11" ht="14.4" customHeight="1" x14ac:dyDescent="0.3">
      <c r="A4" s="59"/>
      <c r="B4" s="274"/>
      <c r="C4" s="275"/>
      <c r="D4" s="275"/>
      <c r="E4" s="275"/>
      <c r="F4" s="278" t="s">
        <v>146</v>
      </c>
      <c r="G4" s="280" t="s">
        <v>48</v>
      </c>
      <c r="H4" s="106" t="s">
        <v>80</v>
      </c>
      <c r="I4" s="278" t="s">
        <v>49</v>
      </c>
      <c r="J4" s="280" t="s">
        <v>153</v>
      </c>
      <c r="K4" s="281" t="s">
        <v>147</v>
      </c>
    </row>
    <row r="5" spans="1:11" ht="42" thickBot="1" x14ac:dyDescent="0.35">
      <c r="A5" s="60"/>
      <c r="B5" s="24" t="s">
        <v>149</v>
      </c>
      <c r="C5" s="25" t="s">
        <v>150</v>
      </c>
      <c r="D5" s="26" t="s">
        <v>151</v>
      </c>
      <c r="E5" s="26" t="s">
        <v>152</v>
      </c>
      <c r="F5" s="279"/>
      <c r="G5" s="279"/>
      <c r="H5" s="25" t="s">
        <v>148</v>
      </c>
      <c r="I5" s="279"/>
      <c r="J5" s="279"/>
      <c r="K5" s="282"/>
    </row>
    <row r="6" spans="1:11" ht="14.4" customHeight="1" thickBot="1" x14ac:dyDescent="0.35">
      <c r="A6" s="315" t="s">
        <v>167</v>
      </c>
      <c r="B6" s="297">
        <v>3967.8365013872499</v>
      </c>
      <c r="C6" s="297">
        <v>4256.8887800000002</v>
      </c>
      <c r="D6" s="298">
        <v>289.05227861275603</v>
      </c>
      <c r="E6" s="299">
        <v>1.0728488380279999</v>
      </c>
      <c r="F6" s="297">
        <v>4240.4318271575103</v>
      </c>
      <c r="G6" s="298">
        <v>2826.9545514383399</v>
      </c>
      <c r="H6" s="300">
        <v>372.153310000001</v>
      </c>
      <c r="I6" s="297">
        <v>3297.8220700000002</v>
      </c>
      <c r="J6" s="298">
        <v>470.86751856166302</v>
      </c>
      <c r="K6" s="301">
        <v>0.77770901748200005</v>
      </c>
    </row>
    <row r="7" spans="1:11" ht="14.4" customHeight="1" thickBot="1" x14ac:dyDescent="0.35">
      <c r="A7" s="316" t="s">
        <v>168</v>
      </c>
      <c r="B7" s="297">
        <v>98.871927165054004</v>
      </c>
      <c r="C7" s="297">
        <v>113.85178999999999</v>
      </c>
      <c r="D7" s="298">
        <v>14.979862834944999</v>
      </c>
      <c r="E7" s="299">
        <v>1.1515077460750001</v>
      </c>
      <c r="F7" s="297">
        <v>116.544136687516</v>
      </c>
      <c r="G7" s="298">
        <v>77.696091125010994</v>
      </c>
      <c r="H7" s="300">
        <v>8.4991400000000006</v>
      </c>
      <c r="I7" s="297">
        <v>78.386579999999995</v>
      </c>
      <c r="J7" s="298">
        <v>0.69048887498900002</v>
      </c>
      <c r="K7" s="301">
        <v>0.672591365193</v>
      </c>
    </row>
    <row r="8" spans="1:11" ht="14.4" customHeight="1" thickBot="1" x14ac:dyDescent="0.35">
      <c r="A8" s="317" t="s">
        <v>169</v>
      </c>
      <c r="B8" s="297">
        <v>10.348250100232001</v>
      </c>
      <c r="C8" s="297">
        <v>25.813790000000001</v>
      </c>
      <c r="D8" s="298">
        <v>15.465539899767</v>
      </c>
      <c r="E8" s="299">
        <v>2.4945077428519999</v>
      </c>
      <c r="F8" s="297">
        <v>24.755985191301999</v>
      </c>
      <c r="G8" s="298">
        <v>16.503990127533999</v>
      </c>
      <c r="H8" s="300">
        <v>2.1791399999999999</v>
      </c>
      <c r="I8" s="297">
        <v>20.187580000000001</v>
      </c>
      <c r="J8" s="298">
        <v>3.6835898724649998</v>
      </c>
      <c r="K8" s="301">
        <v>0.81546259799300003</v>
      </c>
    </row>
    <row r="9" spans="1:11" ht="14.4" customHeight="1" thickBot="1" x14ac:dyDescent="0.35">
      <c r="A9" s="318" t="s">
        <v>170</v>
      </c>
      <c r="B9" s="302">
        <v>0.243280021963</v>
      </c>
      <c r="C9" s="302">
        <v>0.16406000000000001</v>
      </c>
      <c r="D9" s="303">
        <v>-7.9220021963000001E-2</v>
      </c>
      <c r="E9" s="304">
        <v>0.674366923663</v>
      </c>
      <c r="F9" s="302">
        <v>0.163615715306</v>
      </c>
      <c r="G9" s="303">
        <v>0.109077143537</v>
      </c>
      <c r="H9" s="305">
        <v>0</v>
      </c>
      <c r="I9" s="302">
        <v>0.16996</v>
      </c>
      <c r="J9" s="303">
        <v>6.0882856462E-2</v>
      </c>
      <c r="K9" s="306">
        <v>0</v>
      </c>
    </row>
    <row r="10" spans="1:11" ht="14.4" customHeight="1" thickBot="1" x14ac:dyDescent="0.35">
      <c r="A10" s="319" t="s">
        <v>171</v>
      </c>
      <c r="B10" s="297">
        <v>0.243280021963</v>
      </c>
      <c r="C10" s="297">
        <v>0.16406000000000001</v>
      </c>
      <c r="D10" s="298">
        <v>-7.9220021963000001E-2</v>
      </c>
      <c r="E10" s="299">
        <v>0.674366923663</v>
      </c>
      <c r="F10" s="297">
        <v>0.163615715306</v>
      </c>
      <c r="G10" s="298">
        <v>0.109077143537</v>
      </c>
      <c r="H10" s="300">
        <v>0</v>
      </c>
      <c r="I10" s="297">
        <v>0.16996</v>
      </c>
      <c r="J10" s="298">
        <v>6.0882856462E-2</v>
      </c>
      <c r="K10" s="301">
        <v>0</v>
      </c>
    </row>
    <row r="11" spans="1:11" ht="14.4" customHeight="1" thickBot="1" x14ac:dyDescent="0.35">
      <c r="A11" s="318" t="s">
        <v>172</v>
      </c>
      <c r="B11" s="302">
        <v>0.26298002374099999</v>
      </c>
      <c r="C11" s="302">
        <v>1.0120000000000001E-2</v>
      </c>
      <c r="D11" s="303">
        <v>-0.25286002374099997</v>
      </c>
      <c r="E11" s="304">
        <v>3.8482010366999997E-2</v>
      </c>
      <c r="F11" s="302">
        <v>9.8344312320000002E-3</v>
      </c>
      <c r="G11" s="303">
        <v>6.5562874879999998E-3</v>
      </c>
      <c r="H11" s="305">
        <v>0</v>
      </c>
      <c r="I11" s="302">
        <v>3.032E-2</v>
      </c>
      <c r="J11" s="303">
        <v>2.3763712510999999E-2</v>
      </c>
      <c r="K11" s="306">
        <v>0</v>
      </c>
    </row>
    <row r="12" spans="1:11" ht="14.4" customHeight="1" thickBot="1" x14ac:dyDescent="0.35">
      <c r="A12" s="319" t="s">
        <v>173</v>
      </c>
      <c r="B12" s="297">
        <v>0.26298002374099999</v>
      </c>
      <c r="C12" s="297">
        <v>1.0120000000000001E-2</v>
      </c>
      <c r="D12" s="298">
        <v>-0.25286002374099997</v>
      </c>
      <c r="E12" s="299">
        <v>3.8482010366999997E-2</v>
      </c>
      <c r="F12" s="297">
        <v>9.8344312320000002E-3</v>
      </c>
      <c r="G12" s="298">
        <v>6.5562874879999998E-3</v>
      </c>
      <c r="H12" s="300">
        <v>0</v>
      </c>
      <c r="I12" s="297">
        <v>3.032E-2</v>
      </c>
      <c r="J12" s="298">
        <v>2.3763712510999999E-2</v>
      </c>
      <c r="K12" s="301">
        <v>0</v>
      </c>
    </row>
    <row r="13" spans="1:11" ht="14.4" customHeight="1" thickBot="1" x14ac:dyDescent="0.35">
      <c r="A13" s="318" t="s">
        <v>174</v>
      </c>
      <c r="B13" s="302">
        <v>9.3761637768869992</v>
      </c>
      <c r="C13" s="302">
        <v>18.538150000000002</v>
      </c>
      <c r="D13" s="303">
        <v>9.1619862231120006</v>
      </c>
      <c r="E13" s="304">
        <v>1.977157229878</v>
      </c>
      <c r="F13" s="302">
        <v>17.446329815622999</v>
      </c>
      <c r="G13" s="303">
        <v>11.630886543749</v>
      </c>
      <c r="H13" s="305">
        <v>0.19117999999999999</v>
      </c>
      <c r="I13" s="302">
        <v>16.557559999999999</v>
      </c>
      <c r="J13" s="303">
        <v>4.9266734562499996</v>
      </c>
      <c r="K13" s="306">
        <v>0.9490569177</v>
      </c>
    </row>
    <row r="14" spans="1:11" ht="14.4" customHeight="1" thickBot="1" x14ac:dyDescent="0.35">
      <c r="A14" s="319" t="s">
        <v>175</v>
      </c>
      <c r="B14" s="297">
        <v>0</v>
      </c>
      <c r="C14" s="297">
        <v>1.5125</v>
      </c>
      <c r="D14" s="298">
        <v>1.5125</v>
      </c>
      <c r="E14" s="307" t="s">
        <v>176</v>
      </c>
      <c r="F14" s="297">
        <v>0</v>
      </c>
      <c r="G14" s="298">
        <v>0</v>
      </c>
      <c r="H14" s="300">
        <v>0</v>
      </c>
      <c r="I14" s="297">
        <v>1.4210854715202001E-14</v>
      </c>
      <c r="J14" s="298">
        <v>1.4210854715202001E-14</v>
      </c>
      <c r="K14" s="308" t="s">
        <v>165</v>
      </c>
    </row>
    <row r="15" spans="1:11" ht="14.4" customHeight="1" thickBot="1" x14ac:dyDescent="0.35">
      <c r="A15" s="319" t="s">
        <v>177</v>
      </c>
      <c r="B15" s="297">
        <v>0.257089102688</v>
      </c>
      <c r="C15" s="297">
        <v>0.19824</v>
      </c>
      <c r="D15" s="298">
        <v>-5.8849102687999998E-2</v>
      </c>
      <c r="E15" s="299">
        <v>0.77109452686699997</v>
      </c>
      <c r="F15" s="297">
        <v>0.43056901262800001</v>
      </c>
      <c r="G15" s="298">
        <v>0.28704600841900002</v>
      </c>
      <c r="H15" s="300">
        <v>0</v>
      </c>
      <c r="I15" s="297">
        <v>4.4720000000000003E-2</v>
      </c>
      <c r="J15" s="298">
        <v>-0.24232600841900001</v>
      </c>
      <c r="K15" s="301">
        <v>0</v>
      </c>
    </row>
    <row r="16" spans="1:11" ht="14.4" customHeight="1" thickBot="1" x14ac:dyDescent="0.35">
      <c r="A16" s="319" t="s">
        <v>178</v>
      </c>
      <c r="B16" s="297">
        <v>3.0916176506180002</v>
      </c>
      <c r="C16" s="297">
        <v>3.9999799999999999</v>
      </c>
      <c r="D16" s="298">
        <v>0.90836234938100002</v>
      </c>
      <c r="E16" s="299">
        <v>1.293814582537</v>
      </c>
      <c r="F16" s="297">
        <v>5</v>
      </c>
      <c r="G16" s="298">
        <v>3.333333333333</v>
      </c>
      <c r="H16" s="300">
        <v>0</v>
      </c>
      <c r="I16" s="297">
        <v>1.88</v>
      </c>
      <c r="J16" s="298">
        <v>-1.4533333333330001</v>
      </c>
      <c r="K16" s="301">
        <v>0.376</v>
      </c>
    </row>
    <row r="17" spans="1:11" ht="14.4" customHeight="1" thickBot="1" x14ac:dyDescent="0.35">
      <c r="A17" s="319" t="s">
        <v>179</v>
      </c>
      <c r="B17" s="297">
        <v>0.33121891208600002</v>
      </c>
      <c r="C17" s="297">
        <v>6.8422999999999998</v>
      </c>
      <c r="D17" s="298">
        <v>6.5110810879130003</v>
      </c>
      <c r="E17" s="299">
        <v>20.657938753854999</v>
      </c>
      <c r="F17" s="297">
        <v>4.9999999999989999</v>
      </c>
      <c r="G17" s="298">
        <v>3.333333333333</v>
      </c>
      <c r="H17" s="300">
        <v>0</v>
      </c>
      <c r="I17" s="297">
        <v>0.33200000000000002</v>
      </c>
      <c r="J17" s="298">
        <v>-3.0013333333330001</v>
      </c>
      <c r="K17" s="301">
        <v>6.6400000000000001E-2</v>
      </c>
    </row>
    <row r="18" spans="1:11" ht="14.4" customHeight="1" thickBot="1" x14ac:dyDescent="0.35">
      <c r="A18" s="319" t="s">
        <v>180</v>
      </c>
      <c r="B18" s="297">
        <v>4.145377261618</v>
      </c>
      <c r="C18" s="297">
        <v>3.9778199999999999</v>
      </c>
      <c r="D18" s="298">
        <v>-0.167557261618</v>
      </c>
      <c r="E18" s="299">
        <v>0.95957973157900001</v>
      </c>
      <c r="F18" s="297">
        <v>5.0157608029949996</v>
      </c>
      <c r="G18" s="298">
        <v>3.34384053533</v>
      </c>
      <c r="H18" s="300">
        <v>0.19117999999999999</v>
      </c>
      <c r="I18" s="297">
        <v>3.3178200000000002</v>
      </c>
      <c r="J18" s="298">
        <v>-2.602053533E-2</v>
      </c>
      <c r="K18" s="301">
        <v>0.66147891223499999</v>
      </c>
    </row>
    <row r="19" spans="1:11" ht="14.4" customHeight="1" thickBot="1" x14ac:dyDescent="0.35">
      <c r="A19" s="319" t="s">
        <v>181</v>
      </c>
      <c r="B19" s="297">
        <v>0</v>
      </c>
      <c r="C19" s="297">
        <v>0</v>
      </c>
      <c r="D19" s="298">
        <v>0</v>
      </c>
      <c r="E19" s="299">
        <v>1</v>
      </c>
      <c r="F19" s="297">
        <v>0</v>
      </c>
      <c r="G19" s="298">
        <v>0</v>
      </c>
      <c r="H19" s="300">
        <v>0</v>
      </c>
      <c r="I19" s="297">
        <v>9.4380000000000006</v>
      </c>
      <c r="J19" s="298">
        <v>9.4380000000000006</v>
      </c>
      <c r="K19" s="308" t="s">
        <v>176</v>
      </c>
    </row>
    <row r="20" spans="1:11" ht="14.4" customHeight="1" thickBot="1" x14ac:dyDescent="0.35">
      <c r="A20" s="319" t="s">
        <v>182</v>
      </c>
      <c r="B20" s="297">
        <v>1.5508608498750001</v>
      </c>
      <c r="C20" s="297">
        <v>2.0073099999999999</v>
      </c>
      <c r="D20" s="298">
        <v>0.456449150124</v>
      </c>
      <c r="E20" s="299">
        <v>1.2943198612310001</v>
      </c>
      <c r="F20" s="297">
        <v>2</v>
      </c>
      <c r="G20" s="298">
        <v>1.333333333333</v>
      </c>
      <c r="H20" s="300">
        <v>0</v>
      </c>
      <c r="I20" s="297">
        <v>1.5450200000000001</v>
      </c>
      <c r="J20" s="298">
        <v>0.211686666666</v>
      </c>
      <c r="K20" s="301">
        <v>0.77251000000000003</v>
      </c>
    </row>
    <row r="21" spans="1:11" ht="14.4" customHeight="1" thickBot="1" x14ac:dyDescent="0.35">
      <c r="A21" s="318" t="s">
        <v>183</v>
      </c>
      <c r="B21" s="302">
        <v>0.46582627764000001</v>
      </c>
      <c r="C21" s="302">
        <v>0.13009999999999999</v>
      </c>
      <c r="D21" s="303">
        <v>-0.33572627764000001</v>
      </c>
      <c r="E21" s="304">
        <v>0.27928866670800001</v>
      </c>
      <c r="F21" s="302">
        <v>0.13620522913899999</v>
      </c>
      <c r="G21" s="303">
        <v>9.0803486092999999E-2</v>
      </c>
      <c r="H21" s="305">
        <v>0</v>
      </c>
      <c r="I21" s="302">
        <v>0.14828</v>
      </c>
      <c r="J21" s="303">
        <v>5.7476513905999997E-2</v>
      </c>
      <c r="K21" s="306">
        <v>0</v>
      </c>
    </row>
    <row r="22" spans="1:11" ht="14.4" customHeight="1" thickBot="1" x14ac:dyDescent="0.35">
      <c r="A22" s="319" t="s">
        <v>184</v>
      </c>
      <c r="B22" s="297">
        <v>0.46582627764000001</v>
      </c>
      <c r="C22" s="297">
        <v>0.13009999999999999</v>
      </c>
      <c r="D22" s="298">
        <v>-0.33572627764000001</v>
      </c>
      <c r="E22" s="299">
        <v>0.27928866670800001</v>
      </c>
      <c r="F22" s="297">
        <v>0.13620522913899999</v>
      </c>
      <c r="G22" s="298">
        <v>9.0803486092999999E-2</v>
      </c>
      <c r="H22" s="300">
        <v>0</v>
      </c>
      <c r="I22" s="297">
        <v>0.14828</v>
      </c>
      <c r="J22" s="298">
        <v>5.7476513905999997E-2</v>
      </c>
      <c r="K22" s="301">
        <v>0</v>
      </c>
    </row>
    <row r="23" spans="1:11" ht="14.4" customHeight="1" thickBot="1" x14ac:dyDescent="0.35">
      <c r="A23" s="318" t="s">
        <v>185</v>
      </c>
      <c r="B23" s="302">
        <v>0</v>
      </c>
      <c r="C23" s="302">
        <v>6.9713599999999998</v>
      </c>
      <c r="D23" s="303">
        <v>6.9713599999999998</v>
      </c>
      <c r="E23" s="309" t="s">
        <v>165</v>
      </c>
      <c r="F23" s="302">
        <v>7</v>
      </c>
      <c r="G23" s="303">
        <v>4.6666666666659999</v>
      </c>
      <c r="H23" s="305">
        <v>1.9879599999999999</v>
      </c>
      <c r="I23" s="302">
        <v>3.28146</v>
      </c>
      <c r="J23" s="303">
        <v>-1.3852066666659999</v>
      </c>
      <c r="K23" s="306">
        <v>0.46877999999999997</v>
      </c>
    </row>
    <row r="24" spans="1:11" ht="14.4" customHeight="1" thickBot="1" x14ac:dyDescent="0.35">
      <c r="A24" s="319" t="s">
        <v>186</v>
      </c>
      <c r="B24" s="297">
        <v>0</v>
      </c>
      <c r="C24" s="297">
        <v>6.9713599999999998</v>
      </c>
      <c r="D24" s="298">
        <v>6.9713599999999998</v>
      </c>
      <c r="E24" s="307" t="s">
        <v>165</v>
      </c>
      <c r="F24" s="297">
        <v>7</v>
      </c>
      <c r="G24" s="298">
        <v>4.6666666666659999</v>
      </c>
      <c r="H24" s="300">
        <v>1.9879599999999999</v>
      </c>
      <c r="I24" s="297">
        <v>3.28146</v>
      </c>
      <c r="J24" s="298">
        <v>-1.3852066666659999</v>
      </c>
      <c r="K24" s="301">
        <v>0.46877999999999997</v>
      </c>
    </row>
    <row r="25" spans="1:11" ht="14.4" customHeight="1" thickBot="1" x14ac:dyDescent="0.35">
      <c r="A25" s="317" t="s">
        <v>26</v>
      </c>
      <c r="B25" s="297">
        <v>88.523677064821001</v>
      </c>
      <c r="C25" s="297">
        <v>88.037999999999997</v>
      </c>
      <c r="D25" s="298">
        <v>-0.48567706482099998</v>
      </c>
      <c r="E25" s="299">
        <v>0.99451359138100004</v>
      </c>
      <c r="F25" s="297">
        <v>91.788151496213999</v>
      </c>
      <c r="G25" s="298">
        <v>61.192100997475997</v>
      </c>
      <c r="H25" s="300">
        <v>6.32</v>
      </c>
      <c r="I25" s="297">
        <v>58.198999999999998</v>
      </c>
      <c r="J25" s="298">
        <v>-2.9931009974760001</v>
      </c>
      <c r="K25" s="301">
        <v>0.634057871863</v>
      </c>
    </row>
    <row r="26" spans="1:11" ht="14.4" customHeight="1" thickBot="1" x14ac:dyDescent="0.35">
      <c r="A26" s="318" t="s">
        <v>187</v>
      </c>
      <c r="B26" s="302">
        <v>88.523677064821001</v>
      </c>
      <c r="C26" s="302">
        <v>88.037999999999997</v>
      </c>
      <c r="D26" s="303">
        <v>-0.48567706482099998</v>
      </c>
      <c r="E26" s="304">
        <v>0.99451359138100004</v>
      </c>
      <c r="F26" s="302">
        <v>91.788151496213999</v>
      </c>
      <c r="G26" s="303">
        <v>61.192100997475997</v>
      </c>
      <c r="H26" s="305">
        <v>6.32</v>
      </c>
      <c r="I26" s="302">
        <v>58.198999999999998</v>
      </c>
      <c r="J26" s="303">
        <v>-2.9931009974760001</v>
      </c>
      <c r="K26" s="306">
        <v>0.634057871863</v>
      </c>
    </row>
    <row r="27" spans="1:11" ht="14.4" customHeight="1" thickBot="1" x14ac:dyDescent="0.35">
      <c r="A27" s="319" t="s">
        <v>188</v>
      </c>
      <c r="B27" s="297">
        <v>31.495187045921</v>
      </c>
      <c r="C27" s="297">
        <v>28.617999999999999</v>
      </c>
      <c r="D27" s="298">
        <v>-2.8771870459210001</v>
      </c>
      <c r="E27" s="299">
        <v>0.90864677063999999</v>
      </c>
      <c r="F27" s="297">
        <v>29.999999999999002</v>
      </c>
      <c r="G27" s="298">
        <v>19.999999999999002</v>
      </c>
      <c r="H27" s="300">
        <v>2.762</v>
      </c>
      <c r="I27" s="297">
        <v>20.036999999999999</v>
      </c>
      <c r="J27" s="298">
        <v>3.6999999999999998E-2</v>
      </c>
      <c r="K27" s="301">
        <v>0.66790000000000005</v>
      </c>
    </row>
    <row r="28" spans="1:11" ht="14.4" customHeight="1" thickBot="1" x14ac:dyDescent="0.35">
      <c r="A28" s="319" t="s">
        <v>189</v>
      </c>
      <c r="B28" s="297">
        <v>29.931490708262999</v>
      </c>
      <c r="C28" s="297">
        <v>31.289000000000001</v>
      </c>
      <c r="D28" s="298">
        <v>1.3575092917360001</v>
      </c>
      <c r="E28" s="299">
        <v>1.045353881801</v>
      </c>
      <c r="F28" s="297">
        <v>33.788151496213999</v>
      </c>
      <c r="G28" s="298">
        <v>22.525434330808999</v>
      </c>
      <c r="H28" s="300">
        <v>2.6240000000000001</v>
      </c>
      <c r="I28" s="297">
        <v>20.966999999999999</v>
      </c>
      <c r="J28" s="298">
        <v>-1.5584343308090001</v>
      </c>
      <c r="K28" s="301">
        <v>0.62054297354300003</v>
      </c>
    </row>
    <row r="29" spans="1:11" ht="14.4" customHeight="1" thickBot="1" x14ac:dyDescent="0.35">
      <c r="A29" s="319" t="s">
        <v>190</v>
      </c>
      <c r="B29" s="297">
        <v>27.096999310636001</v>
      </c>
      <c r="C29" s="297">
        <v>28.131</v>
      </c>
      <c r="D29" s="298">
        <v>1.034000689363</v>
      </c>
      <c r="E29" s="299">
        <v>1.0381592322269999</v>
      </c>
      <c r="F29" s="297">
        <v>27.999999999999002</v>
      </c>
      <c r="G29" s="298">
        <v>18.666666666666</v>
      </c>
      <c r="H29" s="300">
        <v>0.93400000000000005</v>
      </c>
      <c r="I29" s="297">
        <v>17.195</v>
      </c>
      <c r="J29" s="298">
        <v>-1.4716666666660001</v>
      </c>
      <c r="K29" s="301">
        <v>0.61410714285699997</v>
      </c>
    </row>
    <row r="30" spans="1:11" ht="14.4" customHeight="1" thickBot="1" x14ac:dyDescent="0.35">
      <c r="A30" s="320" t="s">
        <v>191</v>
      </c>
      <c r="B30" s="302">
        <v>49.964191722142999</v>
      </c>
      <c r="C30" s="302">
        <v>44.631770000000003</v>
      </c>
      <c r="D30" s="303">
        <v>-5.3324217221429997</v>
      </c>
      <c r="E30" s="304">
        <v>0.89327513288299998</v>
      </c>
      <c r="F30" s="302">
        <v>45.887690469989998</v>
      </c>
      <c r="G30" s="303">
        <v>30.591793646660001</v>
      </c>
      <c r="H30" s="305">
        <v>3.3936799999999998</v>
      </c>
      <c r="I30" s="302">
        <v>53.686579999999999</v>
      </c>
      <c r="J30" s="303">
        <v>23.094786353339</v>
      </c>
      <c r="K30" s="306">
        <v>1.169956026335</v>
      </c>
    </row>
    <row r="31" spans="1:11" ht="14.4" customHeight="1" thickBot="1" x14ac:dyDescent="0.35">
      <c r="A31" s="317" t="s">
        <v>29</v>
      </c>
      <c r="B31" s="297">
        <v>4.8811767794170002</v>
      </c>
      <c r="C31" s="297">
        <v>1.6989099999999999</v>
      </c>
      <c r="D31" s="298">
        <v>-3.1822667794170001</v>
      </c>
      <c r="E31" s="299">
        <v>0.34805336433700002</v>
      </c>
      <c r="F31" s="297">
        <v>1.9999999999989999</v>
      </c>
      <c r="G31" s="298">
        <v>1.333333333333</v>
      </c>
      <c r="H31" s="300">
        <v>0</v>
      </c>
      <c r="I31" s="297">
        <v>24.936610000000002</v>
      </c>
      <c r="J31" s="298">
        <v>23.603276666666002</v>
      </c>
      <c r="K31" s="301">
        <v>12.468305000000001</v>
      </c>
    </row>
    <row r="32" spans="1:11" ht="14.4" customHeight="1" thickBot="1" x14ac:dyDescent="0.35">
      <c r="A32" s="321" t="s">
        <v>192</v>
      </c>
      <c r="B32" s="297">
        <v>4.8811767794170002</v>
      </c>
      <c r="C32" s="297">
        <v>1.6989099999999999</v>
      </c>
      <c r="D32" s="298">
        <v>-3.1822667794170001</v>
      </c>
      <c r="E32" s="299">
        <v>0.34805336433700002</v>
      </c>
      <c r="F32" s="297">
        <v>1.9999999999989999</v>
      </c>
      <c r="G32" s="298">
        <v>1.333333333333</v>
      </c>
      <c r="H32" s="300">
        <v>0</v>
      </c>
      <c r="I32" s="297">
        <v>24.936610000000002</v>
      </c>
      <c r="J32" s="298">
        <v>23.603276666666002</v>
      </c>
      <c r="K32" s="301">
        <v>12.468305000000001</v>
      </c>
    </row>
    <row r="33" spans="1:11" ht="14.4" customHeight="1" thickBot="1" x14ac:dyDescent="0.35">
      <c r="A33" s="319" t="s">
        <v>193</v>
      </c>
      <c r="B33" s="297">
        <v>2.4733562077169999</v>
      </c>
      <c r="C33" s="297">
        <v>0</v>
      </c>
      <c r="D33" s="298">
        <v>-2.4733562077169999</v>
      </c>
      <c r="E33" s="299">
        <v>0</v>
      </c>
      <c r="F33" s="297">
        <v>0</v>
      </c>
      <c r="G33" s="298">
        <v>0</v>
      </c>
      <c r="H33" s="300">
        <v>0</v>
      </c>
      <c r="I33" s="297">
        <v>21.622620000000001</v>
      </c>
      <c r="J33" s="298">
        <v>21.622620000000001</v>
      </c>
      <c r="K33" s="308" t="s">
        <v>176</v>
      </c>
    </row>
    <row r="34" spans="1:11" ht="14.4" customHeight="1" thickBot="1" x14ac:dyDescent="0.35">
      <c r="A34" s="319" t="s">
        <v>194</v>
      </c>
      <c r="B34" s="297">
        <v>2.4078205716990002</v>
      </c>
      <c r="C34" s="297">
        <v>1.6989099999999999</v>
      </c>
      <c r="D34" s="298">
        <v>-0.70891057169899996</v>
      </c>
      <c r="E34" s="299">
        <v>0.70557998381099996</v>
      </c>
      <c r="F34" s="297">
        <v>1.9999999999989999</v>
      </c>
      <c r="G34" s="298">
        <v>1.333333333333</v>
      </c>
      <c r="H34" s="300">
        <v>0</v>
      </c>
      <c r="I34" s="297">
        <v>3.31399</v>
      </c>
      <c r="J34" s="298">
        <v>1.9806566666659999</v>
      </c>
      <c r="K34" s="301">
        <v>1.656995</v>
      </c>
    </row>
    <row r="35" spans="1:11" ht="14.4" customHeight="1" thickBot="1" x14ac:dyDescent="0.35">
      <c r="A35" s="322" t="s">
        <v>30</v>
      </c>
      <c r="B35" s="302">
        <v>0</v>
      </c>
      <c r="C35" s="302">
        <v>1.0820000000000001</v>
      </c>
      <c r="D35" s="303">
        <v>1.0820000000000001</v>
      </c>
      <c r="E35" s="309" t="s">
        <v>165</v>
      </c>
      <c r="F35" s="302">
        <v>0</v>
      </c>
      <c r="G35" s="303">
        <v>0</v>
      </c>
      <c r="H35" s="305">
        <v>0</v>
      </c>
      <c r="I35" s="302">
        <v>0</v>
      </c>
      <c r="J35" s="303">
        <v>0</v>
      </c>
      <c r="K35" s="310" t="s">
        <v>165</v>
      </c>
    </row>
    <row r="36" spans="1:11" ht="14.4" customHeight="1" thickBot="1" x14ac:dyDescent="0.35">
      <c r="A36" s="318" t="s">
        <v>195</v>
      </c>
      <c r="B36" s="302">
        <v>0</v>
      </c>
      <c r="C36" s="302">
        <v>1.0820000000000001</v>
      </c>
      <c r="D36" s="303">
        <v>1.0820000000000001</v>
      </c>
      <c r="E36" s="309" t="s">
        <v>165</v>
      </c>
      <c r="F36" s="302">
        <v>0</v>
      </c>
      <c r="G36" s="303">
        <v>0</v>
      </c>
      <c r="H36" s="305">
        <v>0</v>
      </c>
      <c r="I36" s="302">
        <v>0</v>
      </c>
      <c r="J36" s="303">
        <v>0</v>
      </c>
      <c r="K36" s="310" t="s">
        <v>165</v>
      </c>
    </row>
    <row r="37" spans="1:11" ht="14.4" customHeight="1" thickBot="1" x14ac:dyDescent="0.35">
      <c r="A37" s="319" t="s">
        <v>196</v>
      </c>
      <c r="B37" s="297">
        <v>0</v>
      </c>
      <c r="C37" s="297">
        <v>1.0820000000000001</v>
      </c>
      <c r="D37" s="298">
        <v>1.0820000000000001</v>
      </c>
      <c r="E37" s="307" t="s">
        <v>165</v>
      </c>
      <c r="F37" s="297">
        <v>0</v>
      </c>
      <c r="G37" s="298">
        <v>0</v>
      </c>
      <c r="H37" s="300">
        <v>0</v>
      </c>
      <c r="I37" s="297">
        <v>0</v>
      </c>
      <c r="J37" s="298">
        <v>0</v>
      </c>
      <c r="K37" s="308" t="s">
        <v>165</v>
      </c>
    </row>
    <row r="38" spans="1:11" ht="14.4" customHeight="1" thickBot="1" x14ac:dyDescent="0.35">
      <c r="A38" s="317" t="s">
        <v>31</v>
      </c>
      <c r="B38" s="297">
        <v>45.083014942726003</v>
      </c>
      <c r="C38" s="297">
        <v>41.850859999999997</v>
      </c>
      <c r="D38" s="298">
        <v>-3.2321549427259999</v>
      </c>
      <c r="E38" s="299">
        <v>0.92830659291899997</v>
      </c>
      <c r="F38" s="297">
        <v>43.887690469989998</v>
      </c>
      <c r="G38" s="298">
        <v>29.258460313326001</v>
      </c>
      <c r="H38" s="300">
        <v>3.3936799999999998</v>
      </c>
      <c r="I38" s="297">
        <v>28.749970000000001</v>
      </c>
      <c r="J38" s="298">
        <v>-0.50849031332600003</v>
      </c>
      <c r="K38" s="301">
        <v>0.65508049505699995</v>
      </c>
    </row>
    <row r="39" spans="1:11" ht="14.4" customHeight="1" thickBot="1" x14ac:dyDescent="0.35">
      <c r="A39" s="318" t="s">
        <v>197</v>
      </c>
      <c r="B39" s="302">
        <v>22.113953754009</v>
      </c>
      <c r="C39" s="302">
        <v>18.83718</v>
      </c>
      <c r="D39" s="303">
        <v>-3.2767737540090001</v>
      </c>
      <c r="E39" s="304">
        <v>0.85182325193999997</v>
      </c>
      <c r="F39" s="302">
        <v>19.887690469990002</v>
      </c>
      <c r="G39" s="303">
        <v>13.258460313325999</v>
      </c>
      <c r="H39" s="305">
        <v>1.53677</v>
      </c>
      <c r="I39" s="302">
        <v>13.260730000000001</v>
      </c>
      <c r="J39" s="303">
        <v>2.2696866729999998E-3</v>
      </c>
      <c r="K39" s="306">
        <v>0.66678079186700001</v>
      </c>
    </row>
    <row r="40" spans="1:11" ht="14.4" customHeight="1" thickBot="1" x14ac:dyDescent="0.35">
      <c r="A40" s="319" t="s">
        <v>198</v>
      </c>
      <c r="B40" s="297">
        <v>3.7629047063150001</v>
      </c>
      <c r="C40" s="297">
        <v>6.7220000000000004</v>
      </c>
      <c r="D40" s="298">
        <v>2.9590952936839998</v>
      </c>
      <c r="E40" s="299">
        <v>1.7863859238090001</v>
      </c>
      <c r="F40" s="297">
        <v>6.0319320858380001</v>
      </c>
      <c r="G40" s="298">
        <v>4.021288057225</v>
      </c>
      <c r="H40" s="300">
        <v>0.44269999999999998</v>
      </c>
      <c r="I40" s="297">
        <v>4.1609999999999996</v>
      </c>
      <c r="J40" s="298">
        <v>0.13971194277400001</v>
      </c>
      <c r="K40" s="301">
        <v>0.689828721674</v>
      </c>
    </row>
    <row r="41" spans="1:11" ht="14.4" customHeight="1" thickBot="1" x14ac:dyDescent="0.35">
      <c r="A41" s="319" t="s">
        <v>199</v>
      </c>
      <c r="B41" s="297">
        <v>18.351049047694001</v>
      </c>
      <c r="C41" s="297">
        <v>12.115180000000001</v>
      </c>
      <c r="D41" s="298">
        <v>-6.235869047694</v>
      </c>
      <c r="E41" s="299">
        <v>0.66019005063400005</v>
      </c>
      <c r="F41" s="297">
        <v>13.855758384151001</v>
      </c>
      <c r="G41" s="298">
        <v>9.2371722561009992</v>
      </c>
      <c r="H41" s="300">
        <v>1.0940700000000001</v>
      </c>
      <c r="I41" s="297">
        <v>9.0997299999999992</v>
      </c>
      <c r="J41" s="298">
        <v>-0.137442256101</v>
      </c>
      <c r="K41" s="301">
        <v>0.65674716227700003</v>
      </c>
    </row>
    <row r="42" spans="1:11" ht="14.4" customHeight="1" thickBot="1" x14ac:dyDescent="0.35">
      <c r="A42" s="318" t="s">
        <v>200</v>
      </c>
      <c r="B42" s="302">
        <v>0.99999840846400001</v>
      </c>
      <c r="C42" s="302">
        <v>1.08</v>
      </c>
      <c r="D42" s="303">
        <v>8.0001591535E-2</v>
      </c>
      <c r="E42" s="304">
        <v>1.080001718861</v>
      </c>
      <c r="F42" s="302">
        <v>1</v>
      </c>
      <c r="G42" s="303">
        <v>0.66666666666600005</v>
      </c>
      <c r="H42" s="305">
        <v>0</v>
      </c>
      <c r="I42" s="302">
        <v>0.81</v>
      </c>
      <c r="J42" s="303">
        <v>0.143333333333</v>
      </c>
      <c r="K42" s="306">
        <v>0.80999999999899996</v>
      </c>
    </row>
    <row r="43" spans="1:11" ht="14.4" customHeight="1" thickBot="1" x14ac:dyDescent="0.35">
      <c r="A43" s="319" t="s">
        <v>201</v>
      </c>
      <c r="B43" s="297">
        <v>0.99999840846400001</v>
      </c>
      <c r="C43" s="297">
        <v>1.08</v>
      </c>
      <c r="D43" s="298">
        <v>8.0001591535E-2</v>
      </c>
      <c r="E43" s="299">
        <v>1.080001718861</v>
      </c>
      <c r="F43" s="297">
        <v>1</v>
      </c>
      <c r="G43" s="298">
        <v>0.66666666666600005</v>
      </c>
      <c r="H43" s="300">
        <v>0</v>
      </c>
      <c r="I43" s="297">
        <v>0.81</v>
      </c>
      <c r="J43" s="298">
        <v>0.143333333333</v>
      </c>
      <c r="K43" s="301">
        <v>0.80999999999899996</v>
      </c>
    </row>
    <row r="44" spans="1:11" ht="14.4" customHeight="1" thickBot="1" x14ac:dyDescent="0.35">
      <c r="A44" s="318" t="s">
        <v>202</v>
      </c>
      <c r="B44" s="302">
        <v>21.969062780251999</v>
      </c>
      <c r="C44" s="302">
        <v>21.933679999999999</v>
      </c>
      <c r="D44" s="303">
        <v>-3.5382780252E-2</v>
      </c>
      <c r="E44" s="304">
        <v>0.99838942695800004</v>
      </c>
      <c r="F44" s="302">
        <v>23</v>
      </c>
      <c r="G44" s="303">
        <v>15.333333333333</v>
      </c>
      <c r="H44" s="305">
        <v>1.8569100000000001</v>
      </c>
      <c r="I44" s="302">
        <v>14.67924</v>
      </c>
      <c r="J44" s="303">
        <v>-0.65409333333300002</v>
      </c>
      <c r="K44" s="306">
        <v>0.63822782608600004</v>
      </c>
    </row>
    <row r="45" spans="1:11" ht="14.4" customHeight="1" thickBot="1" x14ac:dyDescent="0.35">
      <c r="A45" s="319" t="s">
        <v>203</v>
      </c>
      <c r="B45" s="297">
        <v>21.969062780251999</v>
      </c>
      <c r="C45" s="297">
        <v>21.933679999999999</v>
      </c>
      <c r="D45" s="298">
        <v>-3.5382780252E-2</v>
      </c>
      <c r="E45" s="299">
        <v>0.99838942695800004</v>
      </c>
      <c r="F45" s="297">
        <v>23</v>
      </c>
      <c r="G45" s="298">
        <v>15.333333333333</v>
      </c>
      <c r="H45" s="300">
        <v>1.8569100000000001</v>
      </c>
      <c r="I45" s="297">
        <v>14.67924</v>
      </c>
      <c r="J45" s="298">
        <v>-0.65409333333300002</v>
      </c>
      <c r="K45" s="301">
        <v>0.63822782608600004</v>
      </c>
    </row>
    <row r="46" spans="1:11" ht="14.4" customHeight="1" thickBot="1" x14ac:dyDescent="0.35">
      <c r="A46" s="316" t="s">
        <v>32</v>
      </c>
      <c r="B46" s="297">
        <v>3802.0003432426302</v>
      </c>
      <c r="C46" s="297">
        <v>4080.7049699999998</v>
      </c>
      <c r="D46" s="298">
        <v>278.70462675736701</v>
      </c>
      <c r="E46" s="299">
        <v>1.07330473477</v>
      </c>
      <c r="F46" s="297">
        <v>4061</v>
      </c>
      <c r="G46" s="298">
        <v>2707.3333333333298</v>
      </c>
      <c r="H46" s="300">
        <v>358.75549000000098</v>
      </c>
      <c r="I46" s="297">
        <v>3035.9459099999999</v>
      </c>
      <c r="J46" s="298">
        <v>328.612576666667</v>
      </c>
      <c r="K46" s="301">
        <v>0.74758579413899995</v>
      </c>
    </row>
    <row r="47" spans="1:11" ht="14.4" customHeight="1" thickBot="1" x14ac:dyDescent="0.35">
      <c r="A47" s="322" t="s">
        <v>204</v>
      </c>
      <c r="B47" s="302">
        <v>2808.0002535048202</v>
      </c>
      <c r="C47" s="302">
        <v>3013.172</v>
      </c>
      <c r="D47" s="303">
        <v>205.17174649518299</v>
      </c>
      <c r="E47" s="304">
        <v>1.073066854691</v>
      </c>
      <c r="F47" s="302">
        <v>2988</v>
      </c>
      <c r="G47" s="303">
        <v>1992</v>
      </c>
      <c r="H47" s="305">
        <v>263.79000000000099</v>
      </c>
      <c r="I47" s="302">
        <v>2233.6799999999998</v>
      </c>
      <c r="J47" s="303">
        <v>241.68</v>
      </c>
      <c r="K47" s="306">
        <v>0.74755020080300005</v>
      </c>
    </row>
    <row r="48" spans="1:11" ht="14.4" customHeight="1" thickBot="1" x14ac:dyDescent="0.35">
      <c r="A48" s="318" t="s">
        <v>205</v>
      </c>
      <c r="B48" s="302">
        <v>2800.00025278258</v>
      </c>
      <c r="C48" s="302">
        <v>3006.8820000000001</v>
      </c>
      <c r="D48" s="303">
        <v>206.88174721742001</v>
      </c>
      <c r="E48" s="304">
        <v>1.0738863316209999</v>
      </c>
      <c r="F48" s="302">
        <v>2980</v>
      </c>
      <c r="G48" s="303">
        <v>1986.6666666666699</v>
      </c>
      <c r="H48" s="305">
        <v>263.79000000000099</v>
      </c>
      <c r="I48" s="302">
        <v>2228.212</v>
      </c>
      <c r="J48" s="303">
        <v>241.54533333333299</v>
      </c>
      <c r="K48" s="306">
        <v>0.74772214765099998</v>
      </c>
    </row>
    <row r="49" spans="1:11" ht="14.4" customHeight="1" thickBot="1" x14ac:dyDescent="0.35">
      <c r="A49" s="319" t="s">
        <v>206</v>
      </c>
      <c r="B49" s="297">
        <v>2800.00025278258</v>
      </c>
      <c r="C49" s="297">
        <v>3006.8820000000001</v>
      </c>
      <c r="D49" s="298">
        <v>206.88174721742001</v>
      </c>
      <c r="E49" s="299">
        <v>1.0738863316209999</v>
      </c>
      <c r="F49" s="297">
        <v>2980</v>
      </c>
      <c r="G49" s="298">
        <v>1986.6666666666699</v>
      </c>
      <c r="H49" s="300">
        <v>263.79000000000099</v>
      </c>
      <c r="I49" s="297">
        <v>2228.212</v>
      </c>
      <c r="J49" s="298">
        <v>241.54533333333299</v>
      </c>
      <c r="K49" s="301">
        <v>0.74772214765099998</v>
      </c>
    </row>
    <row r="50" spans="1:11" ht="14.4" customHeight="1" thickBot="1" x14ac:dyDescent="0.35">
      <c r="A50" s="318" t="s">
        <v>207</v>
      </c>
      <c r="B50" s="302">
        <v>8.0000007222350007</v>
      </c>
      <c r="C50" s="302">
        <v>6.29</v>
      </c>
      <c r="D50" s="303">
        <v>-1.710000722235</v>
      </c>
      <c r="E50" s="304">
        <v>0.78624992901699997</v>
      </c>
      <c r="F50" s="302">
        <v>8</v>
      </c>
      <c r="G50" s="303">
        <v>5.333333333333</v>
      </c>
      <c r="H50" s="305">
        <v>0</v>
      </c>
      <c r="I50" s="302">
        <v>5.468</v>
      </c>
      <c r="J50" s="303">
        <v>0.134666666666</v>
      </c>
      <c r="K50" s="306">
        <v>0.68349999999900002</v>
      </c>
    </row>
    <row r="51" spans="1:11" ht="14.4" customHeight="1" thickBot="1" x14ac:dyDescent="0.35">
      <c r="A51" s="319" t="s">
        <v>208</v>
      </c>
      <c r="B51" s="297">
        <v>8.0000007222350007</v>
      </c>
      <c r="C51" s="297">
        <v>6.29</v>
      </c>
      <c r="D51" s="298">
        <v>-1.710000722235</v>
      </c>
      <c r="E51" s="299">
        <v>0.78624992901699997</v>
      </c>
      <c r="F51" s="297">
        <v>8</v>
      </c>
      <c r="G51" s="298">
        <v>5.333333333333</v>
      </c>
      <c r="H51" s="300">
        <v>0</v>
      </c>
      <c r="I51" s="297">
        <v>5.468</v>
      </c>
      <c r="J51" s="298">
        <v>0.134666666666</v>
      </c>
      <c r="K51" s="301">
        <v>0.68349999999900002</v>
      </c>
    </row>
    <row r="52" spans="1:11" ht="14.4" customHeight="1" thickBot="1" x14ac:dyDescent="0.35">
      <c r="A52" s="317" t="s">
        <v>209</v>
      </c>
      <c r="B52" s="297">
        <v>952.000085946078</v>
      </c>
      <c r="C52" s="297">
        <v>1022.3365</v>
      </c>
      <c r="D52" s="298">
        <v>70.336414053921999</v>
      </c>
      <c r="E52" s="299">
        <v>1.0738827812009999</v>
      </c>
      <c r="F52" s="297">
        <v>1013</v>
      </c>
      <c r="G52" s="298">
        <v>675.33333333333303</v>
      </c>
      <c r="H52" s="300">
        <v>89.688500000000005</v>
      </c>
      <c r="I52" s="297">
        <v>757.59</v>
      </c>
      <c r="J52" s="298">
        <v>82.256666666667002</v>
      </c>
      <c r="K52" s="301">
        <v>0.74786771964400001</v>
      </c>
    </row>
    <row r="53" spans="1:11" ht="14.4" customHeight="1" thickBot="1" x14ac:dyDescent="0.35">
      <c r="A53" s="318" t="s">
        <v>210</v>
      </c>
      <c r="B53" s="302">
        <v>252.00002275043201</v>
      </c>
      <c r="C53" s="302">
        <v>270.61599999999999</v>
      </c>
      <c r="D53" s="303">
        <v>18.615977249566999</v>
      </c>
      <c r="E53" s="304">
        <v>1.0738729189239999</v>
      </c>
      <c r="F53" s="302">
        <v>267.99999999999898</v>
      </c>
      <c r="G53" s="303">
        <v>178.666666666666</v>
      </c>
      <c r="H53" s="305">
        <v>23.741</v>
      </c>
      <c r="I53" s="302">
        <v>200.53700000000001</v>
      </c>
      <c r="J53" s="303">
        <v>21.870333333333999</v>
      </c>
      <c r="K53" s="306">
        <v>0.74827238805899998</v>
      </c>
    </row>
    <row r="54" spans="1:11" ht="14.4" customHeight="1" thickBot="1" x14ac:dyDescent="0.35">
      <c r="A54" s="319" t="s">
        <v>211</v>
      </c>
      <c r="B54" s="297">
        <v>252.00002275043201</v>
      </c>
      <c r="C54" s="297">
        <v>270.61599999999999</v>
      </c>
      <c r="D54" s="298">
        <v>18.615977249566999</v>
      </c>
      <c r="E54" s="299">
        <v>1.0738729189239999</v>
      </c>
      <c r="F54" s="297">
        <v>267.99999999999898</v>
      </c>
      <c r="G54" s="298">
        <v>178.666666666666</v>
      </c>
      <c r="H54" s="300">
        <v>23.741</v>
      </c>
      <c r="I54" s="297">
        <v>200.53700000000001</v>
      </c>
      <c r="J54" s="298">
        <v>21.870333333333999</v>
      </c>
      <c r="K54" s="301">
        <v>0.74827238805899998</v>
      </c>
    </row>
    <row r="55" spans="1:11" ht="14.4" customHeight="1" thickBot="1" x14ac:dyDescent="0.35">
      <c r="A55" s="318" t="s">
        <v>212</v>
      </c>
      <c r="B55" s="302">
        <v>700.000063195645</v>
      </c>
      <c r="C55" s="302">
        <v>751.72050000000002</v>
      </c>
      <c r="D55" s="303">
        <v>51.720436804354001</v>
      </c>
      <c r="E55" s="304">
        <v>1.0738863316209999</v>
      </c>
      <c r="F55" s="302">
        <v>745</v>
      </c>
      <c r="G55" s="303">
        <v>496.66666666666703</v>
      </c>
      <c r="H55" s="305">
        <v>65.947500000000005</v>
      </c>
      <c r="I55" s="302">
        <v>557.053</v>
      </c>
      <c r="J55" s="303">
        <v>60.386333333332999</v>
      </c>
      <c r="K55" s="306">
        <v>0.74772214765099998</v>
      </c>
    </row>
    <row r="56" spans="1:11" ht="14.4" customHeight="1" thickBot="1" x14ac:dyDescent="0.35">
      <c r="A56" s="319" t="s">
        <v>213</v>
      </c>
      <c r="B56" s="297">
        <v>700.000063195645</v>
      </c>
      <c r="C56" s="297">
        <v>751.72050000000002</v>
      </c>
      <c r="D56" s="298">
        <v>51.720436804354001</v>
      </c>
      <c r="E56" s="299">
        <v>1.0738863316209999</v>
      </c>
      <c r="F56" s="297">
        <v>745</v>
      </c>
      <c r="G56" s="298">
        <v>496.66666666666703</v>
      </c>
      <c r="H56" s="300">
        <v>65.947500000000005</v>
      </c>
      <c r="I56" s="297">
        <v>557.053</v>
      </c>
      <c r="J56" s="298">
        <v>60.386333333332999</v>
      </c>
      <c r="K56" s="301">
        <v>0.74772214765099998</v>
      </c>
    </row>
    <row r="57" spans="1:11" ht="14.4" customHeight="1" thickBot="1" x14ac:dyDescent="0.35">
      <c r="A57" s="317" t="s">
        <v>214</v>
      </c>
      <c r="B57" s="297">
        <v>42.000003791738003</v>
      </c>
      <c r="C57" s="297">
        <v>45.196469999999998</v>
      </c>
      <c r="D57" s="298">
        <v>3.196466208261</v>
      </c>
      <c r="E57" s="299">
        <v>1.076106331421</v>
      </c>
      <c r="F57" s="297">
        <v>60</v>
      </c>
      <c r="G57" s="298">
        <v>40</v>
      </c>
      <c r="H57" s="300">
        <v>5.2769899999999996</v>
      </c>
      <c r="I57" s="297">
        <v>44.675910000000002</v>
      </c>
      <c r="J57" s="298">
        <v>4.6759099999989999</v>
      </c>
      <c r="K57" s="301">
        <v>0.74459850000000005</v>
      </c>
    </row>
    <row r="58" spans="1:11" ht="14.4" customHeight="1" thickBot="1" x14ac:dyDescent="0.35">
      <c r="A58" s="318" t="s">
        <v>215</v>
      </c>
      <c r="B58" s="302">
        <v>42.000003791738003</v>
      </c>
      <c r="C58" s="302">
        <v>45.196469999999998</v>
      </c>
      <c r="D58" s="303">
        <v>3.196466208261</v>
      </c>
      <c r="E58" s="304">
        <v>1.076106331421</v>
      </c>
      <c r="F58" s="302">
        <v>60</v>
      </c>
      <c r="G58" s="303">
        <v>40</v>
      </c>
      <c r="H58" s="305">
        <v>5.2769899999999996</v>
      </c>
      <c r="I58" s="302">
        <v>44.675910000000002</v>
      </c>
      <c r="J58" s="303">
        <v>4.6759099999989999</v>
      </c>
      <c r="K58" s="306">
        <v>0.74459850000000005</v>
      </c>
    </row>
    <row r="59" spans="1:11" ht="14.4" customHeight="1" thickBot="1" x14ac:dyDescent="0.35">
      <c r="A59" s="319" t="s">
        <v>216</v>
      </c>
      <c r="B59" s="297">
        <v>42.000003791738003</v>
      </c>
      <c r="C59" s="297">
        <v>45.196469999999998</v>
      </c>
      <c r="D59" s="298">
        <v>3.196466208261</v>
      </c>
      <c r="E59" s="299">
        <v>1.076106331421</v>
      </c>
      <c r="F59" s="297">
        <v>60</v>
      </c>
      <c r="G59" s="298">
        <v>40</v>
      </c>
      <c r="H59" s="300">
        <v>5.2769899999999996</v>
      </c>
      <c r="I59" s="297">
        <v>44.675910000000002</v>
      </c>
      <c r="J59" s="298">
        <v>4.6759099999989999</v>
      </c>
      <c r="K59" s="301">
        <v>0.74459850000000005</v>
      </c>
    </row>
    <row r="60" spans="1:11" ht="14.4" customHeight="1" thickBot="1" x14ac:dyDescent="0.35">
      <c r="A60" s="316" t="s">
        <v>217</v>
      </c>
      <c r="B60" s="297">
        <v>0</v>
      </c>
      <c r="C60" s="297">
        <v>0.1</v>
      </c>
      <c r="D60" s="298">
        <v>0.1</v>
      </c>
      <c r="E60" s="307" t="s">
        <v>176</v>
      </c>
      <c r="F60" s="297">
        <v>0</v>
      </c>
      <c r="G60" s="298">
        <v>0</v>
      </c>
      <c r="H60" s="300">
        <v>0</v>
      </c>
      <c r="I60" s="297">
        <v>0</v>
      </c>
      <c r="J60" s="298">
        <v>0</v>
      </c>
      <c r="K60" s="308" t="s">
        <v>165</v>
      </c>
    </row>
    <row r="61" spans="1:11" ht="14.4" customHeight="1" thickBot="1" x14ac:dyDescent="0.35">
      <c r="A61" s="317" t="s">
        <v>218</v>
      </c>
      <c r="B61" s="297">
        <v>0</v>
      </c>
      <c r="C61" s="297">
        <v>0.1</v>
      </c>
      <c r="D61" s="298">
        <v>0.1</v>
      </c>
      <c r="E61" s="307" t="s">
        <v>176</v>
      </c>
      <c r="F61" s="297">
        <v>0</v>
      </c>
      <c r="G61" s="298">
        <v>0</v>
      </c>
      <c r="H61" s="300">
        <v>0</v>
      </c>
      <c r="I61" s="297">
        <v>0</v>
      </c>
      <c r="J61" s="298">
        <v>0</v>
      </c>
      <c r="K61" s="308" t="s">
        <v>165</v>
      </c>
    </row>
    <row r="62" spans="1:11" ht="14.4" customHeight="1" thickBot="1" x14ac:dyDescent="0.35">
      <c r="A62" s="318" t="s">
        <v>219</v>
      </c>
      <c r="B62" s="302">
        <v>0</v>
      </c>
      <c r="C62" s="302">
        <v>0.1</v>
      </c>
      <c r="D62" s="303">
        <v>0.1</v>
      </c>
      <c r="E62" s="309" t="s">
        <v>176</v>
      </c>
      <c r="F62" s="302">
        <v>0</v>
      </c>
      <c r="G62" s="303">
        <v>0</v>
      </c>
      <c r="H62" s="305">
        <v>0</v>
      </c>
      <c r="I62" s="302">
        <v>0</v>
      </c>
      <c r="J62" s="303">
        <v>0</v>
      </c>
      <c r="K62" s="310" t="s">
        <v>165</v>
      </c>
    </row>
    <row r="63" spans="1:11" ht="14.4" customHeight="1" thickBot="1" x14ac:dyDescent="0.35">
      <c r="A63" s="319" t="s">
        <v>220</v>
      </c>
      <c r="B63" s="297">
        <v>0</v>
      </c>
      <c r="C63" s="297">
        <v>0.1</v>
      </c>
      <c r="D63" s="298">
        <v>0.1</v>
      </c>
      <c r="E63" s="307" t="s">
        <v>176</v>
      </c>
      <c r="F63" s="297">
        <v>0</v>
      </c>
      <c r="G63" s="298">
        <v>0</v>
      </c>
      <c r="H63" s="300">
        <v>0</v>
      </c>
      <c r="I63" s="297">
        <v>0</v>
      </c>
      <c r="J63" s="298">
        <v>0</v>
      </c>
      <c r="K63" s="308" t="s">
        <v>165</v>
      </c>
    </row>
    <row r="64" spans="1:11" ht="14.4" customHeight="1" thickBot="1" x14ac:dyDescent="0.35">
      <c r="A64" s="316" t="s">
        <v>221</v>
      </c>
      <c r="B64" s="297">
        <v>0</v>
      </c>
      <c r="C64" s="297">
        <v>0.74024999999999996</v>
      </c>
      <c r="D64" s="298">
        <v>0.74024999999999996</v>
      </c>
      <c r="E64" s="307" t="s">
        <v>165</v>
      </c>
      <c r="F64" s="297">
        <v>0</v>
      </c>
      <c r="G64" s="298">
        <v>0</v>
      </c>
      <c r="H64" s="300">
        <v>0</v>
      </c>
      <c r="I64" s="297">
        <v>0</v>
      </c>
      <c r="J64" s="298">
        <v>0</v>
      </c>
      <c r="K64" s="308" t="s">
        <v>165</v>
      </c>
    </row>
    <row r="65" spans="1:11" ht="14.4" customHeight="1" thickBot="1" x14ac:dyDescent="0.35">
      <c r="A65" s="317" t="s">
        <v>222</v>
      </c>
      <c r="B65" s="297">
        <v>0</v>
      </c>
      <c r="C65" s="297">
        <v>0.74024999999999996</v>
      </c>
      <c r="D65" s="298">
        <v>0.74024999999999996</v>
      </c>
      <c r="E65" s="307" t="s">
        <v>165</v>
      </c>
      <c r="F65" s="297">
        <v>0</v>
      </c>
      <c r="G65" s="298">
        <v>0</v>
      </c>
      <c r="H65" s="300">
        <v>0</v>
      </c>
      <c r="I65" s="297">
        <v>0</v>
      </c>
      <c r="J65" s="298">
        <v>0</v>
      </c>
      <c r="K65" s="308" t="s">
        <v>165</v>
      </c>
    </row>
    <row r="66" spans="1:11" ht="14.4" customHeight="1" thickBot="1" x14ac:dyDescent="0.35">
      <c r="A66" s="318" t="s">
        <v>223</v>
      </c>
      <c r="B66" s="302">
        <v>0</v>
      </c>
      <c r="C66" s="302">
        <v>0.14025000000000001</v>
      </c>
      <c r="D66" s="303">
        <v>0.14025000000000001</v>
      </c>
      <c r="E66" s="309" t="s">
        <v>165</v>
      </c>
      <c r="F66" s="302">
        <v>0</v>
      </c>
      <c r="G66" s="303">
        <v>0</v>
      </c>
      <c r="H66" s="305">
        <v>0</v>
      </c>
      <c r="I66" s="302">
        <v>0</v>
      </c>
      <c r="J66" s="303">
        <v>0</v>
      </c>
      <c r="K66" s="310" t="s">
        <v>165</v>
      </c>
    </row>
    <row r="67" spans="1:11" ht="14.4" customHeight="1" thickBot="1" x14ac:dyDescent="0.35">
      <c r="A67" s="319" t="s">
        <v>224</v>
      </c>
      <c r="B67" s="297">
        <v>0</v>
      </c>
      <c r="C67" s="297">
        <v>3.0249999999999999E-2</v>
      </c>
      <c r="D67" s="298">
        <v>3.0249999999999999E-2</v>
      </c>
      <c r="E67" s="307" t="s">
        <v>165</v>
      </c>
      <c r="F67" s="297">
        <v>0</v>
      </c>
      <c r="G67" s="298">
        <v>0</v>
      </c>
      <c r="H67" s="300">
        <v>0</v>
      </c>
      <c r="I67" s="297">
        <v>0</v>
      </c>
      <c r="J67" s="298">
        <v>0</v>
      </c>
      <c r="K67" s="308" t="s">
        <v>165</v>
      </c>
    </row>
    <row r="68" spans="1:11" ht="14.4" customHeight="1" thickBot="1" x14ac:dyDescent="0.35">
      <c r="A68" s="319" t="s">
        <v>225</v>
      </c>
      <c r="B68" s="297">
        <v>0</v>
      </c>
      <c r="C68" s="297">
        <v>0.11</v>
      </c>
      <c r="D68" s="298">
        <v>0.11</v>
      </c>
      <c r="E68" s="307" t="s">
        <v>165</v>
      </c>
      <c r="F68" s="297">
        <v>0</v>
      </c>
      <c r="G68" s="298">
        <v>0</v>
      </c>
      <c r="H68" s="300">
        <v>0</v>
      </c>
      <c r="I68" s="297">
        <v>0</v>
      </c>
      <c r="J68" s="298">
        <v>0</v>
      </c>
      <c r="K68" s="308" t="s">
        <v>165</v>
      </c>
    </row>
    <row r="69" spans="1:11" ht="14.4" customHeight="1" thickBot="1" x14ac:dyDescent="0.35">
      <c r="A69" s="321" t="s">
        <v>226</v>
      </c>
      <c r="B69" s="297">
        <v>0</v>
      </c>
      <c r="C69" s="297">
        <v>0.6</v>
      </c>
      <c r="D69" s="298">
        <v>0.6</v>
      </c>
      <c r="E69" s="307" t="s">
        <v>176</v>
      </c>
      <c r="F69" s="297">
        <v>0</v>
      </c>
      <c r="G69" s="298">
        <v>0</v>
      </c>
      <c r="H69" s="300">
        <v>0</v>
      </c>
      <c r="I69" s="297">
        <v>0</v>
      </c>
      <c r="J69" s="298">
        <v>0</v>
      </c>
      <c r="K69" s="308" t="s">
        <v>165</v>
      </c>
    </row>
    <row r="70" spans="1:11" ht="14.4" customHeight="1" thickBot="1" x14ac:dyDescent="0.35">
      <c r="A70" s="319" t="s">
        <v>227</v>
      </c>
      <c r="B70" s="297">
        <v>0</v>
      </c>
      <c r="C70" s="297">
        <v>0.6</v>
      </c>
      <c r="D70" s="298">
        <v>0.6</v>
      </c>
      <c r="E70" s="307" t="s">
        <v>176</v>
      </c>
      <c r="F70" s="297">
        <v>0</v>
      </c>
      <c r="G70" s="298">
        <v>0</v>
      </c>
      <c r="H70" s="300">
        <v>0</v>
      </c>
      <c r="I70" s="297">
        <v>0</v>
      </c>
      <c r="J70" s="298">
        <v>0</v>
      </c>
      <c r="K70" s="308" t="s">
        <v>165</v>
      </c>
    </row>
    <row r="71" spans="1:11" ht="14.4" customHeight="1" thickBot="1" x14ac:dyDescent="0.35">
      <c r="A71" s="316" t="s">
        <v>228</v>
      </c>
      <c r="B71" s="297">
        <v>17.000039257413999</v>
      </c>
      <c r="C71" s="297">
        <v>16.86</v>
      </c>
      <c r="D71" s="298">
        <v>-0.140039257414</v>
      </c>
      <c r="E71" s="299">
        <v>0.99176241564500001</v>
      </c>
      <c r="F71" s="297">
        <v>17</v>
      </c>
      <c r="G71" s="298">
        <v>11.333333333333</v>
      </c>
      <c r="H71" s="300">
        <v>1.5049999999999999</v>
      </c>
      <c r="I71" s="297">
        <v>129.803</v>
      </c>
      <c r="J71" s="298">
        <v>118.469666666667</v>
      </c>
      <c r="K71" s="301">
        <v>7.635470588235</v>
      </c>
    </row>
    <row r="72" spans="1:11" ht="14.4" customHeight="1" thickBot="1" x14ac:dyDescent="0.35">
      <c r="A72" s="317" t="s">
        <v>229</v>
      </c>
      <c r="B72" s="297">
        <v>17.000039257413999</v>
      </c>
      <c r="C72" s="297">
        <v>16.86</v>
      </c>
      <c r="D72" s="298">
        <v>-0.140039257414</v>
      </c>
      <c r="E72" s="299">
        <v>0.99176241564500001</v>
      </c>
      <c r="F72" s="297">
        <v>17</v>
      </c>
      <c r="G72" s="298">
        <v>11.333333333333</v>
      </c>
      <c r="H72" s="300">
        <v>1.5049999999999999</v>
      </c>
      <c r="I72" s="297">
        <v>11.44</v>
      </c>
      <c r="J72" s="298">
        <v>0.106666666666</v>
      </c>
      <c r="K72" s="301">
        <v>0.67294117646999996</v>
      </c>
    </row>
    <row r="73" spans="1:11" ht="14.4" customHeight="1" thickBot="1" x14ac:dyDescent="0.35">
      <c r="A73" s="318" t="s">
        <v>230</v>
      </c>
      <c r="B73" s="302">
        <v>17.000039257413999</v>
      </c>
      <c r="C73" s="302">
        <v>16.86</v>
      </c>
      <c r="D73" s="303">
        <v>-0.140039257414</v>
      </c>
      <c r="E73" s="304">
        <v>0.99176241564500001</v>
      </c>
      <c r="F73" s="302">
        <v>17</v>
      </c>
      <c r="G73" s="303">
        <v>11.333333333333</v>
      </c>
      <c r="H73" s="305">
        <v>1.5049999999999999</v>
      </c>
      <c r="I73" s="302">
        <v>11.44</v>
      </c>
      <c r="J73" s="303">
        <v>0.106666666666</v>
      </c>
      <c r="K73" s="306">
        <v>0.67294117646999996</v>
      </c>
    </row>
    <row r="74" spans="1:11" ht="14.4" customHeight="1" thickBot="1" x14ac:dyDescent="0.35">
      <c r="A74" s="319" t="s">
        <v>231</v>
      </c>
      <c r="B74" s="297">
        <v>17.000039257413999</v>
      </c>
      <c r="C74" s="297">
        <v>16.86</v>
      </c>
      <c r="D74" s="298">
        <v>-0.140039257414</v>
      </c>
      <c r="E74" s="299">
        <v>0.99176241564500001</v>
      </c>
      <c r="F74" s="297">
        <v>17</v>
      </c>
      <c r="G74" s="298">
        <v>11.333333333333</v>
      </c>
      <c r="H74" s="300">
        <v>1.5049999999999999</v>
      </c>
      <c r="I74" s="297">
        <v>11.44</v>
      </c>
      <c r="J74" s="298">
        <v>0.106666666666</v>
      </c>
      <c r="K74" s="301">
        <v>0.67294117646999996</v>
      </c>
    </row>
    <row r="75" spans="1:11" ht="14.4" customHeight="1" thickBot="1" x14ac:dyDescent="0.35">
      <c r="A75" s="317" t="s">
        <v>232</v>
      </c>
      <c r="B75" s="297">
        <v>0</v>
      </c>
      <c r="C75" s="297">
        <v>0</v>
      </c>
      <c r="D75" s="298">
        <v>0</v>
      </c>
      <c r="E75" s="299">
        <v>1</v>
      </c>
      <c r="F75" s="297">
        <v>0</v>
      </c>
      <c r="G75" s="298">
        <v>0</v>
      </c>
      <c r="H75" s="300">
        <v>0</v>
      </c>
      <c r="I75" s="297">
        <v>118.363</v>
      </c>
      <c r="J75" s="298">
        <v>118.363</v>
      </c>
      <c r="K75" s="308" t="s">
        <v>176</v>
      </c>
    </row>
    <row r="76" spans="1:11" ht="14.4" customHeight="1" thickBot="1" x14ac:dyDescent="0.35">
      <c r="A76" s="318" t="s">
        <v>233</v>
      </c>
      <c r="B76" s="302">
        <v>0</v>
      </c>
      <c r="C76" s="302">
        <v>0</v>
      </c>
      <c r="D76" s="303">
        <v>0</v>
      </c>
      <c r="E76" s="304">
        <v>1</v>
      </c>
      <c r="F76" s="302">
        <v>0</v>
      </c>
      <c r="G76" s="303">
        <v>0</v>
      </c>
      <c r="H76" s="305">
        <v>0</v>
      </c>
      <c r="I76" s="302">
        <v>118.363</v>
      </c>
      <c r="J76" s="303">
        <v>118.363</v>
      </c>
      <c r="K76" s="310" t="s">
        <v>176</v>
      </c>
    </row>
    <row r="77" spans="1:11" ht="14.4" customHeight="1" thickBot="1" x14ac:dyDescent="0.35">
      <c r="A77" s="319" t="s">
        <v>234</v>
      </c>
      <c r="B77" s="297">
        <v>0</v>
      </c>
      <c r="C77" s="297">
        <v>0</v>
      </c>
      <c r="D77" s="298">
        <v>0</v>
      </c>
      <c r="E77" s="299">
        <v>1</v>
      </c>
      <c r="F77" s="297">
        <v>0</v>
      </c>
      <c r="G77" s="298">
        <v>0</v>
      </c>
      <c r="H77" s="300">
        <v>0</v>
      </c>
      <c r="I77" s="297">
        <v>118.363</v>
      </c>
      <c r="J77" s="298">
        <v>118.363</v>
      </c>
      <c r="K77" s="308" t="s">
        <v>176</v>
      </c>
    </row>
    <row r="78" spans="1:11" ht="14.4" customHeight="1" thickBot="1" x14ac:dyDescent="0.35">
      <c r="A78" s="315" t="s">
        <v>235</v>
      </c>
      <c r="B78" s="297">
        <v>3.9967298604080002</v>
      </c>
      <c r="C78" s="297">
        <v>7.4500299999999999</v>
      </c>
      <c r="D78" s="298">
        <v>3.4533001395910001</v>
      </c>
      <c r="E78" s="299">
        <v>1.864031410728</v>
      </c>
      <c r="F78" s="297">
        <v>6.858272396227</v>
      </c>
      <c r="G78" s="298">
        <v>4.5721815974849997</v>
      </c>
      <c r="H78" s="300">
        <v>0</v>
      </c>
      <c r="I78" s="297">
        <v>2.4793400000000001</v>
      </c>
      <c r="J78" s="298">
        <v>-2.0928415974850001</v>
      </c>
      <c r="K78" s="301">
        <v>0.36151086698700002</v>
      </c>
    </row>
    <row r="79" spans="1:11" ht="14.4" customHeight="1" thickBot="1" x14ac:dyDescent="0.35">
      <c r="A79" s="316" t="s">
        <v>236</v>
      </c>
      <c r="B79" s="297">
        <v>3.9967298604080002</v>
      </c>
      <c r="C79" s="297">
        <v>7.4500299999999999</v>
      </c>
      <c r="D79" s="298">
        <v>3.4533001395910001</v>
      </c>
      <c r="E79" s="299">
        <v>1.864031410728</v>
      </c>
      <c r="F79" s="297">
        <v>6.858272396227</v>
      </c>
      <c r="G79" s="298">
        <v>4.5721815974849997</v>
      </c>
      <c r="H79" s="300">
        <v>0</v>
      </c>
      <c r="I79" s="297">
        <v>2.4793400000000001</v>
      </c>
      <c r="J79" s="298">
        <v>-2.0928415974850001</v>
      </c>
      <c r="K79" s="301">
        <v>0.36151086698700002</v>
      </c>
    </row>
    <row r="80" spans="1:11" ht="14.4" customHeight="1" thickBot="1" x14ac:dyDescent="0.35">
      <c r="A80" s="322" t="s">
        <v>237</v>
      </c>
      <c r="B80" s="302">
        <v>3.9967298604080002</v>
      </c>
      <c r="C80" s="302">
        <v>7.4500299999999999</v>
      </c>
      <c r="D80" s="303">
        <v>3.4533001395910001</v>
      </c>
      <c r="E80" s="304">
        <v>1.864031410728</v>
      </c>
      <c r="F80" s="302">
        <v>6.858272396227</v>
      </c>
      <c r="G80" s="303">
        <v>4.5721815974849997</v>
      </c>
      <c r="H80" s="305">
        <v>0</v>
      </c>
      <c r="I80" s="302">
        <v>2.4793400000000001</v>
      </c>
      <c r="J80" s="303">
        <v>-2.0928415974850001</v>
      </c>
      <c r="K80" s="306">
        <v>0.36151086698700002</v>
      </c>
    </row>
    <row r="81" spans="1:11" ht="14.4" customHeight="1" thickBot="1" x14ac:dyDescent="0.35">
      <c r="A81" s="318" t="s">
        <v>238</v>
      </c>
      <c r="B81" s="302">
        <v>0</v>
      </c>
      <c r="C81" s="302">
        <v>1.2999999999999999E-4</v>
      </c>
      <c r="D81" s="303">
        <v>1.2999999999999999E-4</v>
      </c>
      <c r="E81" s="309" t="s">
        <v>165</v>
      </c>
      <c r="F81" s="302">
        <v>0</v>
      </c>
      <c r="G81" s="303">
        <v>0</v>
      </c>
      <c r="H81" s="305">
        <v>0</v>
      </c>
      <c r="I81" s="302">
        <v>4.0000000000000003E-5</v>
      </c>
      <c r="J81" s="303">
        <v>4.0000000000000003E-5</v>
      </c>
      <c r="K81" s="310" t="s">
        <v>165</v>
      </c>
    </row>
    <row r="82" spans="1:11" ht="14.4" customHeight="1" thickBot="1" x14ac:dyDescent="0.35">
      <c r="A82" s="319" t="s">
        <v>239</v>
      </c>
      <c r="B82" s="297">
        <v>0</v>
      </c>
      <c r="C82" s="297">
        <v>1.2999999999999999E-4</v>
      </c>
      <c r="D82" s="298">
        <v>1.2999999999999999E-4</v>
      </c>
      <c r="E82" s="307" t="s">
        <v>165</v>
      </c>
      <c r="F82" s="297">
        <v>0</v>
      </c>
      <c r="G82" s="298">
        <v>0</v>
      </c>
      <c r="H82" s="300">
        <v>0</v>
      </c>
      <c r="I82" s="297">
        <v>4.0000000000000003E-5</v>
      </c>
      <c r="J82" s="298">
        <v>4.0000000000000003E-5</v>
      </c>
      <c r="K82" s="308" t="s">
        <v>165</v>
      </c>
    </row>
    <row r="83" spans="1:11" ht="14.4" customHeight="1" thickBot="1" x14ac:dyDescent="0.35">
      <c r="A83" s="318" t="s">
        <v>240</v>
      </c>
      <c r="B83" s="302">
        <v>3.9967298604080002</v>
      </c>
      <c r="C83" s="302">
        <v>7.4499000000000004</v>
      </c>
      <c r="D83" s="303">
        <v>3.4531701395910002</v>
      </c>
      <c r="E83" s="304">
        <v>1.8639988841370001</v>
      </c>
      <c r="F83" s="302">
        <v>6.858272396227</v>
      </c>
      <c r="G83" s="303">
        <v>4.5721815974849997</v>
      </c>
      <c r="H83" s="305">
        <v>0</v>
      </c>
      <c r="I83" s="302">
        <v>2.4792999999999998</v>
      </c>
      <c r="J83" s="303">
        <v>-2.0928815974849999</v>
      </c>
      <c r="K83" s="306">
        <v>0.361505034615</v>
      </c>
    </row>
    <row r="84" spans="1:11" ht="14.4" customHeight="1" thickBot="1" x14ac:dyDescent="0.35">
      <c r="A84" s="319" t="s">
        <v>241</v>
      </c>
      <c r="B84" s="297">
        <v>9.9341064629999993E-3</v>
      </c>
      <c r="C84" s="297">
        <v>1.2E-2</v>
      </c>
      <c r="D84" s="298">
        <v>2.0658935360000001E-3</v>
      </c>
      <c r="E84" s="299">
        <v>1.207959673518</v>
      </c>
      <c r="F84" s="297">
        <v>0</v>
      </c>
      <c r="G84" s="298">
        <v>0</v>
      </c>
      <c r="H84" s="300">
        <v>0</v>
      </c>
      <c r="I84" s="297">
        <v>0</v>
      </c>
      <c r="J84" s="298">
        <v>0</v>
      </c>
      <c r="K84" s="301">
        <v>0</v>
      </c>
    </row>
    <row r="85" spans="1:11" ht="14.4" customHeight="1" thickBot="1" x14ac:dyDescent="0.35">
      <c r="A85" s="319" t="s">
        <v>242</v>
      </c>
      <c r="B85" s="297">
        <v>3.9867957539450001</v>
      </c>
      <c r="C85" s="297">
        <v>7.4379</v>
      </c>
      <c r="D85" s="298">
        <v>3.4511042460539998</v>
      </c>
      <c r="E85" s="299">
        <v>1.8656335711800001</v>
      </c>
      <c r="F85" s="297">
        <v>6.858272396227</v>
      </c>
      <c r="G85" s="298">
        <v>4.5721815974849997</v>
      </c>
      <c r="H85" s="300">
        <v>0</v>
      </c>
      <c r="I85" s="297">
        <v>2.4792999999999998</v>
      </c>
      <c r="J85" s="298">
        <v>-2.0928815974849999</v>
      </c>
      <c r="K85" s="301">
        <v>0.361505034615</v>
      </c>
    </row>
    <row r="86" spans="1:11" ht="14.4" customHeight="1" thickBot="1" x14ac:dyDescent="0.35">
      <c r="A86" s="315" t="s">
        <v>243</v>
      </c>
      <c r="B86" s="297">
        <v>597.34497510827703</v>
      </c>
      <c r="C86" s="297">
        <v>604.02882999999997</v>
      </c>
      <c r="D86" s="298">
        <v>6.6838548917220004</v>
      </c>
      <c r="E86" s="299">
        <v>1.011189271141</v>
      </c>
      <c r="F86" s="297">
        <v>648.80909034507204</v>
      </c>
      <c r="G86" s="298">
        <v>432.539393563381</v>
      </c>
      <c r="H86" s="300">
        <v>84.412989999999994</v>
      </c>
      <c r="I86" s="297">
        <v>462.38387</v>
      </c>
      <c r="J86" s="298">
        <v>29.844476436617999</v>
      </c>
      <c r="K86" s="301">
        <v>0.71266552346500001</v>
      </c>
    </row>
    <row r="87" spans="1:11" ht="14.4" customHeight="1" thickBot="1" x14ac:dyDescent="0.35">
      <c r="A87" s="320" t="s">
        <v>244</v>
      </c>
      <c r="B87" s="302">
        <v>597.34497510827703</v>
      </c>
      <c r="C87" s="302">
        <v>604.02882999999997</v>
      </c>
      <c r="D87" s="303">
        <v>6.6838548917220004</v>
      </c>
      <c r="E87" s="304">
        <v>1.011189271141</v>
      </c>
      <c r="F87" s="302">
        <v>648.80909034507204</v>
      </c>
      <c r="G87" s="303">
        <v>432.539393563381</v>
      </c>
      <c r="H87" s="305">
        <v>84.412989999999994</v>
      </c>
      <c r="I87" s="302">
        <v>462.38387</v>
      </c>
      <c r="J87" s="303">
        <v>29.844476436617999</v>
      </c>
      <c r="K87" s="306">
        <v>0.71266552346500001</v>
      </c>
    </row>
    <row r="88" spans="1:11" ht="14.4" customHeight="1" thickBot="1" x14ac:dyDescent="0.35">
      <c r="A88" s="322" t="s">
        <v>38</v>
      </c>
      <c r="B88" s="302">
        <v>597.34497510827703</v>
      </c>
      <c r="C88" s="302">
        <v>604.02882999999997</v>
      </c>
      <c r="D88" s="303">
        <v>6.6838548917220004</v>
      </c>
      <c r="E88" s="304">
        <v>1.011189271141</v>
      </c>
      <c r="F88" s="302">
        <v>648.80909034507204</v>
      </c>
      <c r="G88" s="303">
        <v>432.539393563381</v>
      </c>
      <c r="H88" s="305">
        <v>84.412989999999994</v>
      </c>
      <c r="I88" s="302">
        <v>462.38387</v>
      </c>
      <c r="J88" s="303">
        <v>29.844476436617999</v>
      </c>
      <c r="K88" s="306">
        <v>0.71266552346500001</v>
      </c>
    </row>
    <row r="89" spans="1:11" ht="14.4" customHeight="1" thickBot="1" x14ac:dyDescent="0.35">
      <c r="A89" s="321" t="s">
        <v>245</v>
      </c>
      <c r="B89" s="297">
        <v>0</v>
      </c>
      <c r="C89" s="297">
        <v>0</v>
      </c>
      <c r="D89" s="298">
        <v>0</v>
      </c>
      <c r="E89" s="299">
        <v>1</v>
      </c>
      <c r="F89" s="297">
        <v>0</v>
      </c>
      <c r="G89" s="298">
        <v>0</v>
      </c>
      <c r="H89" s="300">
        <v>0</v>
      </c>
      <c r="I89" s="297">
        <v>2.8649999999999998E-2</v>
      </c>
      <c r="J89" s="298">
        <v>2.8649999999999998E-2</v>
      </c>
      <c r="K89" s="308" t="s">
        <v>176</v>
      </c>
    </row>
    <row r="90" spans="1:11" ht="14.4" customHeight="1" thickBot="1" x14ac:dyDescent="0.35">
      <c r="A90" s="319" t="s">
        <v>246</v>
      </c>
      <c r="B90" s="297">
        <v>0</v>
      </c>
      <c r="C90" s="297">
        <v>0</v>
      </c>
      <c r="D90" s="298">
        <v>0</v>
      </c>
      <c r="E90" s="299">
        <v>1</v>
      </c>
      <c r="F90" s="297">
        <v>0</v>
      </c>
      <c r="G90" s="298">
        <v>0</v>
      </c>
      <c r="H90" s="300">
        <v>0</v>
      </c>
      <c r="I90" s="297">
        <v>2.8649999999999998E-2</v>
      </c>
      <c r="J90" s="298">
        <v>2.8649999999999998E-2</v>
      </c>
      <c r="K90" s="308" t="s">
        <v>176</v>
      </c>
    </row>
    <row r="91" spans="1:11" ht="14.4" customHeight="1" thickBot="1" x14ac:dyDescent="0.35">
      <c r="A91" s="318" t="s">
        <v>247</v>
      </c>
      <c r="B91" s="302">
        <v>0.19230938355300001</v>
      </c>
      <c r="C91" s="302">
        <v>0.9526</v>
      </c>
      <c r="D91" s="303">
        <v>0.76029061644600004</v>
      </c>
      <c r="E91" s="304">
        <v>4.9534764367679998</v>
      </c>
      <c r="F91" s="302">
        <v>1.587607067417</v>
      </c>
      <c r="G91" s="303">
        <v>1.058404711611</v>
      </c>
      <c r="H91" s="305">
        <v>0</v>
      </c>
      <c r="I91" s="302">
        <v>0.88200000000000001</v>
      </c>
      <c r="J91" s="303">
        <v>-0.17640471161099999</v>
      </c>
      <c r="K91" s="306">
        <v>0.55555308243500001</v>
      </c>
    </row>
    <row r="92" spans="1:11" ht="14.4" customHeight="1" thickBot="1" x14ac:dyDescent="0.35">
      <c r="A92" s="319" t="s">
        <v>248</v>
      </c>
      <c r="B92" s="297">
        <v>0</v>
      </c>
      <c r="C92" s="297">
        <v>0.73209999999999997</v>
      </c>
      <c r="D92" s="298">
        <v>0.73209999999999997</v>
      </c>
      <c r="E92" s="307" t="s">
        <v>176</v>
      </c>
      <c r="F92" s="297">
        <v>1.351533661992</v>
      </c>
      <c r="G92" s="298">
        <v>0.90102244132800002</v>
      </c>
      <c r="H92" s="300">
        <v>0</v>
      </c>
      <c r="I92" s="297">
        <v>0</v>
      </c>
      <c r="J92" s="298">
        <v>-0.90102244132800002</v>
      </c>
      <c r="K92" s="301">
        <v>0</v>
      </c>
    </row>
    <row r="93" spans="1:11" ht="14.4" customHeight="1" thickBot="1" x14ac:dyDescent="0.35">
      <c r="A93" s="319" t="s">
        <v>249</v>
      </c>
      <c r="B93" s="297">
        <v>0.19230938355300001</v>
      </c>
      <c r="C93" s="297">
        <v>0.2205</v>
      </c>
      <c r="D93" s="298">
        <v>2.8190616445999999E-2</v>
      </c>
      <c r="E93" s="299">
        <v>1.146589916341</v>
      </c>
      <c r="F93" s="297">
        <v>0.23607340542499999</v>
      </c>
      <c r="G93" s="298">
        <v>0.157382270283</v>
      </c>
      <c r="H93" s="300">
        <v>0</v>
      </c>
      <c r="I93" s="297">
        <v>0.88200000000000001</v>
      </c>
      <c r="J93" s="298">
        <v>0.72461772971600003</v>
      </c>
      <c r="K93" s="301">
        <v>3.7361260511730001</v>
      </c>
    </row>
    <row r="94" spans="1:11" ht="14.4" customHeight="1" thickBot="1" x14ac:dyDescent="0.35">
      <c r="A94" s="318" t="s">
        <v>250</v>
      </c>
      <c r="B94" s="302">
        <v>12.342802747026999</v>
      </c>
      <c r="C94" s="302">
        <v>11.936</v>
      </c>
      <c r="D94" s="303">
        <v>-0.40680274702699998</v>
      </c>
      <c r="E94" s="304">
        <v>0.96704129885500001</v>
      </c>
      <c r="F94" s="302">
        <v>11.679652452616001</v>
      </c>
      <c r="G94" s="303">
        <v>7.78643496841</v>
      </c>
      <c r="H94" s="305">
        <v>0.97440000000000004</v>
      </c>
      <c r="I94" s="302">
        <v>8.1196000000000002</v>
      </c>
      <c r="J94" s="303">
        <v>0.33316503158900002</v>
      </c>
      <c r="K94" s="306">
        <v>0.69519191884599996</v>
      </c>
    </row>
    <row r="95" spans="1:11" ht="14.4" customHeight="1" thickBot="1" x14ac:dyDescent="0.35">
      <c r="A95" s="319" t="s">
        <v>251</v>
      </c>
      <c r="B95" s="297">
        <v>12.342802747026999</v>
      </c>
      <c r="C95" s="297">
        <v>11.936</v>
      </c>
      <c r="D95" s="298">
        <v>-0.40680274702699998</v>
      </c>
      <c r="E95" s="299">
        <v>0.96704129885500001</v>
      </c>
      <c r="F95" s="297">
        <v>11.679652452616001</v>
      </c>
      <c r="G95" s="298">
        <v>7.78643496841</v>
      </c>
      <c r="H95" s="300">
        <v>0.97440000000000004</v>
      </c>
      <c r="I95" s="297">
        <v>8.1196000000000002</v>
      </c>
      <c r="J95" s="298">
        <v>0.33316503158900002</v>
      </c>
      <c r="K95" s="301">
        <v>0.69519191884599996</v>
      </c>
    </row>
    <row r="96" spans="1:11" ht="14.4" customHeight="1" thickBot="1" x14ac:dyDescent="0.35">
      <c r="A96" s="318" t="s">
        <v>252</v>
      </c>
      <c r="B96" s="302">
        <v>0</v>
      </c>
      <c r="C96" s="302">
        <v>5.6000000000000001E-2</v>
      </c>
      <c r="D96" s="303">
        <v>5.6000000000000001E-2</v>
      </c>
      <c r="E96" s="309" t="s">
        <v>176</v>
      </c>
      <c r="F96" s="302">
        <v>0</v>
      </c>
      <c r="G96" s="303">
        <v>0</v>
      </c>
      <c r="H96" s="305">
        <v>0</v>
      </c>
      <c r="I96" s="302">
        <v>0</v>
      </c>
      <c r="J96" s="303">
        <v>0</v>
      </c>
      <c r="K96" s="306">
        <v>0</v>
      </c>
    </row>
    <row r="97" spans="1:11" ht="14.4" customHeight="1" thickBot="1" x14ac:dyDescent="0.35">
      <c r="A97" s="319" t="s">
        <v>253</v>
      </c>
      <c r="B97" s="297">
        <v>0</v>
      </c>
      <c r="C97" s="297">
        <v>5.6000000000000001E-2</v>
      </c>
      <c r="D97" s="298">
        <v>5.6000000000000001E-2</v>
      </c>
      <c r="E97" s="307" t="s">
        <v>176</v>
      </c>
      <c r="F97" s="297">
        <v>0</v>
      </c>
      <c r="G97" s="298">
        <v>0</v>
      </c>
      <c r="H97" s="300">
        <v>0</v>
      </c>
      <c r="I97" s="297">
        <v>0</v>
      </c>
      <c r="J97" s="298">
        <v>0</v>
      </c>
      <c r="K97" s="301">
        <v>0</v>
      </c>
    </row>
    <row r="98" spans="1:11" ht="14.4" customHeight="1" thickBot="1" x14ac:dyDescent="0.35">
      <c r="A98" s="318" t="s">
        <v>254</v>
      </c>
      <c r="B98" s="302">
        <v>179.992794733913</v>
      </c>
      <c r="C98" s="302">
        <v>172.21492000000001</v>
      </c>
      <c r="D98" s="303">
        <v>-7.7778747339120002</v>
      </c>
      <c r="E98" s="304">
        <v>0.95678785506099995</v>
      </c>
      <c r="F98" s="302">
        <v>210.792017746835</v>
      </c>
      <c r="G98" s="303">
        <v>140.52801183122401</v>
      </c>
      <c r="H98" s="305">
        <v>48.34534</v>
      </c>
      <c r="I98" s="302">
        <v>147.24986999999999</v>
      </c>
      <c r="J98" s="303">
        <v>6.7218581687760004</v>
      </c>
      <c r="K98" s="306">
        <v>0.69855524689100001</v>
      </c>
    </row>
    <row r="99" spans="1:11" ht="14.4" customHeight="1" thickBot="1" x14ac:dyDescent="0.35">
      <c r="A99" s="319" t="s">
        <v>255</v>
      </c>
      <c r="B99" s="297">
        <v>179.992794733913</v>
      </c>
      <c r="C99" s="297">
        <v>172.21492000000001</v>
      </c>
      <c r="D99" s="298">
        <v>-7.7778747339120002</v>
      </c>
      <c r="E99" s="299">
        <v>0.95678785506099995</v>
      </c>
      <c r="F99" s="297">
        <v>210.792017746835</v>
      </c>
      <c r="G99" s="298">
        <v>140.52801183122401</v>
      </c>
      <c r="H99" s="300">
        <v>48.34534</v>
      </c>
      <c r="I99" s="297">
        <v>147.24986999999999</v>
      </c>
      <c r="J99" s="298">
        <v>6.7218581687760004</v>
      </c>
      <c r="K99" s="301">
        <v>0.69855524689100001</v>
      </c>
    </row>
    <row r="100" spans="1:11" ht="14.4" customHeight="1" thickBot="1" x14ac:dyDescent="0.35">
      <c r="A100" s="318" t="s">
        <v>256</v>
      </c>
      <c r="B100" s="302">
        <v>404.81706824378398</v>
      </c>
      <c r="C100" s="302">
        <v>418.86930999999998</v>
      </c>
      <c r="D100" s="303">
        <v>14.052241756216</v>
      </c>
      <c r="E100" s="304">
        <v>1.034712572316</v>
      </c>
      <c r="F100" s="302">
        <v>424.74981307820298</v>
      </c>
      <c r="G100" s="303">
        <v>283.16654205213501</v>
      </c>
      <c r="H100" s="305">
        <v>35.093249999999998</v>
      </c>
      <c r="I100" s="302">
        <v>306.10374999999999</v>
      </c>
      <c r="J100" s="303">
        <v>22.937207947864</v>
      </c>
      <c r="K100" s="306">
        <v>0.72066835717099997</v>
      </c>
    </row>
    <row r="101" spans="1:11" ht="14.4" customHeight="1" thickBot="1" x14ac:dyDescent="0.35">
      <c r="A101" s="319" t="s">
        <v>257</v>
      </c>
      <c r="B101" s="297">
        <v>404.81706824378398</v>
      </c>
      <c r="C101" s="297">
        <v>418.86930999999998</v>
      </c>
      <c r="D101" s="298">
        <v>14.052241756216</v>
      </c>
      <c r="E101" s="299">
        <v>1.034712572316</v>
      </c>
      <c r="F101" s="297">
        <v>424.74981307820298</v>
      </c>
      <c r="G101" s="298">
        <v>283.16654205213501</v>
      </c>
      <c r="H101" s="300">
        <v>35.093249999999998</v>
      </c>
      <c r="I101" s="297">
        <v>306.10374999999999</v>
      </c>
      <c r="J101" s="298">
        <v>22.937207947864</v>
      </c>
      <c r="K101" s="301">
        <v>0.72066835717099997</v>
      </c>
    </row>
    <row r="102" spans="1:11" ht="14.4" customHeight="1" thickBot="1" x14ac:dyDescent="0.35">
      <c r="A102" s="323"/>
      <c r="B102" s="297">
        <v>-4561.1847466351101</v>
      </c>
      <c r="C102" s="297">
        <v>-4853.4675800000005</v>
      </c>
      <c r="D102" s="298">
        <v>-292.28283336488801</v>
      </c>
      <c r="E102" s="299">
        <v>1.064080463651</v>
      </c>
      <c r="F102" s="297">
        <v>-4882.3826451063496</v>
      </c>
      <c r="G102" s="298">
        <v>-3254.9217634042302</v>
      </c>
      <c r="H102" s="300">
        <v>-456.56630000000098</v>
      </c>
      <c r="I102" s="297">
        <v>-3757.7266</v>
      </c>
      <c r="J102" s="298">
        <v>-502.80483659576697</v>
      </c>
      <c r="K102" s="301">
        <v>0.76965016327900004</v>
      </c>
    </row>
    <row r="103" spans="1:11" ht="14.4" customHeight="1" thickBot="1" x14ac:dyDescent="0.35">
      <c r="A103" s="324" t="s">
        <v>50</v>
      </c>
      <c r="B103" s="311">
        <v>-4561.1847466351101</v>
      </c>
      <c r="C103" s="311">
        <v>-4853.4675800000005</v>
      </c>
      <c r="D103" s="312">
        <v>-292.28283336488698</v>
      </c>
      <c r="E103" s="313">
        <v>-0.22000669844099999</v>
      </c>
      <c r="F103" s="311">
        <v>-4882.3826451063496</v>
      </c>
      <c r="G103" s="312">
        <v>-3254.9217634042302</v>
      </c>
      <c r="H103" s="311">
        <v>-456.56630000000098</v>
      </c>
      <c r="I103" s="311">
        <v>-3757.7266</v>
      </c>
      <c r="J103" s="312">
        <v>-502.80483659576697</v>
      </c>
      <c r="K103" s="314">
        <v>0.76965016327900004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6" t="s">
        <v>77</v>
      </c>
      <c r="B1" s="287"/>
      <c r="C1" s="287"/>
      <c r="D1" s="287"/>
      <c r="E1" s="287"/>
      <c r="F1" s="287"/>
      <c r="G1" s="257"/>
      <c r="H1" s="288"/>
      <c r="I1" s="288"/>
    </row>
    <row r="2" spans="1:10" ht="14.4" customHeight="1" thickBot="1" x14ac:dyDescent="0.35">
      <c r="A2" s="172" t="s">
        <v>164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229"/>
      <c r="C3" s="228">
        <v>2015</v>
      </c>
      <c r="D3" s="215">
        <v>2016</v>
      </c>
      <c r="E3" s="7"/>
      <c r="F3" s="265">
        <v>2017</v>
      </c>
      <c r="G3" s="283"/>
      <c r="H3" s="283"/>
      <c r="I3" s="266"/>
    </row>
    <row r="4" spans="1:10" ht="14.4" customHeight="1" thickBot="1" x14ac:dyDescent="0.35">
      <c r="A4" s="219" t="s">
        <v>0</v>
      </c>
      <c r="B4" s="220" t="s">
        <v>131</v>
      </c>
      <c r="C4" s="284" t="s">
        <v>55</v>
      </c>
      <c r="D4" s="285"/>
      <c r="E4" s="221"/>
      <c r="F4" s="216" t="s">
        <v>55</v>
      </c>
      <c r="G4" s="217" t="s">
        <v>56</v>
      </c>
      <c r="H4" s="217" t="s">
        <v>52</v>
      </c>
      <c r="I4" s="218" t="s">
        <v>57</v>
      </c>
    </row>
    <row r="5" spans="1:10" ht="14.4" customHeight="1" x14ac:dyDescent="0.3">
      <c r="A5" s="325" t="s">
        <v>258</v>
      </c>
      <c r="B5" s="326" t="s">
        <v>259</v>
      </c>
      <c r="C5" s="327" t="s">
        <v>260</v>
      </c>
      <c r="D5" s="327" t="s">
        <v>260</v>
      </c>
      <c r="E5" s="327"/>
      <c r="F5" s="327" t="s">
        <v>260</v>
      </c>
      <c r="G5" s="327" t="s">
        <v>260</v>
      </c>
      <c r="H5" s="327" t="s">
        <v>260</v>
      </c>
      <c r="I5" s="328" t="s">
        <v>260</v>
      </c>
      <c r="J5" s="329" t="s">
        <v>53</v>
      </c>
    </row>
    <row r="6" spans="1:10" ht="14.4" customHeight="1" x14ac:dyDescent="0.3">
      <c r="A6" s="325" t="s">
        <v>258</v>
      </c>
      <c r="B6" s="326" t="s">
        <v>261</v>
      </c>
      <c r="C6" s="327">
        <v>8.2099999999999992E-2</v>
      </c>
      <c r="D6" s="327">
        <v>4.863E-2</v>
      </c>
      <c r="E6" s="327"/>
      <c r="F6" s="327">
        <v>0.16996</v>
      </c>
      <c r="G6" s="327">
        <v>0.10907714843749999</v>
      </c>
      <c r="H6" s="327">
        <v>6.0882851562500007E-2</v>
      </c>
      <c r="I6" s="328">
        <v>1.5581632123192624</v>
      </c>
      <c r="J6" s="329" t="s">
        <v>1</v>
      </c>
    </row>
    <row r="7" spans="1:10" ht="14.4" customHeight="1" x14ac:dyDescent="0.3">
      <c r="A7" s="325" t="s">
        <v>258</v>
      </c>
      <c r="B7" s="326" t="s">
        <v>262</v>
      </c>
      <c r="C7" s="327">
        <v>8.2099999999999992E-2</v>
      </c>
      <c r="D7" s="327">
        <v>4.863E-2</v>
      </c>
      <c r="E7" s="327"/>
      <c r="F7" s="327">
        <v>0.16996</v>
      </c>
      <c r="G7" s="327">
        <v>0.10907714843749999</v>
      </c>
      <c r="H7" s="327">
        <v>6.0882851562500007E-2</v>
      </c>
      <c r="I7" s="328">
        <v>1.5581632123192624</v>
      </c>
      <c r="J7" s="329" t="s">
        <v>263</v>
      </c>
    </row>
    <row r="9" spans="1:10" ht="14.4" customHeight="1" x14ac:dyDescent="0.3">
      <c r="A9" s="325" t="s">
        <v>258</v>
      </c>
      <c r="B9" s="326" t="s">
        <v>259</v>
      </c>
      <c r="C9" s="327" t="s">
        <v>260</v>
      </c>
      <c r="D9" s="327" t="s">
        <v>260</v>
      </c>
      <c r="E9" s="327"/>
      <c r="F9" s="327" t="s">
        <v>260</v>
      </c>
      <c r="G9" s="327" t="s">
        <v>260</v>
      </c>
      <c r="H9" s="327" t="s">
        <v>260</v>
      </c>
      <c r="I9" s="328" t="s">
        <v>260</v>
      </c>
      <c r="J9" s="329" t="s">
        <v>53</v>
      </c>
    </row>
    <row r="10" spans="1:10" ht="14.4" customHeight="1" x14ac:dyDescent="0.3">
      <c r="A10" s="325" t="s">
        <v>264</v>
      </c>
      <c r="B10" s="326" t="s">
        <v>265</v>
      </c>
      <c r="C10" s="327" t="s">
        <v>260</v>
      </c>
      <c r="D10" s="327" t="s">
        <v>260</v>
      </c>
      <c r="E10" s="327"/>
      <c r="F10" s="327" t="s">
        <v>260</v>
      </c>
      <c r="G10" s="327" t="s">
        <v>260</v>
      </c>
      <c r="H10" s="327" t="s">
        <v>260</v>
      </c>
      <c r="I10" s="328" t="s">
        <v>260</v>
      </c>
      <c r="J10" s="329" t="s">
        <v>0</v>
      </c>
    </row>
    <row r="11" spans="1:10" ht="14.4" customHeight="1" x14ac:dyDescent="0.3">
      <c r="A11" s="325" t="s">
        <v>264</v>
      </c>
      <c r="B11" s="326" t="s">
        <v>261</v>
      </c>
      <c r="C11" s="327">
        <v>8.2099999999999992E-2</v>
      </c>
      <c r="D11" s="327">
        <v>4.863E-2</v>
      </c>
      <c r="E11" s="327"/>
      <c r="F11" s="327">
        <v>0.16996</v>
      </c>
      <c r="G11" s="327">
        <v>0</v>
      </c>
      <c r="H11" s="327">
        <v>0.16996</v>
      </c>
      <c r="I11" s="328" t="s">
        <v>260</v>
      </c>
      <c r="J11" s="329" t="s">
        <v>1</v>
      </c>
    </row>
    <row r="12" spans="1:10" ht="14.4" customHeight="1" x14ac:dyDescent="0.3">
      <c r="A12" s="325" t="s">
        <v>264</v>
      </c>
      <c r="B12" s="326" t="s">
        <v>266</v>
      </c>
      <c r="C12" s="327">
        <v>8.2099999999999992E-2</v>
      </c>
      <c r="D12" s="327">
        <v>4.863E-2</v>
      </c>
      <c r="E12" s="327"/>
      <c r="F12" s="327">
        <v>0.16996</v>
      </c>
      <c r="G12" s="327">
        <v>0</v>
      </c>
      <c r="H12" s="327">
        <v>0.16996</v>
      </c>
      <c r="I12" s="328" t="s">
        <v>260</v>
      </c>
      <c r="J12" s="329" t="s">
        <v>267</v>
      </c>
    </row>
    <row r="13" spans="1:10" ht="14.4" customHeight="1" x14ac:dyDescent="0.3">
      <c r="A13" s="325" t="s">
        <v>260</v>
      </c>
      <c r="B13" s="326" t="s">
        <v>260</v>
      </c>
      <c r="C13" s="327" t="s">
        <v>260</v>
      </c>
      <c r="D13" s="327" t="s">
        <v>260</v>
      </c>
      <c r="E13" s="327"/>
      <c r="F13" s="327" t="s">
        <v>260</v>
      </c>
      <c r="G13" s="327" t="s">
        <v>260</v>
      </c>
      <c r="H13" s="327" t="s">
        <v>260</v>
      </c>
      <c r="I13" s="328" t="s">
        <v>260</v>
      </c>
      <c r="J13" s="329" t="s">
        <v>268</v>
      </c>
    </row>
    <row r="14" spans="1:10" ht="14.4" customHeight="1" x14ac:dyDescent="0.3">
      <c r="A14" s="325" t="s">
        <v>258</v>
      </c>
      <c r="B14" s="326" t="s">
        <v>262</v>
      </c>
      <c r="C14" s="327">
        <v>8.2099999999999992E-2</v>
      </c>
      <c r="D14" s="327">
        <v>4.863E-2</v>
      </c>
      <c r="E14" s="327"/>
      <c r="F14" s="327">
        <v>0.16996</v>
      </c>
      <c r="G14" s="327">
        <v>0</v>
      </c>
      <c r="H14" s="327">
        <v>0.16996</v>
      </c>
      <c r="I14" s="328" t="s">
        <v>260</v>
      </c>
      <c r="J14" s="329" t="s">
        <v>263</v>
      </c>
    </row>
  </sheetData>
  <mergeCells count="3">
    <mergeCell ref="F3:I3"/>
    <mergeCell ref="C4:D4"/>
    <mergeCell ref="A1:I1"/>
  </mergeCells>
  <conditionalFormatting sqref="F8 F15:F65537">
    <cfRule type="cellIs" dxfId="41" priority="18" stopIfTrue="1" operator="greaterThan">
      <formula>1</formula>
    </cfRule>
  </conditionalFormatting>
  <conditionalFormatting sqref="H5:H7">
    <cfRule type="expression" dxfId="40" priority="14">
      <formula>$H5&gt;0</formula>
    </cfRule>
  </conditionalFormatting>
  <conditionalFormatting sqref="I5:I7">
    <cfRule type="expression" dxfId="39" priority="15">
      <formula>$I5&gt;1</formula>
    </cfRule>
  </conditionalFormatting>
  <conditionalFormatting sqref="B5:B7">
    <cfRule type="expression" dxfId="38" priority="11">
      <formula>OR($J5="NS",$J5="SumaNS",$J5="Účet")</formula>
    </cfRule>
  </conditionalFormatting>
  <conditionalFormatting sqref="B5:D7 F5:I7">
    <cfRule type="expression" dxfId="37" priority="17">
      <formula>AND($J5&lt;&gt;"",$J5&lt;&gt;"mezeraKL")</formula>
    </cfRule>
  </conditionalFormatting>
  <conditionalFormatting sqref="B5:D7 F5:I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5" priority="13">
      <formula>OR($J5="SumaNS",$J5="NS")</formula>
    </cfRule>
  </conditionalFormatting>
  <conditionalFormatting sqref="A5:A7">
    <cfRule type="expression" dxfId="34" priority="9">
      <formula>AND($J5&lt;&gt;"mezeraKL",$J5&lt;&gt;"")</formula>
    </cfRule>
  </conditionalFormatting>
  <conditionalFormatting sqref="A5:A7">
    <cfRule type="expression" dxfId="33" priority="10">
      <formula>AND($J5&lt;&gt;"",$J5&lt;&gt;"mezeraKL")</formula>
    </cfRule>
  </conditionalFormatting>
  <conditionalFormatting sqref="H9:H14">
    <cfRule type="expression" dxfId="32" priority="5">
      <formula>$H9&gt;0</formula>
    </cfRule>
  </conditionalFormatting>
  <conditionalFormatting sqref="A9:A14">
    <cfRule type="expression" dxfId="31" priority="2">
      <formula>AND($J9&lt;&gt;"mezeraKL",$J9&lt;&gt;"")</formula>
    </cfRule>
  </conditionalFormatting>
  <conditionalFormatting sqref="I9:I14">
    <cfRule type="expression" dxfId="30" priority="6">
      <formula>$I9&gt;1</formula>
    </cfRule>
  </conditionalFormatting>
  <conditionalFormatting sqref="B9:B14">
    <cfRule type="expression" dxfId="29" priority="1">
      <formula>OR($J9="NS",$J9="SumaNS",$J9="Účet")</formula>
    </cfRule>
  </conditionalFormatting>
  <conditionalFormatting sqref="A9:D14 F9:I14">
    <cfRule type="expression" dxfId="28" priority="8">
      <formula>AND($J9&lt;&gt;"",$J9&lt;&gt;"mezeraKL")</formula>
    </cfRule>
  </conditionalFormatting>
  <conditionalFormatting sqref="B9:D14 F9:I14">
    <cfRule type="expression" dxfId="27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49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3" t="s">
        <v>93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4.4" customHeight="1" thickBot="1" x14ac:dyDescent="0.35">
      <c r="A2" s="172" t="s">
        <v>164</v>
      </c>
      <c r="B2" s="57"/>
      <c r="C2" s="165"/>
      <c r="D2" s="165"/>
      <c r="E2" s="248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89"/>
      <c r="D3" s="290"/>
      <c r="E3" s="290"/>
      <c r="F3" s="290"/>
      <c r="G3" s="290"/>
      <c r="H3" s="290"/>
      <c r="I3" s="290"/>
      <c r="J3" s="291" t="s">
        <v>75</v>
      </c>
      <c r="K3" s="292"/>
      <c r="L3" s="71">
        <f>IF(M3&lt;&gt;0,N3/M3,0)</f>
        <v>84.980000000000018</v>
      </c>
      <c r="M3" s="71">
        <f>SUBTOTAL(9,M5:M1048576)</f>
        <v>2</v>
      </c>
      <c r="N3" s="72">
        <f>SUBTOTAL(9,N5:N1048576)</f>
        <v>169.96000000000004</v>
      </c>
    </row>
    <row r="4" spans="1:14" s="162" customFormat="1" ht="14.4" customHeight="1" thickBot="1" x14ac:dyDescent="0.35">
      <c r="A4" s="330" t="s">
        <v>3</v>
      </c>
      <c r="B4" s="331" t="s">
        <v>4</v>
      </c>
      <c r="C4" s="331" t="s">
        <v>0</v>
      </c>
      <c r="D4" s="331" t="s">
        <v>5</v>
      </c>
      <c r="E4" s="332" t="s">
        <v>6</v>
      </c>
      <c r="F4" s="331" t="s">
        <v>1</v>
      </c>
      <c r="G4" s="331" t="s">
        <v>7</v>
      </c>
      <c r="H4" s="331" t="s">
        <v>8</v>
      </c>
      <c r="I4" s="331" t="s">
        <v>9</v>
      </c>
      <c r="J4" s="333" t="s">
        <v>10</v>
      </c>
      <c r="K4" s="333" t="s">
        <v>11</v>
      </c>
      <c r="L4" s="334" t="s">
        <v>81</v>
      </c>
      <c r="M4" s="334" t="s">
        <v>12</v>
      </c>
      <c r="N4" s="335" t="s">
        <v>89</v>
      </c>
    </row>
    <row r="5" spans="1:14" ht="14.4" customHeight="1" x14ac:dyDescent="0.3">
      <c r="A5" s="336" t="s">
        <v>258</v>
      </c>
      <c r="B5" s="337" t="s">
        <v>259</v>
      </c>
      <c r="C5" s="338" t="s">
        <v>264</v>
      </c>
      <c r="D5" s="339" t="s">
        <v>265</v>
      </c>
      <c r="E5" s="340">
        <v>50113001</v>
      </c>
      <c r="F5" s="339" t="s">
        <v>269</v>
      </c>
      <c r="G5" s="338" t="s">
        <v>270</v>
      </c>
      <c r="H5" s="338">
        <v>847713</v>
      </c>
      <c r="I5" s="338">
        <v>125526</v>
      </c>
      <c r="J5" s="338" t="s">
        <v>271</v>
      </c>
      <c r="K5" s="338" t="s">
        <v>272</v>
      </c>
      <c r="L5" s="341">
        <v>87.570000000000007</v>
      </c>
      <c r="M5" s="341">
        <v>1</v>
      </c>
      <c r="N5" s="342">
        <v>87.570000000000007</v>
      </c>
    </row>
    <row r="6" spans="1:14" ht="14.4" customHeight="1" thickBot="1" x14ac:dyDescent="0.35">
      <c r="A6" s="343" t="s">
        <v>258</v>
      </c>
      <c r="B6" s="344" t="s">
        <v>259</v>
      </c>
      <c r="C6" s="345" t="s">
        <v>264</v>
      </c>
      <c r="D6" s="346" t="s">
        <v>265</v>
      </c>
      <c r="E6" s="347">
        <v>50113001</v>
      </c>
      <c r="F6" s="346" t="s">
        <v>269</v>
      </c>
      <c r="G6" s="345" t="s">
        <v>270</v>
      </c>
      <c r="H6" s="345">
        <v>845908</v>
      </c>
      <c r="I6" s="345">
        <v>122520</v>
      </c>
      <c r="J6" s="345" t="s">
        <v>273</v>
      </c>
      <c r="K6" s="345" t="s">
        <v>274</v>
      </c>
      <c r="L6" s="348">
        <v>82.390000000000043</v>
      </c>
      <c r="M6" s="348">
        <v>1</v>
      </c>
      <c r="N6" s="349">
        <v>82.390000000000043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6" t="s">
        <v>78</v>
      </c>
      <c r="B1" s="287"/>
      <c r="C1" s="287"/>
      <c r="D1" s="287"/>
      <c r="E1" s="287"/>
      <c r="F1" s="287"/>
      <c r="G1" s="257"/>
      <c r="H1" s="288"/>
      <c r="I1" s="288"/>
    </row>
    <row r="2" spans="1:10" ht="14.4" customHeight="1" thickBot="1" x14ac:dyDescent="0.35">
      <c r="A2" s="172" t="s">
        <v>164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229"/>
      <c r="C3" s="214">
        <v>2015</v>
      </c>
      <c r="D3" s="215">
        <v>2016</v>
      </c>
      <c r="E3" s="7"/>
      <c r="F3" s="265">
        <v>2017</v>
      </c>
      <c r="G3" s="283"/>
      <c r="H3" s="283"/>
      <c r="I3" s="266"/>
    </row>
    <row r="4" spans="1:10" ht="14.4" customHeight="1" thickBot="1" x14ac:dyDescent="0.35">
      <c r="A4" s="219" t="s">
        <v>0</v>
      </c>
      <c r="B4" s="220" t="s">
        <v>131</v>
      </c>
      <c r="C4" s="284" t="s">
        <v>55</v>
      </c>
      <c r="D4" s="285"/>
      <c r="E4" s="221"/>
      <c r="F4" s="216" t="s">
        <v>55</v>
      </c>
      <c r="G4" s="217" t="s">
        <v>56</v>
      </c>
      <c r="H4" s="217" t="s">
        <v>52</v>
      </c>
      <c r="I4" s="218" t="s">
        <v>57</v>
      </c>
    </row>
    <row r="5" spans="1:10" ht="14.4" customHeight="1" x14ac:dyDescent="0.3">
      <c r="A5" s="325" t="s">
        <v>258</v>
      </c>
      <c r="B5" s="326" t="s">
        <v>259</v>
      </c>
      <c r="C5" s="327" t="s">
        <v>260</v>
      </c>
      <c r="D5" s="327" t="s">
        <v>260</v>
      </c>
      <c r="E5" s="327"/>
      <c r="F5" s="327" t="s">
        <v>260</v>
      </c>
      <c r="G5" s="327" t="s">
        <v>260</v>
      </c>
      <c r="H5" s="327" t="s">
        <v>260</v>
      </c>
      <c r="I5" s="328" t="s">
        <v>260</v>
      </c>
      <c r="J5" s="329" t="s">
        <v>53</v>
      </c>
    </row>
    <row r="6" spans="1:10" ht="14.4" customHeight="1" x14ac:dyDescent="0.3">
      <c r="A6" s="325" t="s">
        <v>258</v>
      </c>
      <c r="B6" s="326" t="s">
        <v>275</v>
      </c>
      <c r="C6" s="327">
        <v>0.18130000000000002</v>
      </c>
      <c r="D6" s="327">
        <v>1.0119999999999999E-2</v>
      </c>
      <c r="E6" s="327"/>
      <c r="F6" s="327">
        <v>3.032E-2</v>
      </c>
      <c r="G6" s="327">
        <v>6.5562863349914553E-3</v>
      </c>
      <c r="H6" s="327">
        <v>2.3763713665008544E-2</v>
      </c>
      <c r="I6" s="328">
        <v>4.6245692226984643</v>
      </c>
      <c r="J6" s="329" t="s">
        <v>1</v>
      </c>
    </row>
    <row r="7" spans="1:10" ht="14.4" customHeight="1" x14ac:dyDescent="0.3">
      <c r="A7" s="325" t="s">
        <v>258</v>
      </c>
      <c r="B7" s="326" t="s">
        <v>262</v>
      </c>
      <c r="C7" s="327">
        <v>0.18130000000000002</v>
      </c>
      <c r="D7" s="327">
        <v>1.0119999999999999E-2</v>
      </c>
      <c r="E7" s="327"/>
      <c r="F7" s="327">
        <v>3.032E-2</v>
      </c>
      <c r="G7" s="327">
        <v>6.5562863349914553E-3</v>
      </c>
      <c r="H7" s="327">
        <v>2.3763713665008544E-2</v>
      </c>
      <c r="I7" s="328">
        <v>4.6245692226984643</v>
      </c>
      <c r="J7" s="329" t="s">
        <v>263</v>
      </c>
    </row>
    <row r="9" spans="1:10" ht="14.4" customHeight="1" x14ac:dyDescent="0.3">
      <c r="A9" s="325" t="s">
        <v>258</v>
      </c>
      <c r="B9" s="326" t="s">
        <v>259</v>
      </c>
      <c r="C9" s="327" t="s">
        <v>260</v>
      </c>
      <c r="D9" s="327" t="s">
        <v>260</v>
      </c>
      <c r="E9" s="327"/>
      <c r="F9" s="327" t="s">
        <v>260</v>
      </c>
      <c r="G9" s="327" t="s">
        <v>260</v>
      </c>
      <c r="H9" s="327" t="s">
        <v>260</v>
      </c>
      <c r="I9" s="328" t="s">
        <v>260</v>
      </c>
      <c r="J9" s="329" t="s">
        <v>53</v>
      </c>
    </row>
    <row r="10" spans="1:10" ht="14.4" customHeight="1" x14ac:dyDescent="0.3">
      <c r="A10" s="325" t="s">
        <v>264</v>
      </c>
      <c r="B10" s="326" t="s">
        <v>265</v>
      </c>
      <c r="C10" s="327" t="s">
        <v>260</v>
      </c>
      <c r="D10" s="327" t="s">
        <v>260</v>
      </c>
      <c r="E10" s="327"/>
      <c r="F10" s="327" t="s">
        <v>260</v>
      </c>
      <c r="G10" s="327" t="s">
        <v>260</v>
      </c>
      <c r="H10" s="327" t="s">
        <v>260</v>
      </c>
      <c r="I10" s="328" t="s">
        <v>260</v>
      </c>
      <c r="J10" s="329" t="s">
        <v>0</v>
      </c>
    </row>
    <row r="11" spans="1:10" ht="14.4" customHeight="1" x14ac:dyDescent="0.3">
      <c r="A11" s="325" t="s">
        <v>264</v>
      </c>
      <c r="B11" s="326" t="s">
        <v>275</v>
      </c>
      <c r="C11" s="327">
        <v>0.18130000000000002</v>
      </c>
      <c r="D11" s="327">
        <v>1.0119999999999999E-2</v>
      </c>
      <c r="E11" s="327"/>
      <c r="F11" s="327">
        <v>3.032E-2</v>
      </c>
      <c r="G11" s="327">
        <v>0</v>
      </c>
      <c r="H11" s="327">
        <v>3.032E-2</v>
      </c>
      <c r="I11" s="328" t="s">
        <v>260</v>
      </c>
      <c r="J11" s="329" t="s">
        <v>1</v>
      </c>
    </row>
    <row r="12" spans="1:10" ht="14.4" customHeight="1" x14ac:dyDescent="0.3">
      <c r="A12" s="325" t="s">
        <v>264</v>
      </c>
      <c r="B12" s="326" t="s">
        <v>266</v>
      </c>
      <c r="C12" s="327">
        <v>0.18130000000000002</v>
      </c>
      <c r="D12" s="327">
        <v>1.0119999999999999E-2</v>
      </c>
      <c r="E12" s="327"/>
      <c r="F12" s="327">
        <v>3.032E-2</v>
      </c>
      <c r="G12" s="327">
        <v>0</v>
      </c>
      <c r="H12" s="327">
        <v>3.032E-2</v>
      </c>
      <c r="I12" s="328" t="s">
        <v>260</v>
      </c>
      <c r="J12" s="329" t="s">
        <v>267</v>
      </c>
    </row>
    <row r="13" spans="1:10" ht="14.4" customHeight="1" x14ac:dyDescent="0.3">
      <c r="A13" s="325" t="s">
        <v>260</v>
      </c>
      <c r="B13" s="326" t="s">
        <v>260</v>
      </c>
      <c r="C13" s="327" t="s">
        <v>260</v>
      </c>
      <c r="D13" s="327" t="s">
        <v>260</v>
      </c>
      <c r="E13" s="327"/>
      <c r="F13" s="327" t="s">
        <v>260</v>
      </c>
      <c r="G13" s="327" t="s">
        <v>260</v>
      </c>
      <c r="H13" s="327" t="s">
        <v>260</v>
      </c>
      <c r="I13" s="328" t="s">
        <v>260</v>
      </c>
      <c r="J13" s="329" t="s">
        <v>268</v>
      </c>
    </row>
    <row r="14" spans="1:10" ht="14.4" customHeight="1" x14ac:dyDescent="0.3">
      <c r="A14" s="325" t="s">
        <v>258</v>
      </c>
      <c r="B14" s="326" t="s">
        <v>262</v>
      </c>
      <c r="C14" s="327">
        <v>0.18130000000000002</v>
      </c>
      <c r="D14" s="327">
        <v>1.0119999999999999E-2</v>
      </c>
      <c r="E14" s="327"/>
      <c r="F14" s="327">
        <v>3.032E-2</v>
      </c>
      <c r="G14" s="327">
        <v>0</v>
      </c>
      <c r="H14" s="327">
        <v>3.032E-2</v>
      </c>
      <c r="I14" s="328" t="s">
        <v>260</v>
      </c>
      <c r="J14" s="329" t="s">
        <v>263</v>
      </c>
    </row>
  </sheetData>
  <mergeCells count="3">
    <mergeCell ref="A1:I1"/>
    <mergeCell ref="F3:I3"/>
    <mergeCell ref="C4:D4"/>
  </mergeCells>
  <conditionalFormatting sqref="F8 F15:F65537">
    <cfRule type="cellIs" dxfId="25" priority="18" stopIfTrue="1" operator="greaterThan">
      <formula>1</formula>
    </cfRule>
  </conditionalFormatting>
  <conditionalFormatting sqref="H5:H7">
    <cfRule type="expression" dxfId="24" priority="14">
      <formula>$H5&gt;0</formula>
    </cfRule>
  </conditionalFormatting>
  <conditionalFormatting sqref="I5:I7">
    <cfRule type="expression" dxfId="23" priority="15">
      <formula>$I5&gt;1</formula>
    </cfRule>
  </conditionalFormatting>
  <conditionalFormatting sqref="B5:B7">
    <cfRule type="expression" dxfId="22" priority="11">
      <formula>OR($J5="NS",$J5="SumaNS",$J5="Účet")</formula>
    </cfRule>
  </conditionalFormatting>
  <conditionalFormatting sqref="F5:I7 B5:D7">
    <cfRule type="expression" dxfId="21" priority="17">
      <formula>AND($J5&lt;&gt;"",$J5&lt;&gt;"mezeraKL")</formula>
    </cfRule>
  </conditionalFormatting>
  <conditionalFormatting sqref="B5:D7 F5:I7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9" priority="13">
      <formula>OR($J5="SumaNS",$J5="NS")</formula>
    </cfRule>
  </conditionalFormatting>
  <conditionalFormatting sqref="A5:A7">
    <cfRule type="expression" dxfId="18" priority="9">
      <formula>AND($J5&lt;&gt;"mezeraKL",$J5&lt;&gt;"")</formula>
    </cfRule>
  </conditionalFormatting>
  <conditionalFormatting sqref="A5:A7">
    <cfRule type="expression" dxfId="17" priority="10">
      <formula>AND($J5&lt;&gt;"",$J5&lt;&gt;"mezeraKL")</formula>
    </cfRule>
  </conditionalFormatting>
  <conditionalFormatting sqref="H9:H14">
    <cfRule type="expression" dxfId="16" priority="6">
      <formula>$H9&gt;0</formula>
    </cfRule>
  </conditionalFormatting>
  <conditionalFormatting sqref="A9:A14">
    <cfRule type="expression" dxfId="15" priority="5">
      <formula>AND($J9&lt;&gt;"mezeraKL",$J9&lt;&gt;"")</formula>
    </cfRule>
  </conditionalFormatting>
  <conditionalFormatting sqref="I9:I14">
    <cfRule type="expression" dxfId="14" priority="7">
      <formula>$I9&gt;1</formula>
    </cfRule>
  </conditionalFormatting>
  <conditionalFormatting sqref="B9:B14">
    <cfRule type="expression" dxfId="13" priority="4">
      <formula>OR($J9="NS",$J9="SumaNS",$J9="Účet")</formula>
    </cfRule>
  </conditionalFormatting>
  <conditionalFormatting sqref="A9:D14 F9:I14">
    <cfRule type="expression" dxfId="12" priority="8">
      <formula>AND($J9&lt;&gt;"",$J9&lt;&gt;"mezeraKL")</formula>
    </cfRule>
  </conditionalFormatting>
  <conditionalFormatting sqref="B9:D14 F9:I14">
    <cfRule type="expression" dxfId="11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10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3" t="s">
        <v>284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4" customHeight="1" thickBot="1" x14ac:dyDescent="0.35">
      <c r="A2" s="172" t="s">
        <v>164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9"/>
      <c r="D3" s="290"/>
      <c r="E3" s="290"/>
      <c r="F3" s="290"/>
      <c r="G3" s="290"/>
      <c r="H3" s="107" t="s">
        <v>75</v>
      </c>
      <c r="I3" s="71">
        <f>IF(J3&lt;&gt;0,K3/J3,0)</f>
        <v>2.7563636411320078</v>
      </c>
      <c r="J3" s="71">
        <f>SUBTOTAL(9,J5:J1048576)</f>
        <v>11</v>
      </c>
      <c r="K3" s="72">
        <f>SUBTOTAL(9,K5:K1048576)</f>
        <v>30.320000052452087</v>
      </c>
    </row>
    <row r="4" spans="1:11" s="162" customFormat="1" ht="14.4" customHeight="1" thickBot="1" x14ac:dyDescent="0.35">
      <c r="A4" s="330" t="s">
        <v>3</v>
      </c>
      <c r="B4" s="331" t="s">
        <v>4</v>
      </c>
      <c r="C4" s="331" t="s">
        <v>0</v>
      </c>
      <c r="D4" s="331" t="s">
        <v>5</v>
      </c>
      <c r="E4" s="331" t="s">
        <v>6</v>
      </c>
      <c r="F4" s="331" t="s">
        <v>1</v>
      </c>
      <c r="G4" s="331" t="s">
        <v>54</v>
      </c>
      <c r="H4" s="333" t="s">
        <v>10</v>
      </c>
      <c r="I4" s="334" t="s">
        <v>81</v>
      </c>
      <c r="J4" s="334" t="s">
        <v>12</v>
      </c>
      <c r="K4" s="335" t="s">
        <v>89</v>
      </c>
    </row>
    <row r="5" spans="1:11" ht="14.4" customHeight="1" x14ac:dyDescent="0.3">
      <c r="A5" s="336" t="s">
        <v>258</v>
      </c>
      <c r="B5" s="337" t="s">
        <v>259</v>
      </c>
      <c r="C5" s="338" t="s">
        <v>264</v>
      </c>
      <c r="D5" s="339" t="s">
        <v>265</v>
      </c>
      <c r="E5" s="338" t="s">
        <v>276</v>
      </c>
      <c r="F5" s="339" t="s">
        <v>277</v>
      </c>
      <c r="G5" s="338" t="s">
        <v>278</v>
      </c>
      <c r="H5" s="338" t="s">
        <v>279</v>
      </c>
      <c r="I5" s="341">
        <v>15.020000457763672</v>
      </c>
      <c r="J5" s="341">
        <v>1</v>
      </c>
      <c r="K5" s="342">
        <v>15.020000457763672</v>
      </c>
    </row>
    <row r="6" spans="1:11" ht="14.4" customHeight="1" x14ac:dyDescent="0.3">
      <c r="A6" s="350" t="s">
        <v>258</v>
      </c>
      <c r="B6" s="351" t="s">
        <v>259</v>
      </c>
      <c r="C6" s="352" t="s">
        <v>264</v>
      </c>
      <c r="D6" s="353" t="s">
        <v>265</v>
      </c>
      <c r="E6" s="352" t="s">
        <v>276</v>
      </c>
      <c r="F6" s="353" t="s">
        <v>277</v>
      </c>
      <c r="G6" s="352" t="s">
        <v>280</v>
      </c>
      <c r="H6" s="352" t="s">
        <v>281</v>
      </c>
      <c r="I6" s="354">
        <v>0.37999999523162842</v>
      </c>
      <c r="J6" s="354">
        <v>5</v>
      </c>
      <c r="K6" s="355">
        <v>1.8999999761581421</v>
      </c>
    </row>
    <row r="7" spans="1:11" ht="14.4" customHeight="1" thickBot="1" x14ac:dyDescent="0.35">
      <c r="A7" s="343" t="s">
        <v>258</v>
      </c>
      <c r="B7" s="344" t="s">
        <v>259</v>
      </c>
      <c r="C7" s="345" t="s">
        <v>264</v>
      </c>
      <c r="D7" s="346" t="s">
        <v>265</v>
      </c>
      <c r="E7" s="345" t="s">
        <v>276</v>
      </c>
      <c r="F7" s="346" t="s">
        <v>277</v>
      </c>
      <c r="G7" s="345" t="s">
        <v>282</v>
      </c>
      <c r="H7" s="345" t="s">
        <v>283</v>
      </c>
      <c r="I7" s="348">
        <v>2.6800000667572021</v>
      </c>
      <c r="J7" s="348">
        <v>5</v>
      </c>
      <c r="K7" s="349">
        <v>13.399999618530273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2017-09-22T11:54:15Z</dcterms:modified>
</cp:coreProperties>
</file>