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E10" i="431"/>
  <c r="G10" i="431"/>
  <c r="I10" i="431"/>
  <c r="K10" i="431"/>
  <c r="M10" i="431"/>
  <c r="O10" i="431"/>
  <c r="Q10" i="431"/>
  <c r="D9" i="431"/>
  <c r="F9" i="431"/>
  <c r="H9" i="431"/>
  <c r="J9" i="431"/>
  <c r="L9" i="431"/>
  <c r="N9" i="431"/>
  <c r="P9" i="431"/>
  <c r="D10" i="431"/>
  <c r="F10" i="431"/>
  <c r="H10" i="431"/>
  <c r="J10" i="431"/>
  <c r="L10" i="431"/>
  <c r="N10" i="431"/>
  <c r="P10" i="431"/>
  <c r="C9" i="431"/>
  <c r="E9" i="431"/>
  <c r="G9" i="431"/>
  <c r="I9" i="431"/>
  <c r="K9" i="431"/>
  <c r="M9" i="431"/>
  <c r="O9" i="431"/>
  <c r="Q9" i="431"/>
  <c r="F8" i="431"/>
  <c r="M8" i="431"/>
  <c r="K8" i="431"/>
  <c r="N8" i="431"/>
  <c r="Q8" i="431"/>
  <c r="C8" i="431"/>
  <c r="J8" i="431"/>
  <c r="L8" i="431"/>
  <c r="O8" i="431"/>
  <c r="G8" i="431"/>
  <c r="P8" i="431"/>
  <c r="I8" i="431"/>
  <c r="E8" i="431"/>
  <c r="H8" i="431"/>
  <c r="D8" i="431"/>
  <c r="R9" i="431" l="1"/>
  <c r="S9" i="431"/>
  <c r="S10" i="431"/>
  <c r="R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15" i="414"/>
  <c r="D12" i="414"/>
  <c r="C12" i="414"/>
  <c r="D4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6" i="414"/>
  <c r="D16" i="414"/>
  <c r="I12" i="339" l="1"/>
  <c r="I13" i="339" s="1"/>
  <c r="F13" i="339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C4" i="414"/>
  <c r="D14" i="414"/>
  <c r="H13" i="339" l="1"/>
  <c r="F15" i="339"/>
  <c r="J13" i="339"/>
  <c r="B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<sst xmlns="http://schemas.openxmlformats.org/spreadsheetml/2006/main" count="676" uniqueCount="348">
  <si>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</si>
  <si>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</si>
  <si>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</si>
  <si>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</si>
  <si>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</si>
  <si>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</si>
  <si>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</si>
  <si>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</si>
  <si>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</si>
  <si>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</si>
  <si>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</si>
  <si>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</si>
  <si>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</si>
  <si>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</si>
  <si>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</si>
  <si>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</si>
  <si>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</si>
  <si>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</si>
  <si>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</si>
  <si>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</si>
  <si>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</si>
  <si>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</si>
  <si>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</si>
  <si>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</si>
  <si>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</si>
  <si>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</si>
  <si>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</si>
  <si>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</si>
  <si>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</si>
  <si>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</si>
  <si>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</si>
  <si>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</si>
  <si>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</si>
  <si>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</si>
  <si>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</si>
  <si>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</si>
  <si>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</si>
  <si>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</si>
  <si>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</si>
  <si>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</si>
  <si>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</si>
  <si>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</si>
  <si>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</si>
  <si>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</si>
  <si>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</si>
  <si>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</si>
  <si>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</si>
  <si>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</si>
  <si>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</si>
  <si>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</si>
  <si>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</si>
  <si>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</si>
  <si>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</si>
  <si>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</si>
  <si>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</si>
  <si>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</si>
  <si>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</si>
  <si>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</si>
  <si>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</si>
  <si>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</si>
  <si>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</si>
  <si>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</si>
  <si>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</si>
  <si>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</si>
  <si>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</si>
  <si>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</si>
  <si>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</si>
  <si>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</si>
  <si>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</si>
  <si>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</si>
  <si>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</si>
  <si>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</si>
  <si>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</si>
  <si>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</si>
  <si>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</si>
  <si>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</si>
  <si>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</si>
  <si>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</si>
  <si>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</si>
  <si>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</si>
  <si>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</si>
  <si>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</si>
  <si>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</si>
  <si>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</si>
  <si>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</si>
  <si>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</si>
  <si>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</si>
  <si>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</si>
  <si>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</si>
  <si>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</si>
  <si>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</si>
  <si>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</si>
  <si>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</si>
  <si>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</si>
  <si>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</si>
  <si>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</si>
  <si>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</si>
  <si>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</si>
  <si>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</si>
  <si>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</si>
  <si>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</si>
  <si>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</si>
  <si>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</si>
  <si>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</si>
  <si>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</si>
  <si>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</si>
  <si>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</si>
  <si>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</si>
  <si>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</si>
  <si>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</si>
  <si>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</si>
  <si>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</si>
  <si>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</si>
  <si>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</si>
  <si>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</si>
  <si>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</si>
  <si>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</si>
  <si>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</si>
  <si>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</si>
  <si>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</si>
  <si>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</si>
  <si>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</si>
  <si>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</si>
  <si>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</si>
  <si>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</si>
  <si>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</si>
  <si>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</si>
  <si>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</si>
  <si>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</si>
  <si>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</si>
  <si>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</si>
  <si>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</si>
  <si>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</si>
  <si>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</si>
  <si>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</si>
  <si>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</si>
  <si>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</si>
  <si>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</si>
  <si>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</si>
  <si>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</si>
  <si>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</si>
  <si>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</si>
  <si>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</si>
  <si>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</si>
  <si>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</si>
  <si>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</si>
  <si>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</si>
  <si>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</si>
  <si>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</si>
  <si>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</si>
  <si>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</si>
  <si>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</si>
  <si>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</si>
  <si>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</si>
  <si>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</si>
  <si>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</si>
  <si>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</si>
  <si>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</si>
  <si>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</si>
  <si>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</si>
  <si>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</si>
  <si>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</si>
  <si>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</si>
  <si>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</si>
  <si>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</si>
  <si>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</si>
  <si>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</si>
  <si>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</si>
  <si>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</si>
  <si>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</si>
  <si>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</si>
  <si>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</si>
  <si>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</si>
  <si>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</si>
  <si>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</si>
  <si>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</si>
  <si>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</si>
  <si>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</si>
  <si>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</si>
  <si>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</si>
  <si>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</si>
  <si>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</si>
  <si>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</si>
  <si>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</si>
  <si>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</si>
  <si>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</si>
  <si>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</si>
  <si>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</si>
  <si>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</si>
  <si>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</si>
  <si>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50115060     ZPr - ostatní (Z503)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</si>
  <si>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</si>
  <si>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</si>
  <si>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</si>
  <si>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</si>
  <si>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</si>
  <si>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</si>
  <si>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</si>
  <si>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</si>
  <si>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</si>
  <si>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</si>
  <si>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</si>
  <si>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</si>
  <si>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</si>
  <si>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</si>
  <si>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</si>
  <si>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</si>
  <si>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</si>
  <si>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</si>
  <si>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</si>
  <si>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</si>
  <si>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</si>
  <si>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</si>
  <si>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</si>
  <si>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</si>
  <si>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</si>
  <si>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</si>
  <si>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</si>
  <si>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</si>
  <si>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</si>
  <si>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</si>
  <si>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</si>
  <si>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</si>
  <si>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</si>
  <si>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</si>
  <si>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</si>
  <si>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</si>
  <si>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</si>
  <si>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</si>
  <si>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</si>
  <si>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</si>
  <si>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</si>
  <si>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</si>
  <si>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</si>
  <si>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</si>
  <si>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</si>
  <si>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</si>
  <si>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</si>
  <si>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</si>
  <si>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</si>
  <si>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</si>
  <si>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</si>
  <si>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</si>
  <si>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</si>
  <si>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</si>
  <si>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</si>
  <si>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</si>
  <si>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</si>
  <si>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</si>
  <si>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</si>
  <si>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</si>
  <si>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</si>
  <si>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</si>
  <si>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</si>
  <si>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</si>
  <si>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</si>
  <si>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</si>
  <si>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</si>
  <si>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</si>
  <si>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</si>
  <si>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</si>
  <si>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</si>
  <si>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</si>
  <si>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</si>
  <si>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</si>
  <si>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</si>
  <si>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</si>
  <si>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</si>
  <si>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</si>
  <si>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</si>
  <si>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</si>
  <si>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</si>
  <si>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</si>
  <si>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</si>
  <si>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</si>
  <si>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</si>
  <si>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</si>
  <si>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</si>
  <si>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</si>
  <si>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</si>
  <si>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</si>
  <si>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</si>
  <si>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</si>
  <si>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SOC: Sociální oddělení</t>
  </si>
  <si>
    <t/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</si>
  <si>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</si>
  <si>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</si>
  <si>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</si>
  <si>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</si>
  <si>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</si>
  <si>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</si>
  <si>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</si>
  <si>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</si>
  <si>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</si>
  <si>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</si>
  <si>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APO-IBUPROFEN 400 MG</t>
  </si>
  <si>
    <t>POR TBL FLM 100X400MG</t>
  </si>
  <si>
    <t>SEPTONEX</t>
  </si>
  <si>
    <t>DRM. SPR. SOL. 1x100ml</t>
  </si>
  <si>
    <t>50115050 - obvazový materiál (Z502)</t>
  </si>
  <si>
    <t>50115060 - ZPr - ostatní (Z503)</t>
  </si>
  <si>
    <t>50115050</t>
  </si>
  <si>
    <t>obvazový materiál (Z502)</t>
  </si>
  <si>
    <t>ZA450</t>
  </si>
  <si>
    <t>Náplast omniplast 1,25 cm x 9,1 m 9004520</t>
  </si>
  <si>
    <t>ZN366</t>
  </si>
  <si>
    <t>Náplast poinjekční elastická tkaná jednotl. baleno 19 mm x 72 mm P-CURE1972ELAST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</si>
  <si>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</si>
  <si>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</si>
  <si>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</si>
  <si>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</si>
  <si>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</si>
  <si>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</si>
  <si>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ZM000</t>
  </si>
  <si>
    <t>Vata obvazová skládaná 50g 004307667</t>
  </si>
  <si>
    <t>50115060</t>
  </si>
  <si>
    <t>ZPr - ostatní (Z503)</t>
  </si>
  <si>
    <t>ZB844</t>
  </si>
  <si>
    <t>Esmarch - pryžové obinadlo 60 x 1250 KVS 06125</t>
  </si>
  <si>
    <t>46</t>
  </si>
  <si>
    <t>TC: Transplantační centrum</t>
  </si>
  <si>
    <t>4692</t>
  </si>
  <si>
    <t>Transplantační centrum: transplantační centrum + k</t>
  </si>
  <si>
    <t>50115064</t>
  </si>
  <si>
    <t>ZPr - šicí materiál (Z529)</t>
  </si>
  <si>
    <t>ZP808</t>
  </si>
  <si>
    <t>Šití gore-tex CV-5/ UPS velikost 4-0, dvojitá jehla 13 mm, 1/2 kruhu,délka 76 cm  bal. á 12 ks N-5M12A</t>
  </si>
  <si>
    <t>ZP806</t>
  </si>
  <si>
    <t>Šití gore-tex CV-6/ UPS velikost 5-0, dvojitá jehla 12 mm, 3/8 kruhu, délka 76 cm  bal. á 12 ks N-6M10A</t>
  </si>
  <si>
    <t>ZP807</t>
  </si>
  <si>
    <t>Šití gore-tex CV-6/ UPS velikost 5-0, dvojitá jehla 13 mm, 1/2 kruhu, délka 76 cm  bal. á 12 ks N-6M12A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</si>
  <si>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</si>
  <si>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</si>
  <si>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</si>
  <si>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</si>
  <si>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</si>
  <si>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</si>
  <si>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</si>
  <si>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</si>
  <si>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</si>
  <si>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</si>
  <si>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</si>
  <si>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</si>
  <si>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</si>
  <si>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</si>
  <si>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</si>
  <si>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všeobecné sestry bez dohl.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</si>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</sst>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3" fontId="33" fillId="10" borderId="92" xfId="0" applyNumberFormat="1" applyFont="1" applyFill="1" applyBorder="1" applyAlignment="1">
      <alignment horizontal="right" vertical="top"/>
    </xf>
    <xf numFmtId="3" fontId="33" fillId="10" borderId="93" xfId="0" applyNumberFormat="1" applyFont="1" applyFill="1" applyBorder="1" applyAlignment="1">
      <alignment horizontal="right" vertical="top"/>
    </xf>
    <xf numFmtId="177" fontId="33" fillId="10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7" fontId="33" fillId="10" borderId="95" xfId="0" applyNumberFormat="1" applyFont="1" applyFill="1" applyBorder="1" applyAlignment="1">
      <alignment horizontal="right" vertical="top"/>
    </xf>
    <xf numFmtId="3" fontId="35" fillId="10" borderId="97" xfId="0" applyNumberFormat="1" applyFont="1" applyFill="1" applyBorder="1" applyAlignment="1">
      <alignment horizontal="right" vertical="top"/>
    </xf>
    <xf numFmtId="3" fontId="35" fillId="10" borderId="98" xfId="0" applyNumberFormat="1" applyFont="1" applyFill="1" applyBorder="1" applyAlignment="1">
      <alignment horizontal="right" vertical="top"/>
    </xf>
    <xf numFmtId="177" fontId="35" fillId="10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10" borderId="100" xfId="0" applyNumberFormat="1" applyFont="1" applyFill="1" applyBorder="1" applyAlignment="1">
      <alignment horizontal="right" vertical="top"/>
    </xf>
    <xf numFmtId="0" fontId="33" fillId="10" borderId="95" xfId="0" applyFont="1" applyFill="1" applyBorder="1" applyAlignment="1">
      <alignment horizontal="right" vertical="top"/>
    </xf>
    <xf numFmtId="0" fontId="33" fillId="10" borderId="94" xfId="0" applyFont="1" applyFill="1" applyBorder="1" applyAlignment="1">
      <alignment horizontal="right" vertical="top"/>
    </xf>
    <xf numFmtId="0" fontId="35" fillId="10" borderId="99" xfId="0" applyFont="1" applyFill="1" applyBorder="1" applyAlignment="1">
      <alignment horizontal="right" vertical="top"/>
    </xf>
    <xf numFmtId="0" fontId="35" fillId="10" borderId="100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7" fillId="11" borderId="91" xfId="0" applyFont="1" applyFill="1" applyBorder="1" applyAlignment="1">
      <alignment vertical="top"/>
    </xf>
    <xf numFmtId="0" fontId="37" fillId="11" borderId="91" xfId="0" applyFont="1" applyFill="1" applyBorder="1" applyAlignment="1">
      <alignment vertical="top" indent="2"/>
    </xf>
    <xf numFmtId="0" fontId="37" fillId="11" borderId="91" xfId="0" applyFont="1" applyFill="1" applyBorder="1" applyAlignment="1">
      <alignment vertical="top" indent="4"/>
    </xf>
    <xf numFmtId="0" fontId="38" fillId="11" borderId="96" xfId="0" applyFont="1" applyFill="1" applyBorder="1" applyAlignment="1">
      <alignment vertical="top" indent="6"/>
    </xf>
    <xf numFmtId="0" fontId="37" fillId="11" borderId="91" xfId="0" applyFont="1" applyFill="1" applyBorder="1" applyAlignment="1">
      <alignment vertical="top" indent="8"/>
    </xf>
    <xf numFmtId="0" fontId="38" fillId="11" borderId="96" xfId="0" applyFont="1" applyFill="1" applyBorder="1" applyAlignment="1">
      <alignment vertical="top" indent="2"/>
    </xf>
    <xf numFmtId="0" fontId="37" fillId="11" borderId="91" xfId="0" applyFont="1" applyFill="1" applyBorder="1" applyAlignment="1">
      <alignment vertical="top" indent="6"/>
    </xf>
    <xf numFmtId="0" fontId="38" fillId="11" borderId="96" xfId="0" applyFont="1" applyFill="1" applyBorder="1" applyAlignment="1">
      <alignment vertical="top" indent="4"/>
    </xf>
    <xf numFmtId="0" fontId="32" fillId="11" borderId="91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1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10" totalsRowShown="0" headerRowDxfId="70" tableBorderDxfId="69">
  <autoFilter ref="A7:S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8"/>
    <tableColumn id="2" name="popis" dataDxfId="67"/>
    <tableColumn id="3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1">
      <calculatedColumnFormula>IF(Tabulka[[#This Row],[15_vzpl]]=0,"",Tabulka[[#This Row],[14_vzsk]]/Tabulka[[#This Row],[15_vzpl]])</calculatedColumnFormula>
    </tableColumn>
    <tableColumn id="20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0" totalsRowShown="0">
  <autoFilter ref="C3:S4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44" t="s">
        <v>62</v>
      </c>
      <c r="B1" s="244"/>
    </row>
    <row r="2" spans="1:3" ht="14.4" customHeight="1" thickBot="1" x14ac:dyDescent="0.35">
      <c r="A2" s="169" t="s">
        <v>180</v>
      </c>
      <c r="B2" s="41"/>
    </row>
    <row r="3" spans="1:3" ht="14.4" customHeight="1" thickBot="1" x14ac:dyDescent="0.35">
      <c r="A3" s="240" t="s">
        <v>78</v>
      </c>
      <c r="B3" s="241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182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63</v>
      </c>
      <c r="B9" s="241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" customHeight="1" x14ac:dyDescent="0.3">
      <c r="A13" s="110" t="str">
        <f t="shared" si="2"/>
        <v>MŽ Detail</v>
      </c>
      <c r="B13" s="63" t="s">
        <v>331</v>
      </c>
      <c r="C13" s="42" t="s">
        <v>70</v>
      </c>
    </row>
    <row r="14" spans="1:3" ht="14.4" customHeight="1" thickBot="1" x14ac:dyDescent="0.35">
      <c r="A14" s="112" t="str">
        <f t="shared" si="2"/>
        <v>Osobní náklady</v>
      </c>
      <c r="B14" s="63" t="s">
        <v>60</v>
      </c>
      <c r="C14" s="42" t="s">
        <v>71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9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8" customWidth="1"/>
    <col min="18" max="18" width="7.33203125" style="191" customWidth="1"/>
    <col min="19" max="19" width="8" style="168" customWidth="1"/>
    <col min="21" max="21" width="11.21875" bestFit="1" customWidth="1"/>
  </cols>
  <sheetData>
    <row r="1" spans="1:19" ht="18.600000000000001" thickBot="1" x14ac:dyDescent="0.4">
      <c r="A1" s="282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" thickBot="1" x14ac:dyDescent="0.35">
      <c r="A2" s="169" t="s">
        <v>180</v>
      </c>
      <c r="B2" s="170"/>
    </row>
    <row r="3" spans="1:19" x14ac:dyDescent="0.3">
      <c r="A3" s="296" t="s">
        <v>118</v>
      </c>
      <c r="B3" s="297"/>
      <c r="C3" s="298" t="s">
        <v>107</v>
      </c>
      <c r="D3" s="299"/>
      <c r="E3" s="299"/>
      <c r="F3" s="300"/>
      <c r="G3" s="301" t="s">
        <v>108</v>
      </c>
      <c r="H3" s="302"/>
      <c r="I3" s="302"/>
      <c r="J3" s="303"/>
      <c r="K3" s="304" t="s">
        <v>117</v>
      </c>
      <c r="L3" s="305"/>
      <c r="M3" s="305"/>
      <c r="N3" s="305"/>
      <c r="O3" s="306"/>
      <c r="P3" s="302" t="s">
        <v>177</v>
      </c>
      <c r="Q3" s="302"/>
      <c r="R3" s="302"/>
      <c r="S3" s="303"/>
    </row>
    <row r="4" spans="1:19" ht="15" thickBot="1" x14ac:dyDescent="0.35">
      <c r="A4" s="315">
        <v>2017</v>
      </c>
      <c r="B4" s="316"/>
      <c r="C4" s="317" t="s">
        <v>176</v>
      </c>
      <c r="D4" s="319" t="s">
        <v>61</v>
      </c>
      <c r="E4" s="319" t="s">
        <v>56</v>
      </c>
      <c r="F4" s="294" t="s">
        <v>51</v>
      </c>
      <c r="G4" s="309" t="s">
        <v>109</v>
      </c>
      <c r="H4" s="311" t="s">
        <v>113</v>
      </c>
      <c r="I4" s="311" t="s">
        <v>175</v>
      </c>
      <c r="J4" s="313" t="s">
        <v>110</v>
      </c>
      <c r="K4" s="291" t="s">
        <v>174</v>
      </c>
      <c r="L4" s="292"/>
      <c r="M4" s="292"/>
      <c r="N4" s="293"/>
      <c r="O4" s="294" t="s">
        <v>173</v>
      </c>
      <c r="P4" s="283" t="s">
        <v>172</v>
      </c>
      <c r="Q4" s="283" t="s">
        <v>120</v>
      </c>
      <c r="R4" s="285" t="s">
        <v>56</v>
      </c>
      <c r="S4" s="287" t="s">
        <v>119</v>
      </c>
    </row>
    <row r="5" spans="1:19" s="226" customFormat="1" ht="19.2" customHeight="1" x14ac:dyDescent="0.3">
      <c r="A5" s="289" t="s">
        <v>171</v>
      </c>
      <c r="B5" s="290"/>
      <c r="C5" s="318"/>
      <c r="D5" s="320"/>
      <c r="E5" s="320"/>
      <c r="F5" s="295"/>
      <c r="G5" s="310"/>
      <c r="H5" s="312"/>
      <c r="I5" s="312"/>
      <c r="J5" s="314"/>
      <c r="K5" s="229" t="s">
        <v>111</v>
      </c>
      <c r="L5" s="228" t="s">
        <v>112</v>
      </c>
      <c r="M5" s="228" t="s">
        <v>170</v>
      </c>
      <c r="N5" s="227" t="s">
        <v>2</v>
      </c>
      <c r="O5" s="295"/>
      <c r="P5" s="284"/>
      <c r="Q5" s="284"/>
      <c r="R5" s="286"/>
      <c r="S5" s="288"/>
    </row>
    <row r="6" spans="1:19" ht="15" thickBot="1" x14ac:dyDescent="0.35">
      <c r="A6" s="307" t="s">
        <v>106</v>
      </c>
      <c r="B6" s="308"/>
      <c r="C6" s="225">
        <f ca="1">SUM(Tabulka[01 uv_sk])/2</f>
        <v>7</v>
      </c>
      <c r="D6" s="223"/>
      <c r="E6" s="223"/>
      <c r="F6" s="222"/>
      <c r="G6" s="224">
        <f ca="1">SUM(Tabulka[05 h_vram])/2</f>
        <v>12920</v>
      </c>
      <c r="H6" s="223">
        <f ca="1">SUM(Tabulka[06 h_naduv])/2</f>
        <v>6.5</v>
      </c>
      <c r="I6" s="223">
        <f ca="1">SUM(Tabulka[07 h_nadzk])/2</f>
        <v>0</v>
      </c>
      <c r="J6" s="222">
        <f ca="1">SUM(Tabulka[08 h_oon])/2</f>
        <v>0</v>
      </c>
      <c r="K6" s="224">
        <f ca="1">SUM(Tabulka[09 m_kl])/2</f>
        <v>0</v>
      </c>
      <c r="L6" s="223">
        <f ca="1">SUM(Tabulka[10 m_gr])/2</f>
        <v>0</v>
      </c>
      <c r="M6" s="223">
        <f ca="1">SUM(Tabulka[11 m_jo])/2</f>
        <v>200992</v>
      </c>
      <c r="N6" s="223">
        <f ca="1">SUM(Tabulka[12 m_oc])/2</f>
        <v>200992</v>
      </c>
      <c r="O6" s="222">
        <f ca="1">SUM(Tabulka[13 m_sk])/2</f>
        <v>3415468</v>
      </c>
      <c r="P6" s="221">
        <f ca="1">SUM(Tabulka[14_vzsk])/2</f>
        <v>1590</v>
      </c>
      <c r="Q6" s="221">
        <f ca="1">SUM(Tabulka[15_vzpl])/2</f>
        <v>0</v>
      </c>
      <c r="R6" s="220">
        <f ca="1">IF(Q6=0,0,P6/Q6)</f>
        <v>0</v>
      </c>
      <c r="S6" s="219">
        <f ca="1">Q6-P6</f>
        <v>-1590</v>
      </c>
    </row>
    <row r="7" spans="1:19" hidden="1" x14ac:dyDescent="0.3">
      <c r="A7" s="218" t="s">
        <v>169</v>
      </c>
      <c r="B7" s="217" t="s">
        <v>168</v>
      </c>
      <c r="C7" s="216" t="s">
        <v>167</v>
      </c>
      <c r="D7" s="215" t="s">
        <v>166</v>
      </c>
      <c r="E7" s="214" t="s">
        <v>165</v>
      </c>
      <c r="F7" s="213" t="s">
        <v>164</v>
      </c>
      <c r="G7" s="212" t="s">
        <v>163</v>
      </c>
      <c r="H7" s="210" t="s">
        <v>162</v>
      </c>
      <c r="I7" s="210" t="s">
        <v>161</v>
      </c>
      <c r="J7" s="209" t="s">
        <v>160</v>
      </c>
      <c r="K7" s="211" t="s">
        <v>159</v>
      </c>
      <c r="L7" s="210" t="s">
        <v>158</v>
      </c>
      <c r="M7" s="210" t="s">
        <v>157</v>
      </c>
      <c r="N7" s="209" t="s">
        <v>156</v>
      </c>
      <c r="O7" s="208" t="s">
        <v>155</v>
      </c>
      <c r="P7" s="207" t="s">
        <v>154</v>
      </c>
      <c r="Q7" s="206" t="s">
        <v>153</v>
      </c>
      <c r="R7" s="205" t="s">
        <v>152</v>
      </c>
      <c r="S7" s="204" t="s">
        <v>151</v>
      </c>
    </row>
    <row r="8" spans="1:19" x14ac:dyDescent="0.3">
      <c r="A8" s="201" t="s">
        <v>332</v>
      </c>
      <c r="B8" s="200"/>
      <c r="C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12920</v>
      </c>
      <c r="H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6.5</v>
      </c>
      <c r="I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200992</v>
      </c>
      <c r="N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200992</v>
      </c>
      <c r="O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3415468</v>
      </c>
      <c r="P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</v>
      </c>
      <c r="Q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3" t="str">
        <f ca="1">IF(Tabulka[[#This Row],[15_vzpl]]=0,"",Tabulka[[#This Row],[14_vzsk]]/Tabulka[[#This Row],[15_vzpl]])</f>
        <v/>
      </c>
      <c r="S8" s="202">
        <f ca="1">IF(Tabulka[[#This Row],[15_vzpl]]-Tabulka[[#This Row],[14_vzsk]]=0,"",Tabulka[[#This Row],[15_vzpl]]-Tabulka[[#This Row],[14_vzsk]])</f>
        <v>-1590</v>
      </c>
    </row>
    <row r="9" spans="1:19" x14ac:dyDescent="0.3">
      <c r="A9" s="201">
        <v>303</v>
      </c>
      <c r="B9" s="200" t="s">
        <v>346</v>
      </c>
      <c r="C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</v>
      </c>
      <c r="Q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3" t="str">
        <f ca="1">IF(Tabulka[[#This Row],[15_vzpl]]=0,"",Tabulka[[#This Row],[14_vzsk]]/Tabulka[[#This Row],[15_vzpl]])</f>
        <v/>
      </c>
      <c r="S9" s="202">
        <f ca="1">IF(Tabulka[[#This Row],[15_vzpl]]-Tabulka[[#This Row],[14_vzsk]]=0,"",Tabulka[[#This Row],[15_vzpl]]-Tabulka[[#This Row],[14_vzsk]])</f>
        <v>-1590</v>
      </c>
    </row>
    <row r="10" spans="1:19" x14ac:dyDescent="0.3">
      <c r="A10" s="201">
        <v>410</v>
      </c>
      <c r="B10" s="200" t="s">
        <v>347</v>
      </c>
      <c r="C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12920</v>
      </c>
      <c r="H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6.5</v>
      </c>
      <c r="I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200992</v>
      </c>
      <c r="N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200992</v>
      </c>
      <c r="O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3415468</v>
      </c>
      <c r="P10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3" t="str">
        <f ca="1">IF(Tabulka[[#This Row],[15_vzpl]]=0,"",Tabulka[[#This Row],[14_vzsk]]/Tabulka[[#This Row],[15_vzpl]])</f>
        <v/>
      </c>
      <c r="S10" s="202" t="str">
        <f ca="1">IF(Tabulka[[#This Row],[15_vzpl]]-Tabulka[[#This Row],[14_vzsk]]=0,"",Tabulka[[#This Row],[15_vzpl]]-Tabulka[[#This Row],[14_vzsk]])</f>
        <v/>
      </c>
    </row>
    <row r="11" spans="1:19" x14ac:dyDescent="0.3">
      <c r="A11" t="s">
        <v>179</v>
      </c>
    </row>
    <row r="12" spans="1:19" x14ac:dyDescent="0.3">
      <c r="A12" s="79" t="s">
        <v>89</v>
      </c>
    </row>
    <row r="13" spans="1:19" x14ac:dyDescent="0.3">
      <c r="A13" s="80" t="s">
        <v>150</v>
      </c>
    </row>
    <row r="14" spans="1:19" x14ac:dyDescent="0.3">
      <c r="A14" s="193" t="s">
        <v>149</v>
      </c>
    </row>
    <row r="15" spans="1:19" x14ac:dyDescent="0.3">
      <c r="A15" s="172" t="s">
        <v>116</v>
      </c>
    </row>
    <row r="16" spans="1:19" x14ac:dyDescent="0.3">
      <c r="A16" s="174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0">
    <cfRule type="cellIs" dxfId="3" priority="3" operator="lessThan">
      <formula>0</formula>
    </cfRule>
  </conditionalFormatting>
  <conditionalFormatting sqref="R6:R10">
    <cfRule type="cellIs" dxfId="2" priority="4" operator="greaterThan">
      <formula>1</formula>
    </cfRule>
  </conditionalFormatting>
  <conditionalFormatting sqref="A8:S10">
    <cfRule type="expression" dxfId="1" priority="2">
      <formula>$B8=""</formula>
    </cfRule>
  </conditionalFormatting>
  <conditionalFormatting sqref="P8:S10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345</v>
      </c>
    </row>
    <row r="2" spans="1:19" x14ac:dyDescent="0.3">
      <c r="A2" s="169" t="s">
        <v>180</v>
      </c>
    </row>
    <row r="3" spans="1:19" x14ac:dyDescent="0.3">
      <c r="A3" s="239" t="s">
        <v>93</v>
      </c>
      <c r="B3" s="238" t="s">
        <v>148</v>
      </c>
      <c r="C3" t="s">
        <v>178</v>
      </c>
      <c r="D3" t="s">
        <v>169</v>
      </c>
      <c r="E3" t="s">
        <v>167</v>
      </c>
      <c r="F3" t="s">
        <v>166</v>
      </c>
      <c r="G3" t="s">
        <v>165</v>
      </c>
      <c r="H3" t="s">
        <v>164</v>
      </c>
      <c r="I3" t="s">
        <v>163</v>
      </c>
      <c r="J3" t="s">
        <v>162</v>
      </c>
      <c r="K3" t="s">
        <v>161</v>
      </c>
      <c r="L3" t="s">
        <v>160</v>
      </c>
      <c r="M3" t="s">
        <v>159</v>
      </c>
      <c r="N3" t="s">
        <v>158</v>
      </c>
      <c r="O3" t="s">
        <v>157</v>
      </c>
      <c r="P3" t="s">
        <v>156</v>
      </c>
      <c r="Q3" t="s">
        <v>155</v>
      </c>
      <c r="R3" t="s">
        <v>154</v>
      </c>
      <c r="S3" t="s">
        <v>153</v>
      </c>
    </row>
    <row r="4" spans="1:19" x14ac:dyDescent="0.3">
      <c r="A4" s="237" t="s">
        <v>94</v>
      </c>
      <c r="B4" s="236">
        <v>1</v>
      </c>
      <c r="C4" s="231">
        <v>1</v>
      </c>
      <c r="D4" s="231" t="s">
        <v>332</v>
      </c>
      <c r="E4" s="230">
        <v>7</v>
      </c>
      <c r="F4" s="230"/>
      <c r="G4" s="230"/>
      <c r="H4" s="230"/>
      <c r="I4" s="230">
        <v>1092</v>
      </c>
      <c r="J4" s="230"/>
      <c r="K4" s="230"/>
      <c r="L4" s="230"/>
      <c r="M4" s="230"/>
      <c r="N4" s="230"/>
      <c r="O4" s="230"/>
      <c r="P4" s="230"/>
      <c r="Q4" s="230">
        <v>278579</v>
      </c>
      <c r="R4" s="230"/>
      <c r="S4" s="230"/>
    </row>
    <row r="5" spans="1:19" x14ac:dyDescent="0.3">
      <c r="A5" s="235" t="s">
        <v>95</v>
      </c>
      <c r="B5" s="234">
        <v>2</v>
      </c>
      <c r="C5">
        <v>1</v>
      </c>
      <c r="D5">
        <v>410</v>
      </c>
      <c r="E5">
        <v>7</v>
      </c>
      <c r="I5">
        <v>1092</v>
      </c>
      <c r="Q5">
        <v>278579</v>
      </c>
    </row>
    <row r="6" spans="1:19" x14ac:dyDescent="0.3">
      <c r="A6" s="237" t="s">
        <v>96</v>
      </c>
      <c r="B6" s="236">
        <v>3</v>
      </c>
      <c r="C6" t="s">
        <v>333</v>
      </c>
      <c r="E6">
        <v>7</v>
      </c>
      <c r="I6">
        <v>1092</v>
      </c>
      <c r="Q6">
        <v>278579</v>
      </c>
    </row>
    <row r="7" spans="1:19" x14ac:dyDescent="0.3">
      <c r="A7" s="235" t="s">
        <v>97</v>
      </c>
      <c r="B7" s="234">
        <v>4</v>
      </c>
      <c r="C7">
        <v>2</v>
      </c>
      <c r="D7" t="s">
        <v>332</v>
      </c>
      <c r="E7">
        <v>7</v>
      </c>
      <c r="I7">
        <v>1036</v>
      </c>
      <c r="Q7">
        <v>266513</v>
      </c>
    </row>
    <row r="8" spans="1:19" x14ac:dyDescent="0.3">
      <c r="A8" s="237" t="s">
        <v>98</v>
      </c>
      <c r="B8" s="236">
        <v>5</v>
      </c>
      <c r="C8">
        <v>2</v>
      </c>
      <c r="D8">
        <v>410</v>
      </c>
      <c r="E8">
        <v>7</v>
      </c>
      <c r="I8">
        <v>1036</v>
      </c>
      <c r="Q8">
        <v>266513</v>
      </c>
    </row>
    <row r="9" spans="1:19" x14ac:dyDescent="0.3">
      <c r="A9" s="235" t="s">
        <v>99</v>
      </c>
      <c r="B9" s="234">
        <v>6</v>
      </c>
      <c r="C9" t="s">
        <v>334</v>
      </c>
      <c r="E9">
        <v>7</v>
      </c>
      <c r="I9">
        <v>1036</v>
      </c>
      <c r="Q9">
        <v>266513</v>
      </c>
    </row>
    <row r="10" spans="1:19" x14ac:dyDescent="0.3">
      <c r="A10" s="237" t="s">
        <v>100</v>
      </c>
      <c r="B10" s="236">
        <v>7</v>
      </c>
      <c r="C10">
        <v>3</v>
      </c>
      <c r="D10" t="s">
        <v>332</v>
      </c>
      <c r="E10">
        <v>7</v>
      </c>
      <c r="I10">
        <v>1200</v>
      </c>
      <c r="Q10">
        <v>265948</v>
      </c>
    </row>
    <row r="11" spans="1:19" x14ac:dyDescent="0.3">
      <c r="A11" s="235" t="s">
        <v>101</v>
      </c>
      <c r="B11" s="234">
        <v>8</v>
      </c>
      <c r="C11">
        <v>3</v>
      </c>
      <c r="D11">
        <v>410</v>
      </c>
      <c r="E11">
        <v>7</v>
      </c>
      <c r="I11">
        <v>1200</v>
      </c>
      <c r="Q11">
        <v>265948</v>
      </c>
    </row>
    <row r="12" spans="1:19" x14ac:dyDescent="0.3">
      <c r="A12" s="237" t="s">
        <v>102</v>
      </c>
      <c r="B12" s="236">
        <v>9</v>
      </c>
      <c r="C12" t="s">
        <v>335</v>
      </c>
      <c r="E12">
        <v>7</v>
      </c>
      <c r="I12">
        <v>1200</v>
      </c>
      <c r="Q12">
        <v>265948</v>
      </c>
    </row>
    <row r="13" spans="1:19" x14ac:dyDescent="0.3">
      <c r="A13" s="235" t="s">
        <v>103</v>
      </c>
      <c r="B13" s="234">
        <v>10</v>
      </c>
      <c r="C13">
        <v>4</v>
      </c>
      <c r="D13" t="s">
        <v>332</v>
      </c>
      <c r="E13">
        <v>7</v>
      </c>
      <c r="I13">
        <v>1088</v>
      </c>
      <c r="Q13">
        <v>269126</v>
      </c>
    </row>
    <row r="14" spans="1:19" x14ac:dyDescent="0.3">
      <c r="A14" s="237" t="s">
        <v>104</v>
      </c>
      <c r="B14" s="236">
        <v>11</v>
      </c>
      <c r="C14">
        <v>4</v>
      </c>
      <c r="D14">
        <v>410</v>
      </c>
      <c r="E14">
        <v>7</v>
      </c>
      <c r="I14">
        <v>1088</v>
      </c>
      <c r="Q14">
        <v>269126</v>
      </c>
    </row>
    <row r="15" spans="1:19" x14ac:dyDescent="0.3">
      <c r="A15" s="235" t="s">
        <v>105</v>
      </c>
      <c r="B15" s="234">
        <v>12</v>
      </c>
      <c r="C15" t="s">
        <v>336</v>
      </c>
      <c r="E15">
        <v>7</v>
      </c>
      <c r="I15">
        <v>1088</v>
      </c>
      <c r="Q15">
        <v>269126</v>
      </c>
    </row>
    <row r="16" spans="1:19" x14ac:dyDescent="0.3">
      <c r="A16" s="233" t="s">
        <v>93</v>
      </c>
      <c r="B16" s="232">
        <v>2017</v>
      </c>
      <c r="C16">
        <v>5</v>
      </c>
      <c r="D16" t="s">
        <v>332</v>
      </c>
      <c r="E16">
        <v>7</v>
      </c>
      <c r="I16">
        <v>1152</v>
      </c>
      <c r="Q16">
        <v>272253</v>
      </c>
    </row>
    <row r="17" spans="3:18" x14ac:dyDescent="0.3">
      <c r="C17">
        <v>5</v>
      </c>
      <c r="D17">
        <v>410</v>
      </c>
      <c r="E17">
        <v>7</v>
      </c>
      <c r="I17">
        <v>1152</v>
      </c>
      <c r="Q17">
        <v>272253</v>
      </c>
    </row>
    <row r="18" spans="3:18" x14ac:dyDescent="0.3">
      <c r="C18" t="s">
        <v>337</v>
      </c>
      <c r="E18">
        <v>7</v>
      </c>
      <c r="I18">
        <v>1152</v>
      </c>
      <c r="Q18">
        <v>272253</v>
      </c>
    </row>
    <row r="19" spans="3:18" x14ac:dyDescent="0.3">
      <c r="C19">
        <v>6</v>
      </c>
      <c r="D19" t="s">
        <v>332</v>
      </c>
      <c r="E19">
        <v>7</v>
      </c>
      <c r="I19">
        <v>992</v>
      </c>
      <c r="J19">
        <v>2</v>
      </c>
      <c r="Q19">
        <v>268022</v>
      </c>
    </row>
    <row r="20" spans="3:18" x14ac:dyDescent="0.3">
      <c r="C20">
        <v>6</v>
      </c>
      <c r="D20">
        <v>410</v>
      </c>
      <c r="E20">
        <v>7</v>
      </c>
      <c r="I20">
        <v>992</v>
      </c>
      <c r="J20">
        <v>2</v>
      </c>
      <c r="Q20">
        <v>268022</v>
      </c>
    </row>
    <row r="21" spans="3:18" x14ac:dyDescent="0.3">
      <c r="C21" t="s">
        <v>338</v>
      </c>
      <c r="E21">
        <v>7</v>
      </c>
      <c r="I21">
        <v>992</v>
      </c>
      <c r="J21">
        <v>2</v>
      </c>
      <c r="Q21">
        <v>268022</v>
      </c>
    </row>
    <row r="22" spans="3:18" x14ac:dyDescent="0.3">
      <c r="C22">
        <v>7</v>
      </c>
      <c r="D22" t="s">
        <v>332</v>
      </c>
      <c r="E22">
        <v>7</v>
      </c>
      <c r="I22">
        <v>792</v>
      </c>
      <c r="J22">
        <v>3</v>
      </c>
      <c r="O22">
        <v>92730</v>
      </c>
      <c r="P22">
        <v>92730</v>
      </c>
      <c r="Q22">
        <v>349449</v>
      </c>
    </row>
    <row r="23" spans="3:18" x14ac:dyDescent="0.3">
      <c r="C23">
        <v>7</v>
      </c>
      <c r="D23">
        <v>410</v>
      </c>
      <c r="E23">
        <v>7</v>
      </c>
      <c r="I23">
        <v>792</v>
      </c>
      <c r="J23">
        <v>3</v>
      </c>
      <c r="O23">
        <v>92730</v>
      </c>
      <c r="P23">
        <v>92730</v>
      </c>
      <c r="Q23">
        <v>349449</v>
      </c>
    </row>
    <row r="24" spans="3:18" x14ac:dyDescent="0.3">
      <c r="C24" t="s">
        <v>339</v>
      </c>
      <c r="E24">
        <v>7</v>
      </c>
      <c r="I24">
        <v>792</v>
      </c>
      <c r="J24">
        <v>3</v>
      </c>
      <c r="O24">
        <v>92730</v>
      </c>
      <c r="P24">
        <v>92730</v>
      </c>
      <c r="Q24">
        <v>349449</v>
      </c>
    </row>
    <row r="25" spans="3:18" x14ac:dyDescent="0.3">
      <c r="C25">
        <v>8</v>
      </c>
      <c r="D25" t="s">
        <v>332</v>
      </c>
      <c r="E25">
        <v>7</v>
      </c>
      <c r="I25">
        <v>1036</v>
      </c>
      <c r="O25">
        <v>15532</v>
      </c>
      <c r="P25">
        <v>15532</v>
      </c>
      <c r="Q25">
        <v>263790</v>
      </c>
    </row>
    <row r="26" spans="3:18" x14ac:dyDescent="0.3">
      <c r="C26">
        <v>8</v>
      </c>
      <c r="D26">
        <v>410</v>
      </c>
      <c r="E26">
        <v>7</v>
      </c>
      <c r="I26">
        <v>1036</v>
      </c>
      <c r="O26">
        <v>15532</v>
      </c>
      <c r="P26">
        <v>15532</v>
      </c>
      <c r="Q26">
        <v>263790</v>
      </c>
    </row>
    <row r="27" spans="3:18" x14ac:dyDescent="0.3">
      <c r="C27" t="s">
        <v>340</v>
      </c>
      <c r="E27">
        <v>7</v>
      </c>
      <c r="I27">
        <v>1036</v>
      </c>
      <c r="O27">
        <v>15532</v>
      </c>
      <c r="P27">
        <v>15532</v>
      </c>
      <c r="Q27">
        <v>263790</v>
      </c>
    </row>
    <row r="28" spans="3:18" x14ac:dyDescent="0.3">
      <c r="C28">
        <v>9</v>
      </c>
      <c r="D28" t="s">
        <v>332</v>
      </c>
      <c r="E28">
        <v>7</v>
      </c>
      <c r="I28">
        <v>1064</v>
      </c>
      <c r="Q28">
        <v>264121</v>
      </c>
    </row>
    <row r="29" spans="3:18" x14ac:dyDescent="0.3">
      <c r="C29">
        <v>9</v>
      </c>
      <c r="D29">
        <v>410</v>
      </c>
      <c r="E29">
        <v>7</v>
      </c>
      <c r="I29">
        <v>1064</v>
      </c>
      <c r="Q29">
        <v>264121</v>
      </c>
    </row>
    <row r="30" spans="3:18" x14ac:dyDescent="0.3">
      <c r="C30" t="s">
        <v>341</v>
      </c>
      <c r="E30">
        <v>7</v>
      </c>
      <c r="I30">
        <v>1064</v>
      </c>
      <c r="Q30">
        <v>264121</v>
      </c>
    </row>
    <row r="31" spans="3:18" x14ac:dyDescent="0.3">
      <c r="C31">
        <v>10</v>
      </c>
      <c r="D31" t="s">
        <v>332</v>
      </c>
      <c r="E31">
        <v>7</v>
      </c>
      <c r="I31">
        <v>1188</v>
      </c>
      <c r="J31">
        <v>1.5</v>
      </c>
      <c r="Q31">
        <v>270180</v>
      </c>
      <c r="R31">
        <v>1590</v>
      </c>
    </row>
    <row r="32" spans="3:18" x14ac:dyDescent="0.3">
      <c r="C32">
        <v>10</v>
      </c>
      <c r="D32">
        <v>303</v>
      </c>
      <c r="R32">
        <v>1590</v>
      </c>
    </row>
    <row r="33" spans="3:18" x14ac:dyDescent="0.3">
      <c r="C33">
        <v>10</v>
      </c>
      <c r="D33">
        <v>410</v>
      </c>
      <c r="E33">
        <v>7</v>
      </c>
      <c r="I33">
        <v>1188</v>
      </c>
      <c r="J33">
        <v>1.5</v>
      </c>
      <c r="Q33">
        <v>270180</v>
      </c>
    </row>
    <row r="34" spans="3:18" x14ac:dyDescent="0.3">
      <c r="C34" t="s">
        <v>342</v>
      </c>
      <c r="E34">
        <v>7</v>
      </c>
      <c r="I34">
        <v>1188</v>
      </c>
      <c r="J34">
        <v>1.5</v>
      </c>
      <c r="Q34">
        <v>270180</v>
      </c>
      <c r="R34">
        <v>1590</v>
      </c>
    </row>
    <row r="35" spans="3:18" x14ac:dyDescent="0.3">
      <c r="C35">
        <v>11</v>
      </c>
      <c r="D35" t="s">
        <v>332</v>
      </c>
      <c r="E35">
        <v>7</v>
      </c>
      <c r="I35">
        <v>1200</v>
      </c>
      <c r="O35">
        <v>92730</v>
      </c>
      <c r="P35">
        <v>92730</v>
      </c>
      <c r="Q35">
        <v>367513</v>
      </c>
    </row>
    <row r="36" spans="3:18" x14ac:dyDescent="0.3">
      <c r="C36">
        <v>11</v>
      </c>
      <c r="D36">
        <v>410</v>
      </c>
      <c r="E36">
        <v>7</v>
      </c>
      <c r="I36">
        <v>1200</v>
      </c>
      <c r="O36">
        <v>92730</v>
      </c>
      <c r="P36">
        <v>92730</v>
      </c>
      <c r="Q36">
        <v>367513</v>
      </c>
    </row>
    <row r="37" spans="3:18" x14ac:dyDescent="0.3">
      <c r="C37" t="s">
        <v>343</v>
      </c>
      <c r="E37">
        <v>7</v>
      </c>
      <c r="I37">
        <v>1200</v>
      </c>
      <c r="O37">
        <v>92730</v>
      </c>
      <c r="P37">
        <v>92730</v>
      </c>
      <c r="Q37">
        <v>367513</v>
      </c>
    </row>
    <row r="38" spans="3:18" x14ac:dyDescent="0.3">
      <c r="C38">
        <v>12</v>
      </c>
      <c r="D38" t="s">
        <v>332</v>
      </c>
      <c r="E38">
        <v>7</v>
      </c>
      <c r="I38">
        <v>1080</v>
      </c>
      <c r="Q38">
        <v>279974</v>
      </c>
    </row>
    <row r="39" spans="3:18" x14ac:dyDescent="0.3">
      <c r="C39">
        <v>12</v>
      </c>
      <c r="D39">
        <v>410</v>
      </c>
      <c r="E39">
        <v>7</v>
      </c>
      <c r="I39">
        <v>1080</v>
      </c>
      <c r="Q39">
        <v>279974</v>
      </c>
    </row>
    <row r="40" spans="3:18" x14ac:dyDescent="0.3">
      <c r="C40" t="s">
        <v>344</v>
      </c>
      <c r="E40">
        <v>7</v>
      </c>
      <c r="I40">
        <v>1080</v>
      </c>
      <c r="Q40">
        <v>279974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44" t="s">
        <v>72</v>
      </c>
      <c r="B1" s="244"/>
      <c r="C1" s="245"/>
      <c r="D1" s="245"/>
      <c r="E1" s="245"/>
    </row>
    <row r="2" spans="1:5" ht="14.4" customHeight="1" thickBot="1" x14ac:dyDescent="0.35">
      <c r="A2" s="169" t="s">
        <v>180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4240.4318289060593</v>
      </c>
      <c r="D4" s="123">
        <f ca="1">IF(ISERROR(VLOOKUP("Náklady celkem",INDIRECT("HI!$A:$G"),5,0)),0,VLOOKUP("Náklady celkem",INDIRECT("HI!$A:$G"),5,0))</f>
        <v>4975.3318999999992</v>
      </c>
      <c r="E4" s="124">
        <f ca="1">IF(C4=0,0,D4/C4)</f>
        <v>1.1733078376792414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0.16361572265624999</v>
      </c>
      <c r="D7" s="131">
        <f>IF(ISERROR(HI!E5),"",HI!E5)</f>
        <v>0.16996</v>
      </c>
      <c r="E7" s="128">
        <f t="shared" ref="E7:E11" si="0">IF(C7=0,0,D7/C7)</f>
        <v>1.0387754748795082</v>
      </c>
    </row>
    <row r="8" spans="1:5" ht="14.4" customHeight="1" x14ac:dyDescent="0.3">
      <c r="A8" s="132" t="s">
        <v>82</v>
      </c>
      <c r="B8" s="130"/>
      <c r="C8" s="131"/>
      <c r="D8" s="131"/>
      <c r="E8" s="128"/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3" t="s">
        <v>87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9.8344297409057625E-3</v>
      </c>
      <c r="D11" s="131">
        <f>IF(ISERROR(HI!E6),"",HI!E6)</f>
        <v>0.16405999999999998</v>
      </c>
      <c r="E11" s="128">
        <f t="shared" si="0"/>
        <v>16.682207745874837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4061</v>
      </c>
      <c r="D12" s="127">
        <f ca="1">IF(ISERROR(VLOOKUP("Osobní náklady (Kč) *",INDIRECT("HI!$A:$G"),5,0)),0,VLOOKUP("Osobní náklady (Kč) *",INDIRECT("HI!$A:$G"),5,0))</f>
        <v>4643.1770199999992</v>
      </c>
      <c r="E12" s="128">
        <f ca="1">IF(C12=0,0,D12/C12)</f>
        <v>1.1433580448165475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84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85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" customHeight="1" thickBot="1" x14ac:dyDescent="0.35">
      <c r="A2" s="169" t="s">
        <v>180</v>
      </c>
      <c r="B2" s="77"/>
      <c r="C2" s="77"/>
      <c r="D2" s="77"/>
      <c r="E2" s="77"/>
      <c r="F2" s="77"/>
    </row>
    <row r="3" spans="1:10" ht="14.4" customHeight="1" x14ac:dyDescent="0.3">
      <c r="A3" s="246"/>
      <c r="B3" s="73">
        <v>2015</v>
      </c>
      <c r="C3" s="40">
        <v>2016</v>
      </c>
      <c r="D3" s="7"/>
      <c r="E3" s="250">
        <v>2017</v>
      </c>
      <c r="F3" s="251"/>
      <c r="G3" s="251"/>
      <c r="H3" s="252"/>
      <c r="I3" s="253">
        <v>2017</v>
      </c>
      <c r="J3" s="254"/>
    </row>
    <row r="4" spans="1:10" ht="14.4" customHeight="1" thickBot="1" x14ac:dyDescent="0.3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5" t="s">
        <v>146</v>
      </c>
      <c r="J4" s="186" t="s">
        <v>147</v>
      </c>
    </row>
    <row r="5" spans="1:10" ht="14.4" customHeight="1" x14ac:dyDescent="0.3">
      <c r="A5" s="78" t="str">
        <f>HYPERLINK("#'Léky Žádanky'!A1","Léky (Kč)")</f>
        <v>Léky (Kč)</v>
      </c>
      <c r="B5" s="27">
        <v>0.16269</v>
      </c>
      <c r="C5" s="29">
        <v>0.16406000000000001</v>
      </c>
      <c r="D5" s="8"/>
      <c r="E5" s="83">
        <v>0.16996</v>
      </c>
      <c r="F5" s="28">
        <v>0.16361572265624999</v>
      </c>
      <c r="G5" s="82">
        <f>E5-F5</f>
        <v>6.34427734375001E-3</v>
      </c>
      <c r="H5" s="88">
        <f>IF(F5&lt;0.00000001,"",E5/F5)</f>
        <v>1.0387754748795082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0.22213999999999998</v>
      </c>
      <c r="C6" s="31">
        <v>1.0119999999999999E-2</v>
      </c>
      <c r="D6" s="8"/>
      <c r="E6" s="84">
        <v>0.16405999999999998</v>
      </c>
      <c r="F6" s="30">
        <v>9.8344297409057625E-3</v>
      </c>
      <c r="G6" s="85">
        <f>E6-F6</f>
        <v>0.15422557025909422</v>
      </c>
      <c r="H6" s="89">
        <f>IF(F6&lt;0.00000001,"",E6/F6)</f>
        <v>16.682207745874837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3772.6526400000002</v>
      </c>
      <c r="C7" s="31">
        <v>4080.7049699999998</v>
      </c>
      <c r="D7" s="8"/>
      <c r="E7" s="84">
        <v>4643.1770199999992</v>
      </c>
      <c r="F7" s="30">
        <v>4061</v>
      </c>
      <c r="G7" s="85">
        <f>E7-F7</f>
        <v>582.17701999999917</v>
      </c>
      <c r="H7" s="89">
        <f>IF(F7&lt;0.00000001,"",E7/F7)</f>
        <v>1.1433580448165475</v>
      </c>
    </row>
    <row r="8" spans="1:10" ht="14.4" customHeight="1" thickBot="1" x14ac:dyDescent="0.35">
      <c r="A8" s="1" t="s">
        <v>57</v>
      </c>
      <c r="B8" s="11">
        <v>180.86968999999996</v>
      </c>
      <c r="C8" s="33">
        <v>176.00962999999953</v>
      </c>
      <c r="D8" s="8"/>
      <c r="E8" s="86">
        <v>331.82086000000004</v>
      </c>
      <c r="F8" s="32">
        <v>179.25837875366213</v>
      </c>
      <c r="G8" s="87">
        <f>E8-F8</f>
        <v>152.56248124633791</v>
      </c>
      <c r="H8" s="90">
        <f>IF(F8&lt;0.00000001,"",E8/F8)</f>
        <v>1.8510758733123998</v>
      </c>
    </row>
    <row r="9" spans="1:10" ht="14.4" customHeight="1" thickBot="1" x14ac:dyDescent="0.35">
      <c r="A9" s="2" t="s">
        <v>58</v>
      </c>
      <c r="B9" s="3">
        <v>3953.9071600000002</v>
      </c>
      <c r="C9" s="35">
        <v>4256.8887799999993</v>
      </c>
      <c r="D9" s="8"/>
      <c r="E9" s="3">
        <v>4975.3318999999992</v>
      </c>
      <c r="F9" s="34">
        <v>4240.4318289060593</v>
      </c>
      <c r="G9" s="34">
        <f>E9-F9</f>
        <v>734.90007109393991</v>
      </c>
      <c r="H9" s="91">
        <f>IF(F9&lt;0.00000001,"",E9/F9)</f>
        <v>1.1733078376792414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x14ac:dyDescent="0.3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" customHeight="1" x14ac:dyDescent="0.3">
      <c r="A20" s="80" t="s">
        <v>123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145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56" t="s">
        <v>182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8" customFormat="1" ht="14.4" customHeight="1" thickBot="1" x14ac:dyDescent="0.3">
      <c r="A2" s="169" t="s">
        <v>180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184" t="s">
        <v>124</v>
      </c>
      <c r="E4" s="184" t="s">
        <v>125</v>
      </c>
      <c r="F4" s="184" t="s">
        <v>126</v>
      </c>
      <c r="G4" s="184" t="s">
        <v>127</v>
      </c>
      <c r="H4" s="184" t="s">
        <v>128</v>
      </c>
      <c r="I4" s="184" t="s">
        <v>129</v>
      </c>
      <c r="J4" s="184" t="s">
        <v>130</v>
      </c>
      <c r="K4" s="184" t="s">
        <v>131</v>
      </c>
      <c r="L4" s="184" t="s">
        <v>132</v>
      </c>
      <c r="M4" s="184" t="s">
        <v>133</v>
      </c>
      <c r="N4" s="184" t="s">
        <v>134</v>
      </c>
      <c r="O4" s="184" t="s">
        <v>135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181</v>
      </c>
    </row>
    <row r="7" spans="1:17" ht="14.4" customHeight="1" x14ac:dyDescent="0.3">
      <c r="A7" s="15" t="s">
        <v>19</v>
      </c>
      <c r="B7" s="46">
        <v>0.163615715306</v>
      </c>
      <c r="C7" s="47">
        <v>1.3634642941999999E-2</v>
      </c>
      <c r="D7" s="47">
        <v>0</v>
      </c>
      <c r="E7" s="47">
        <v>0</v>
      </c>
      <c r="F7" s="47">
        <v>0.16996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0.16996</v>
      </c>
      <c r="Q7" s="68">
        <v>1.038775521544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181</v>
      </c>
    </row>
    <row r="9" spans="1:17" ht="14.4" customHeight="1" x14ac:dyDescent="0.3">
      <c r="A9" s="15" t="s">
        <v>21</v>
      </c>
      <c r="B9" s="46">
        <v>9.8344312320000002E-3</v>
      </c>
      <c r="C9" s="47">
        <v>8.1953593599999998E-4</v>
      </c>
      <c r="D9" s="47">
        <v>0</v>
      </c>
      <c r="E9" s="47">
        <v>0</v>
      </c>
      <c r="F9" s="47">
        <v>0</v>
      </c>
      <c r="G9" s="47">
        <v>3.032E-2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0.13374</v>
      </c>
      <c r="P9" s="48">
        <v>0.16406000000000001</v>
      </c>
      <c r="Q9" s="68">
        <v>16.682205215448999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181</v>
      </c>
    </row>
    <row r="11" spans="1:17" ht="14.4" customHeight="1" x14ac:dyDescent="0.3">
      <c r="A11" s="15" t="s">
        <v>23</v>
      </c>
      <c r="B11" s="46">
        <v>17.446329815622999</v>
      </c>
      <c r="C11" s="47">
        <v>1.4538608179679999</v>
      </c>
      <c r="D11" s="47">
        <v>0.31918000000000002</v>
      </c>
      <c r="E11" s="47">
        <v>0.62917999999999996</v>
      </c>
      <c r="F11" s="47">
        <v>3.35277</v>
      </c>
      <c r="G11" s="47">
        <v>0.31490000000000001</v>
      </c>
      <c r="H11" s="47">
        <v>10.396369999999999</v>
      </c>
      <c r="I11" s="47">
        <v>1.35398</v>
      </c>
      <c r="J11" s="47">
        <v>0</v>
      </c>
      <c r="K11" s="47">
        <v>0.19117999999999999</v>
      </c>
      <c r="L11" s="47">
        <v>2.0533299999999999</v>
      </c>
      <c r="M11" s="47">
        <v>1.80758</v>
      </c>
      <c r="N11" s="47">
        <v>4.2045199999990004</v>
      </c>
      <c r="O11" s="47">
        <v>0.39052999999900001</v>
      </c>
      <c r="P11" s="48">
        <v>25.01352</v>
      </c>
      <c r="Q11" s="68">
        <v>1.433741094221</v>
      </c>
    </row>
    <row r="12" spans="1:17" ht="14.4" customHeight="1" x14ac:dyDescent="0.3">
      <c r="A12" s="15" t="s">
        <v>24</v>
      </c>
      <c r="B12" s="46">
        <v>0.13620522913899999</v>
      </c>
      <c r="C12" s="47">
        <v>1.1350435761E-2</v>
      </c>
      <c r="D12" s="47">
        <v>0</v>
      </c>
      <c r="E12" s="47">
        <v>0</v>
      </c>
      <c r="F12" s="47">
        <v>0</v>
      </c>
      <c r="G12" s="47">
        <v>0</v>
      </c>
      <c r="H12" s="47">
        <v>0.14828</v>
      </c>
      <c r="I12" s="47">
        <v>0</v>
      </c>
      <c r="J12" s="47">
        <v>0</v>
      </c>
      <c r="K12" s="47">
        <v>0</v>
      </c>
      <c r="L12" s="47">
        <v>0.03</v>
      </c>
      <c r="M12" s="47">
        <v>0</v>
      </c>
      <c r="N12" s="47">
        <v>0.11984</v>
      </c>
      <c r="O12" s="47">
        <v>1.089</v>
      </c>
      <c r="P12" s="48">
        <v>1.3871199999999999</v>
      </c>
      <c r="Q12" s="68">
        <v>10.184043657955</v>
      </c>
    </row>
    <row r="13" spans="1:17" ht="14.4" customHeight="1" x14ac:dyDescent="0.3">
      <c r="A13" s="15" t="s">
        <v>25</v>
      </c>
      <c r="B13" s="46">
        <v>7</v>
      </c>
      <c r="C13" s="47">
        <v>0.58333333333299997</v>
      </c>
      <c r="D13" s="47">
        <v>0.11495</v>
      </c>
      <c r="E13" s="47">
        <v>0.14882999999999999</v>
      </c>
      <c r="F13" s="47">
        <v>0.11496000000000001</v>
      </c>
      <c r="G13" s="47">
        <v>0.22989999999999999</v>
      </c>
      <c r="H13" s="47">
        <v>0</v>
      </c>
      <c r="I13" s="47">
        <v>0.68486000000000002</v>
      </c>
      <c r="J13" s="47">
        <v>0</v>
      </c>
      <c r="K13" s="47">
        <v>1.9879599999999999</v>
      </c>
      <c r="L13" s="47">
        <v>0</v>
      </c>
      <c r="M13" s="47">
        <v>0</v>
      </c>
      <c r="N13" s="47">
        <v>0</v>
      </c>
      <c r="O13" s="47">
        <v>0</v>
      </c>
      <c r="P13" s="48">
        <v>3.28146</v>
      </c>
      <c r="Q13" s="68">
        <v>0.46877999999999997</v>
      </c>
    </row>
    <row r="14" spans="1:17" ht="14.4" customHeight="1" x14ac:dyDescent="0.3">
      <c r="A14" s="15" t="s">
        <v>26</v>
      </c>
      <c r="B14" s="46">
        <v>91.788151496213999</v>
      </c>
      <c r="C14" s="47">
        <v>7.6490126246839996</v>
      </c>
      <c r="D14" s="47">
        <v>10.321</v>
      </c>
      <c r="E14" s="47">
        <v>8.3119999999999994</v>
      </c>
      <c r="F14" s="47">
        <v>8.1199999999999992</v>
      </c>
      <c r="G14" s="47">
        <v>6.5490000000000004</v>
      </c>
      <c r="H14" s="47">
        <v>6.8659999999999997</v>
      </c>
      <c r="I14" s="47">
        <v>6.1180000000000003</v>
      </c>
      <c r="J14" s="47">
        <v>5.593</v>
      </c>
      <c r="K14" s="47">
        <v>6.32</v>
      </c>
      <c r="L14" s="47">
        <v>6.1559999999999997</v>
      </c>
      <c r="M14" s="47">
        <v>7.3159999999999998</v>
      </c>
      <c r="N14" s="47">
        <v>8.0909999999989992</v>
      </c>
      <c r="O14" s="47">
        <v>8.1989999999989998</v>
      </c>
      <c r="P14" s="48">
        <v>87.960999999999999</v>
      </c>
      <c r="Q14" s="68">
        <v>0.95830451497400004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181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181</v>
      </c>
    </row>
    <row r="17" spans="1:17" ht="14.4" customHeight="1" x14ac:dyDescent="0.3">
      <c r="A17" s="15" t="s">
        <v>29</v>
      </c>
      <c r="B17" s="46">
        <v>1.9999999999989999</v>
      </c>
      <c r="C17" s="47">
        <v>0.166666666666</v>
      </c>
      <c r="D17" s="47">
        <v>0</v>
      </c>
      <c r="E17" s="47">
        <v>0</v>
      </c>
      <c r="F17" s="47">
        <v>0</v>
      </c>
      <c r="G17" s="47">
        <v>0</v>
      </c>
      <c r="H17" s="47">
        <v>2.4040699999999999</v>
      </c>
      <c r="I17" s="47">
        <v>9.10154</v>
      </c>
      <c r="J17" s="47">
        <v>13.430999999999999</v>
      </c>
      <c r="K17" s="47">
        <v>0</v>
      </c>
      <c r="L17" s="47">
        <v>0</v>
      </c>
      <c r="M17" s="47">
        <v>0</v>
      </c>
      <c r="N17" s="47">
        <v>0</v>
      </c>
      <c r="O17" s="47">
        <v>0.27829999999999999</v>
      </c>
      <c r="P17" s="48">
        <v>25.21491</v>
      </c>
      <c r="Q17" s="68">
        <v>12.607455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181</v>
      </c>
    </row>
    <row r="19" spans="1:17" ht="14.4" customHeight="1" x14ac:dyDescent="0.3">
      <c r="A19" s="15" t="s">
        <v>31</v>
      </c>
      <c r="B19" s="46">
        <v>43.887690469989998</v>
      </c>
      <c r="C19" s="47">
        <v>3.6573075391650001</v>
      </c>
      <c r="D19" s="47">
        <v>3.1169500000000001</v>
      </c>
      <c r="E19" s="47">
        <v>3.82219</v>
      </c>
      <c r="F19" s="47">
        <v>3.5606300000000002</v>
      </c>
      <c r="G19" s="47">
        <v>4.3106600000000004</v>
      </c>
      <c r="H19" s="47">
        <v>3.5331199999999998</v>
      </c>
      <c r="I19" s="47">
        <v>3.7469000000000001</v>
      </c>
      <c r="J19" s="47">
        <v>3.2658399999999999</v>
      </c>
      <c r="K19" s="47">
        <v>3.3936799999999998</v>
      </c>
      <c r="L19" s="47">
        <v>3.20628</v>
      </c>
      <c r="M19" s="47">
        <v>3.5973999999999999</v>
      </c>
      <c r="N19" s="47">
        <v>3.7702299999990001</v>
      </c>
      <c r="O19" s="47">
        <v>3.7424699999989999</v>
      </c>
      <c r="P19" s="48">
        <v>43.06635</v>
      </c>
      <c r="Q19" s="68">
        <v>0.98128540232499994</v>
      </c>
    </row>
    <row r="20" spans="1:17" ht="14.4" customHeight="1" x14ac:dyDescent="0.3">
      <c r="A20" s="15" t="s">
        <v>32</v>
      </c>
      <c r="B20" s="46">
        <v>4061</v>
      </c>
      <c r="C20" s="47">
        <v>338.41666666666703</v>
      </c>
      <c r="D20" s="47">
        <v>378.86603000000002</v>
      </c>
      <c r="E20" s="47">
        <v>362.45652999999999</v>
      </c>
      <c r="F20" s="47">
        <v>361.68869999999998</v>
      </c>
      <c r="G20" s="47">
        <v>366.01402999999999</v>
      </c>
      <c r="H20" s="47">
        <v>370.26328000000001</v>
      </c>
      <c r="I20" s="47">
        <v>364.50984999999997</v>
      </c>
      <c r="J20" s="47">
        <v>473.392</v>
      </c>
      <c r="K20" s="47">
        <v>358.75549000000098</v>
      </c>
      <c r="L20" s="47">
        <v>359.2038</v>
      </c>
      <c r="M20" s="47">
        <v>367.44639000000001</v>
      </c>
      <c r="N20" s="47">
        <v>499.81557999999899</v>
      </c>
      <c r="O20" s="47">
        <v>380.76533999999901</v>
      </c>
      <c r="P20" s="48">
        <v>4643.1770200000001</v>
      </c>
      <c r="Q20" s="68">
        <v>1.1433580448159999</v>
      </c>
    </row>
    <row r="21" spans="1:17" ht="14.4" customHeight="1" x14ac:dyDescent="0.3">
      <c r="A21" s="16" t="s">
        <v>33</v>
      </c>
      <c r="B21" s="46">
        <v>17</v>
      </c>
      <c r="C21" s="47">
        <v>1.4166666666659999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1.5049999999999999</v>
      </c>
      <c r="K21" s="47">
        <v>1.5049999999999999</v>
      </c>
      <c r="L21" s="47">
        <v>1.5049999999999999</v>
      </c>
      <c r="M21" s="47">
        <v>1.5049999999999999</v>
      </c>
      <c r="N21" s="47">
        <v>1.5049999999999999</v>
      </c>
      <c r="O21" s="47">
        <v>1.5049999999999999</v>
      </c>
      <c r="P21" s="48">
        <v>17.46</v>
      </c>
      <c r="Q21" s="68">
        <v>1.0270588235289999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9.8010000000000002</v>
      </c>
      <c r="G22" s="47">
        <v>0</v>
      </c>
      <c r="H22" s="47">
        <v>108.562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7.6834999999990004</v>
      </c>
      <c r="P22" s="48">
        <v>126.04649999999999</v>
      </c>
      <c r="Q22" s="68" t="s">
        <v>181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181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2.389999999999</v>
      </c>
      <c r="O24" s="47">
        <v>0</v>
      </c>
      <c r="P24" s="48">
        <v>2.389999999999</v>
      </c>
      <c r="Q24" s="68"/>
    </row>
    <row r="25" spans="1:17" ht="14.4" customHeight="1" x14ac:dyDescent="0.3">
      <c r="A25" s="17" t="s">
        <v>37</v>
      </c>
      <c r="B25" s="49">
        <v>4240.4318271575103</v>
      </c>
      <c r="C25" s="50">
        <v>353.36931892979197</v>
      </c>
      <c r="D25" s="50">
        <v>394.14310999999998</v>
      </c>
      <c r="E25" s="50">
        <v>376.77373</v>
      </c>
      <c r="F25" s="50">
        <v>388.21302000000099</v>
      </c>
      <c r="G25" s="50">
        <v>378.85381000000001</v>
      </c>
      <c r="H25" s="50">
        <v>503.57812000000001</v>
      </c>
      <c r="I25" s="50">
        <v>386.92012999999997</v>
      </c>
      <c r="J25" s="50">
        <v>497.18684000000002</v>
      </c>
      <c r="K25" s="50">
        <v>372.153310000001</v>
      </c>
      <c r="L25" s="50">
        <v>372.15440999999998</v>
      </c>
      <c r="M25" s="50">
        <v>381.67237</v>
      </c>
      <c r="N25" s="50">
        <v>519.89616999999896</v>
      </c>
      <c r="O25" s="50">
        <v>403.78687999999897</v>
      </c>
      <c r="P25" s="51">
        <v>4975.3319000000001</v>
      </c>
      <c r="Q25" s="69">
        <v>1.173307838163</v>
      </c>
    </row>
    <row r="26" spans="1:17" ht="14.4" customHeight="1" x14ac:dyDescent="0.3">
      <c r="A26" s="15" t="s">
        <v>38</v>
      </c>
      <c r="B26" s="46">
        <v>648.80909034507204</v>
      </c>
      <c r="C26" s="47">
        <v>54.067424195421999</v>
      </c>
      <c r="D26" s="47">
        <v>47.7652</v>
      </c>
      <c r="E26" s="47">
        <v>44.768180000000001</v>
      </c>
      <c r="F26" s="47">
        <v>54.892620000000001</v>
      </c>
      <c r="G26" s="47">
        <v>52.30715</v>
      </c>
      <c r="H26" s="47">
        <v>56.59713</v>
      </c>
      <c r="I26" s="47">
        <v>59.294350000000001</v>
      </c>
      <c r="J26" s="47">
        <v>62.346249999999998</v>
      </c>
      <c r="K26" s="47">
        <v>84.412989999999994</v>
      </c>
      <c r="L26" s="47">
        <v>49.558839999999996</v>
      </c>
      <c r="M26" s="47">
        <v>66.945430000000002</v>
      </c>
      <c r="N26" s="47">
        <v>65.958500000000001</v>
      </c>
      <c r="O26" s="47">
        <v>61.024230000000003</v>
      </c>
      <c r="P26" s="48">
        <v>705.87086999999997</v>
      </c>
      <c r="Q26" s="68">
        <v>1.087948489785</v>
      </c>
    </row>
    <row r="27" spans="1:17" ht="14.4" customHeight="1" x14ac:dyDescent="0.3">
      <c r="A27" s="18" t="s">
        <v>39</v>
      </c>
      <c r="B27" s="49">
        <v>4889.2409175025796</v>
      </c>
      <c r="C27" s="50">
        <v>407.436743125215</v>
      </c>
      <c r="D27" s="50">
        <v>441.90830999999997</v>
      </c>
      <c r="E27" s="50">
        <v>421.54190999999997</v>
      </c>
      <c r="F27" s="50">
        <v>443.10564000000102</v>
      </c>
      <c r="G27" s="50">
        <v>431.16095999999999</v>
      </c>
      <c r="H27" s="50">
        <v>560.17525000000001</v>
      </c>
      <c r="I27" s="50">
        <v>446.21447999999998</v>
      </c>
      <c r="J27" s="50">
        <v>559.53309000000002</v>
      </c>
      <c r="K27" s="50">
        <v>456.56630000000098</v>
      </c>
      <c r="L27" s="50">
        <v>421.71325000000002</v>
      </c>
      <c r="M27" s="50">
        <v>448.61779999999999</v>
      </c>
      <c r="N27" s="50">
        <v>585.85466999999903</v>
      </c>
      <c r="O27" s="50">
        <v>464.81110999999902</v>
      </c>
      <c r="P27" s="51">
        <v>5681.2027699999999</v>
      </c>
      <c r="Q27" s="69">
        <v>1.161980533555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181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181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136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69" t="s">
        <v>180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137</v>
      </c>
      <c r="G4" s="268" t="s">
        <v>48</v>
      </c>
      <c r="H4" s="106" t="s">
        <v>79</v>
      </c>
      <c r="I4" s="266" t="s">
        <v>49</v>
      </c>
      <c r="J4" s="268" t="s">
        <v>144</v>
      </c>
      <c r="K4" s="269" t="s">
        <v>138</v>
      </c>
    </row>
    <row r="5" spans="1:11" ht="42" thickBot="1" x14ac:dyDescent="0.35">
      <c r="A5" s="60"/>
      <c r="B5" s="24" t="s">
        <v>140</v>
      </c>
      <c r="C5" s="25" t="s">
        <v>141</v>
      </c>
      <c r="D5" s="26" t="s">
        <v>142</v>
      </c>
      <c r="E5" s="26" t="s">
        <v>143</v>
      </c>
      <c r="F5" s="267"/>
      <c r="G5" s="267"/>
      <c r="H5" s="25" t="s">
        <v>139</v>
      </c>
      <c r="I5" s="267"/>
      <c r="J5" s="267"/>
      <c r="K5" s="270"/>
    </row>
    <row r="6" spans="1:11" ht="14.4" customHeight="1" thickBot="1" x14ac:dyDescent="0.35">
      <c r="A6" s="339" t="s">
        <v>183</v>
      </c>
      <c r="B6" s="321">
        <v>3967.8365013872499</v>
      </c>
      <c r="C6" s="321">
        <v>4256.8887800000002</v>
      </c>
      <c r="D6" s="322">
        <v>289.05227861275603</v>
      </c>
      <c r="E6" s="323">
        <v>1.0728488380279999</v>
      </c>
      <c r="F6" s="321">
        <v>4240.4318271575103</v>
      </c>
      <c r="G6" s="322">
        <v>4240.4318271575103</v>
      </c>
      <c r="H6" s="324">
        <v>403.78687999999897</v>
      </c>
      <c r="I6" s="321">
        <v>4975.3319000000001</v>
      </c>
      <c r="J6" s="322">
        <v>734.90007284249305</v>
      </c>
      <c r="K6" s="325">
        <v>1.173307838163</v>
      </c>
    </row>
    <row r="7" spans="1:11" ht="14.4" customHeight="1" thickBot="1" x14ac:dyDescent="0.35">
      <c r="A7" s="340" t="s">
        <v>184</v>
      </c>
      <c r="B7" s="321">
        <v>98.871927165054004</v>
      </c>
      <c r="C7" s="321">
        <v>113.85178999999999</v>
      </c>
      <c r="D7" s="322">
        <v>14.979862834944999</v>
      </c>
      <c r="E7" s="323">
        <v>1.1515077460750001</v>
      </c>
      <c r="F7" s="321">
        <v>116.544136687516</v>
      </c>
      <c r="G7" s="322">
        <v>116.544136687516</v>
      </c>
      <c r="H7" s="324">
        <v>9.8122699999989997</v>
      </c>
      <c r="I7" s="321">
        <v>117.97712</v>
      </c>
      <c r="J7" s="322">
        <v>1.432983312483</v>
      </c>
      <c r="K7" s="325">
        <v>1.0122956276749999</v>
      </c>
    </row>
    <row r="8" spans="1:11" ht="14.4" customHeight="1" thickBot="1" x14ac:dyDescent="0.35">
      <c r="A8" s="341" t="s">
        <v>185</v>
      </c>
      <c r="B8" s="321">
        <v>10.348250100232001</v>
      </c>
      <c r="C8" s="321">
        <v>25.813790000000001</v>
      </c>
      <c r="D8" s="322">
        <v>15.465539899767</v>
      </c>
      <c r="E8" s="323">
        <v>2.4945077428519999</v>
      </c>
      <c r="F8" s="321">
        <v>24.755985191301999</v>
      </c>
      <c r="G8" s="322">
        <v>24.755985191301999</v>
      </c>
      <c r="H8" s="324">
        <v>1.61327</v>
      </c>
      <c r="I8" s="321">
        <v>30.016120000000001</v>
      </c>
      <c r="J8" s="322">
        <v>5.2601348086969999</v>
      </c>
      <c r="K8" s="325">
        <v>1.212479316337</v>
      </c>
    </row>
    <row r="9" spans="1:11" ht="14.4" customHeight="1" thickBot="1" x14ac:dyDescent="0.35">
      <c r="A9" s="342" t="s">
        <v>186</v>
      </c>
      <c r="B9" s="326">
        <v>0.243280021963</v>
      </c>
      <c r="C9" s="326">
        <v>0.16406000000000001</v>
      </c>
      <c r="D9" s="327">
        <v>-7.9220021963000001E-2</v>
      </c>
      <c r="E9" s="328">
        <v>0.674366923663</v>
      </c>
      <c r="F9" s="326">
        <v>0.163615715306</v>
      </c>
      <c r="G9" s="327">
        <v>0.163615715306</v>
      </c>
      <c r="H9" s="329">
        <v>0</v>
      </c>
      <c r="I9" s="326">
        <v>0.16996</v>
      </c>
      <c r="J9" s="327">
        <v>6.3442846929999998E-3</v>
      </c>
      <c r="K9" s="330">
        <v>0</v>
      </c>
    </row>
    <row r="10" spans="1:11" ht="14.4" customHeight="1" thickBot="1" x14ac:dyDescent="0.35">
      <c r="A10" s="343" t="s">
        <v>187</v>
      </c>
      <c r="B10" s="321">
        <v>0.243280021963</v>
      </c>
      <c r="C10" s="321">
        <v>0.16406000000000001</v>
      </c>
      <c r="D10" s="322">
        <v>-7.9220021963000001E-2</v>
      </c>
      <c r="E10" s="323">
        <v>0.674366923663</v>
      </c>
      <c r="F10" s="321">
        <v>0.163615715306</v>
      </c>
      <c r="G10" s="322">
        <v>0.163615715306</v>
      </c>
      <c r="H10" s="324">
        <v>0</v>
      </c>
      <c r="I10" s="321">
        <v>0.16996</v>
      </c>
      <c r="J10" s="322">
        <v>6.3442846929999998E-3</v>
      </c>
      <c r="K10" s="325">
        <v>0</v>
      </c>
    </row>
    <row r="11" spans="1:11" ht="14.4" customHeight="1" thickBot="1" x14ac:dyDescent="0.35">
      <c r="A11" s="342" t="s">
        <v>188</v>
      </c>
      <c r="B11" s="326">
        <v>0.26298002374099999</v>
      </c>
      <c r="C11" s="326">
        <v>1.0120000000000001E-2</v>
      </c>
      <c r="D11" s="327">
        <v>-0.25286002374099997</v>
      </c>
      <c r="E11" s="328">
        <v>3.8482010366999997E-2</v>
      </c>
      <c r="F11" s="326">
        <v>9.8344312320000002E-3</v>
      </c>
      <c r="G11" s="327">
        <v>9.8344312320000002E-3</v>
      </c>
      <c r="H11" s="329">
        <v>0.13374</v>
      </c>
      <c r="I11" s="326">
        <v>0.16406000000000001</v>
      </c>
      <c r="J11" s="327">
        <v>0.154225568767</v>
      </c>
      <c r="K11" s="330">
        <v>0</v>
      </c>
    </row>
    <row r="12" spans="1:11" ht="14.4" customHeight="1" thickBot="1" x14ac:dyDescent="0.35">
      <c r="A12" s="343" t="s">
        <v>189</v>
      </c>
      <c r="B12" s="321">
        <v>0.26298002374099999</v>
      </c>
      <c r="C12" s="321">
        <v>1.0120000000000001E-2</v>
      </c>
      <c r="D12" s="322">
        <v>-0.25286002374099997</v>
      </c>
      <c r="E12" s="323">
        <v>3.8482010366999997E-2</v>
      </c>
      <c r="F12" s="321">
        <v>9.8344312320000002E-3</v>
      </c>
      <c r="G12" s="322">
        <v>9.8344312320000002E-3</v>
      </c>
      <c r="H12" s="324">
        <v>9.9859999998999999E-2</v>
      </c>
      <c r="I12" s="321">
        <v>0.13017999999999999</v>
      </c>
      <c r="J12" s="322">
        <v>0.12034556876700001</v>
      </c>
      <c r="K12" s="325">
        <v>0</v>
      </c>
    </row>
    <row r="13" spans="1:11" ht="14.4" customHeight="1" thickBot="1" x14ac:dyDescent="0.35">
      <c r="A13" s="343" t="s">
        <v>190</v>
      </c>
      <c r="B13" s="321">
        <v>0</v>
      </c>
      <c r="C13" s="321">
        <v>0</v>
      </c>
      <c r="D13" s="322">
        <v>0</v>
      </c>
      <c r="E13" s="323">
        <v>1</v>
      </c>
      <c r="F13" s="321">
        <v>0</v>
      </c>
      <c r="G13" s="322">
        <v>0</v>
      </c>
      <c r="H13" s="324">
        <v>3.3879999999000002E-2</v>
      </c>
      <c r="I13" s="321">
        <v>3.3879999999000002E-2</v>
      </c>
      <c r="J13" s="322">
        <v>3.3879999999000002E-2</v>
      </c>
      <c r="K13" s="331" t="s">
        <v>191</v>
      </c>
    </row>
    <row r="14" spans="1:11" ht="14.4" customHeight="1" thickBot="1" x14ac:dyDescent="0.35">
      <c r="A14" s="342" t="s">
        <v>192</v>
      </c>
      <c r="B14" s="326">
        <v>9.3761637768869992</v>
      </c>
      <c r="C14" s="326">
        <v>18.538150000000002</v>
      </c>
      <c r="D14" s="327">
        <v>9.1619862231120006</v>
      </c>
      <c r="E14" s="328">
        <v>1.977157229878</v>
      </c>
      <c r="F14" s="326">
        <v>17.446329815622999</v>
      </c>
      <c r="G14" s="327">
        <v>17.446329815622999</v>
      </c>
      <c r="H14" s="329">
        <v>0.39052999999900001</v>
      </c>
      <c r="I14" s="326">
        <v>25.01352</v>
      </c>
      <c r="J14" s="327">
        <v>7.5671901843759999</v>
      </c>
      <c r="K14" s="330">
        <v>1.433741094221</v>
      </c>
    </row>
    <row r="15" spans="1:11" ht="14.4" customHeight="1" thickBot="1" x14ac:dyDescent="0.35">
      <c r="A15" s="343" t="s">
        <v>193</v>
      </c>
      <c r="B15" s="321">
        <v>0</v>
      </c>
      <c r="C15" s="321">
        <v>1.5125</v>
      </c>
      <c r="D15" s="322">
        <v>1.5125</v>
      </c>
      <c r="E15" s="332" t="s">
        <v>191</v>
      </c>
      <c r="F15" s="321">
        <v>0</v>
      </c>
      <c r="G15" s="322">
        <v>0</v>
      </c>
      <c r="H15" s="324">
        <v>0</v>
      </c>
      <c r="I15" s="321">
        <v>1.4210854715202001E-14</v>
      </c>
      <c r="J15" s="322">
        <v>1.4210854715202001E-14</v>
      </c>
      <c r="K15" s="331" t="s">
        <v>181</v>
      </c>
    </row>
    <row r="16" spans="1:11" ht="14.4" customHeight="1" thickBot="1" x14ac:dyDescent="0.35">
      <c r="A16" s="343" t="s">
        <v>194</v>
      </c>
      <c r="B16" s="321">
        <v>0.257089102688</v>
      </c>
      <c r="C16" s="321">
        <v>0.19824</v>
      </c>
      <c r="D16" s="322">
        <v>-5.8849102687999998E-2</v>
      </c>
      <c r="E16" s="323">
        <v>0.77109452686699997</v>
      </c>
      <c r="F16" s="321">
        <v>0.43056901262800001</v>
      </c>
      <c r="G16" s="322">
        <v>0.43056901262800001</v>
      </c>
      <c r="H16" s="324">
        <v>0</v>
      </c>
      <c r="I16" s="321">
        <v>0.16583999999999999</v>
      </c>
      <c r="J16" s="322">
        <v>-0.26472901262800003</v>
      </c>
      <c r="K16" s="325">
        <v>0</v>
      </c>
    </row>
    <row r="17" spans="1:11" ht="14.4" customHeight="1" thickBot="1" x14ac:dyDescent="0.35">
      <c r="A17" s="343" t="s">
        <v>195</v>
      </c>
      <c r="B17" s="321">
        <v>0</v>
      </c>
      <c r="C17" s="321">
        <v>0</v>
      </c>
      <c r="D17" s="322">
        <v>0</v>
      </c>
      <c r="E17" s="323">
        <v>1</v>
      </c>
      <c r="F17" s="321">
        <v>0</v>
      </c>
      <c r="G17" s="322">
        <v>0</v>
      </c>
      <c r="H17" s="324">
        <v>0</v>
      </c>
      <c r="I17" s="321">
        <v>2.8315899999999998</v>
      </c>
      <c r="J17" s="322">
        <v>2.8315899999999998</v>
      </c>
      <c r="K17" s="331" t="s">
        <v>191</v>
      </c>
    </row>
    <row r="18" spans="1:11" ht="14.4" customHeight="1" thickBot="1" x14ac:dyDescent="0.35">
      <c r="A18" s="343" t="s">
        <v>196</v>
      </c>
      <c r="B18" s="321">
        <v>3.0916176506180002</v>
      </c>
      <c r="C18" s="321">
        <v>3.9999799999999999</v>
      </c>
      <c r="D18" s="322">
        <v>0.90836234938100002</v>
      </c>
      <c r="E18" s="323">
        <v>1.293814582537</v>
      </c>
      <c r="F18" s="321">
        <v>5</v>
      </c>
      <c r="G18" s="322">
        <v>5</v>
      </c>
      <c r="H18" s="324">
        <v>0.23799999999999999</v>
      </c>
      <c r="I18" s="321">
        <v>3.76511</v>
      </c>
      <c r="J18" s="322">
        <v>-1.23489</v>
      </c>
      <c r="K18" s="325">
        <v>0.75302199999999997</v>
      </c>
    </row>
    <row r="19" spans="1:11" ht="14.4" customHeight="1" thickBot="1" x14ac:dyDescent="0.35">
      <c r="A19" s="343" t="s">
        <v>197</v>
      </c>
      <c r="B19" s="321">
        <v>0.33121891208600002</v>
      </c>
      <c r="C19" s="321">
        <v>6.8422999999999998</v>
      </c>
      <c r="D19" s="322">
        <v>6.5110810879130003</v>
      </c>
      <c r="E19" s="323">
        <v>20.657938753854999</v>
      </c>
      <c r="F19" s="321">
        <v>4.9999999999989999</v>
      </c>
      <c r="G19" s="322">
        <v>4.9999999999989999</v>
      </c>
      <c r="H19" s="324">
        <v>0</v>
      </c>
      <c r="I19" s="321">
        <v>2.0310000000000001</v>
      </c>
      <c r="J19" s="322">
        <v>-2.9689999999990002</v>
      </c>
      <c r="K19" s="325">
        <v>0.40620000000000001</v>
      </c>
    </row>
    <row r="20" spans="1:11" ht="14.4" customHeight="1" thickBot="1" x14ac:dyDescent="0.35">
      <c r="A20" s="343" t="s">
        <v>198</v>
      </c>
      <c r="B20" s="321">
        <v>4.145377261618</v>
      </c>
      <c r="C20" s="321">
        <v>3.9778199999999999</v>
      </c>
      <c r="D20" s="322">
        <v>-0.167557261618</v>
      </c>
      <c r="E20" s="323">
        <v>0.95957973157900001</v>
      </c>
      <c r="F20" s="321">
        <v>5.0157608029949996</v>
      </c>
      <c r="G20" s="322">
        <v>5.0157608029949996</v>
      </c>
      <c r="H20" s="324">
        <v>0</v>
      </c>
      <c r="I20" s="321">
        <v>3.81392</v>
      </c>
      <c r="J20" s="322">
        <v>-1.2018408029950001</v>
      </c>
      <c r="K20" s="325">
        <v>0.76038713762400001</v>
      </c>
    </row>
    <row r="21" spans="1:11" ht="14.4" customHeight="1" thickBot="1" x14ac:dyDescent="0.35">
      <c r="A21" s="343" t="s">
        <v>199</v>
      </c>
      <c r="B21" s="321">
        <v>0</v>
      </c>
      <c r="C21" s="321">
        <v>0</v>
      </c>
      <c r="D21" s="322">
        <v>0</v>
      </c>
      <c r="E21" s="323">
        <v>1</v>
      </c>
      <c r="F21" s="321">
        <v>0</v>
      </c>
      <c r="G21" s="322">
        <v>0</v>
      </c>
      <c r="H21" s="324">
        <v>0</v>
      </c>
      <c r="I21" s="321">
        <v>9.4380000000000006</v>
      </c>
      <c r="J21" s="322">
        <v>9.4380000000000006</v>
      </c>
      <c r="K21" s="331" t="s">
        <v>191</v>
      </c>
    </row>
    <row r="22" spans="1:11" ht="14.4" customHeight="1" thickBot="1" x14ac:dyDescent="0.35">
      <c r="A22" s="343" t="s">
        <v>200</v>
      </c>
      <c r="B22" s="321">
        <v>1.5508608498750001</v>
      </c>
      <c r="C22" s="321">
        <v>2.0073099999999999</v>
      </c>
      <c r="D22" s="322">
        <v>0.456449150124</v>
      </c>
      <c r="E22" s="323">
        <v>1.2943198612310001</v>
      </c>
      <c r="F22" s="321">
        <v>2</v>
      </c>
      <c r="G22" s="322">
        <v>2</v>
      </c>
      <c r="H22" s="324">
        <v>0.15253</v>
      </c>
      <c r="I22" s="321">
        <v>2.9680599999999999</v>
      </c>
      <c r="J22" s="322">
        <v>0.96805999999900005</v>
      </c>
      <c r="K22" s="325">
        <v>1.48403</v>
      </c>
    </row>
    <row r="23" spans="1:11" ht="14.4" customHeight="1" thickBot="1" x14ac:dyDescent="0.35">
      <c r="A23" s="342" t="s">
        <v>201</v>
      </c>
      <c r="B23" s="326">
        <v>0.46582627764000001</v>
      </c>
      <c r="C23" s="326">
        <v>0.13009999999999999</v>
      </c>
      <c r="D23" s="327">
        <v>-0.33572627764000001</v>
      </c>
      <c r="E23" s="328">
        <v>0.27928866670800001</v>
      </c>
      <c r="F23" s="326">
        <v>0.13620522913899999</v>
      </c>
      <c r="G23" s="327">
        <v>0.13620522913899999</v>
      </c>
      <c r="H23" s="329">
        <v>1.089</v>
      </c>
      <c r="I23" s="326">
        <v>1.3871199999999999</v>
      </c>
      <c r="J23" s="327">
        <v>1.2509147708599999</v>
      </c>
      <c r="K23" s="330">
        <v>0</v>
      </c>
    </row>
    <row r="24" spans="1:11" ht="14.4" customHeight="1" thickBot="1" x14ac:dyDescent="0.35">
      <c r="A24" s="343" t="s">
        <v>202</v>
      </c>
      <c r="B24" s="321">
        <v>0</v>
      </c>
      <c r="C24" s="321">
        <v>0</v>
      </c>
      <c r="D24" s="322">
        <v>0</v>
      </c>
      <c r="E24" s="323">
        <v>1</v>
      </c>
      <c r="F24" s="321">
        <v>0</v>
      </c>
      <c r="G24" s="322">
        <v>0</v>
      </c>
      <c r="H24" s="324">
        <v>1.089</v>
      </c>
      <c r="I24" s="321">
        <v>1.089</v>
      </c>
      <c r="J24" s="322">
        <v>1.089</v>
      </c>
      <c r="K24" s="331" t="s">
        <v>191</v>
      </c>
    </row>
    <row r="25" spans="1:11" ht="14.4" customHeight="1" thickBot="1" x14ac:dyDescent="0.35">
      <c r="A25" s="343" t="s">
        <v>203</v>
      </c>
      <c r="B25" s="321">
        <v>0.46582627764000001</v>
      </c>
      <c r="C25" s="321">
        <v>0.13009999999999999</v>
      </c>
      <c r="D25" s="322">
        <v>-0.33572627764000001</v>
      </c>
      <c r="E25" s="323">
        <v>0.27928866670800001</v>
      </c>
      <c r="F25" s="321">
        <v>0.13620522913899999</v>
      </c>
      <c r="G25" s="322">
        <v>0.13620522913899999</v>
      </c>
      <c r="H25" s="324">
        <v>0</v>
      </c>
      <c r="I25" s="321">
        <v>0.29812</v>
      </c>
      <c r="J25" s="322">
        <v>0.16191477086</v>
      </c>
      <c r="K25" s="325">
        <v>2.1887559081469998</v>
      </c>
    </row>
    <row r="26" spans="1:11" ht="14.4" customHeight="1" thickBot="1" x14ac:dyDescent="0.35">
      <c r="A26" s="342" t="s">
        <v>204</v>
      </c>
      <c r="B26" s="326">
        <v>0</v>
      </c>
      <c r="C26" s="326">
        <v>6.9713599999999998</v>
      </c>
      <c r="D26" s="327">
        <v>6.9713599999999998</v>
      </c>
      <c r="E26" s="333" t="s">
        <v>181</v>
      </c>
      <c r="F26" s="326">
        <v>7</v>
      </c>
      <c r="G26" s="327">
        <v>7</v>
      </c>
      <c r="H26" s="329">
        <v>0</v>
      </c>
      <c r="I26" s="326">
        <v>3.28146</v>
      </c>
      <c r="J26" s="327">
        <v>-3.71854</v>
      </c>
      <c r="K26" s="330">
        <v>0.46877999999999997</v>
      </c>
    </row>
    <row r="27" spans="1:11" ht="14.4" customHeight="1" thickBot="1" x14ac:dyDescent="0.35">
      <c r="A27" s="343" t="s">
        <v>205</v>
      </c>
      <c r="B27" s="321">
        <v>0</v>
      </c>
      <c r="C27" s="321">
        <v>6.9713599999999998</v>
      </c>
      <c r="D27" s="322">
        <v>6.9713599999999998</v>
      </c>
      <c r="E27" s="332" t="s">
        <v>181</v>
      </c>
      <c r="F27" s="321">
        <v>7</v>
      </c>
      <c r="G27" s="322">
        <v>7</v>
      </c>
      <c r="H27" s="324">
        <v>0</v>
      </c>
      <c r="I27" s="321">
        <v>3.28146</v>
      </c>
      <c r="J27" s="322">
        <v>-3.71854</v>
      </c>
      <c r="K27" s="325">
        <v>0.46877999999999997</v>
      </c>
    </row>
    <row r="28" spans="1:11" ht="14.4" customHeight="1" thickBot="1" x14ac:dyDescent="0.35">
      <c r="A28" s="341" t="s">
        <v>26</v>
      </c>
      <c r="B28" s="321">
        <v>88.523677064821001</v>
      </c>
      <c r="C28" s="321">
        <v>88.037999999999997</v>
      </c>
      <c r="D28" s="322">
        <v>-0.48567706482099998</v>
      </c>
      <c r="E28" s="323">
        <v>0.99451359138100004</v>
      </c>
      <c r="F28" s="321">
        <v>91.788151496213999</v>
      </c>
      <c r="G28" s="322">
        <v>91.788151496213999</v>
      </c>
      <c r="H28" s="324">
        <v>8.1989999999989998</v>
      </c>
      <c r="I28" s="321">
        <v>87.960999999999999</v>
      </c>
      <c r="J28" s="322">
        <v>-3.8271514962139999</v>
      </c>
      <c r="K28" s="325">
        <v>0.95830451497400004</v>
      </c>
    </row>
    <row r="29" spans="1:11" ht="14.4" customHeight="1" thickBot="1" x14ac:dyDescent="0.35">
      <c r="A29" s="342" t="s">
        <v>206</v>
      </c>
      <c r="B29" s="326">
        <v>88.523677064821001</v>
      </c>
      <c r="C29" s="326">
        <v>88.037999999999997</v>
      </c>
      <c r="D29" s="327">
        <v>-0.48567706482099998</v>
      </c>
      <c r="E29" s="328">
        <v>0.99451359138100004</v>
      </c>
      <c r="F29" s="326">
        <v>91.788151496213999</v>
      </c>
      <c r="G29" s="327">
        <v>91.788151496213999</v>
      </c>
      <c r="H29" s="329">
        <v>8.1989999999989998</v>
      </c>
      <c r="I29" s="326">
        <v>87.960999999999999</v>
      </c>
      <c r="J29" s="327">
        <v>-3.8271514962139999</v>
      </c>
      <c r="K29" s="330">
        <v>0.95830451497400004</v>
      </c>
    </row>
    <row r="30" spans="1:11" ht="14.4" customHeight="1" thickBot="1" x14ac:dyDescent="0.35">
      <c r="A30" s="343" t="s">
        <v>207</v>
      </c>
      <c r="B30" s="321">
        <v>31.495187045921</v>
      </c>
      <c r="C30" s="321">
        <v>28.617999999999999</v>
      </c>
      <c r="D30" s="322">
        <v>-2.8771870459210001</v>
      </c>
      <c r="E30" s="323">
        <v>0.90864677063999999</v>
      </c>
      <c r="F30" s="321">
        <v>29.999999999999002</v>
      </c>
      <c r="G30" s="322">
        <v>29.999999999999002</v>
      </c>
      <c r="H30" s="324">
        <v>2.61</v>
      </c>
      <c r="I30" s="321">
        <v>30.074000000000002</v>
      </c>
      <c r="J30" s="322">
        <v>7.3999999999999996E-2</v>
      </c>
      <c r="K30" s="325">
        <v>1.002466666666</v>
      </c>
    </row>
    <row r="31" spans="1:11" ht="14.4" customHeight="1" thickBot="1" x14ac:dyDescent="0.35">
      <c r="A31" s="343" t="s">
        <v>208</v>
      </c>
      <c r="B31" s="321">
        <v>29.931490708262999</v>
      </c>
      <c r="C31" s="321">
        <v>31.289000000000001</v>
      </c>
      <c r="D31" s="322">
        <v>1.3575092917360001</v>
      </c>
      <c r="E31" s="323">
        <v>1.045353881801</v>
      </c>
      <c r="F31" s="321">
        <v>33.788151496213999</v>
      </c>
      <c r="G31" s="322">
        <v>33.788151496213999</v>
      </c>
      <c r="H31" s="324">
        <v>2.0880000000000001</v>
      </c>
      <c r="I31" s="321">
        <v>30.684000000000001</v>
      </c>
      <c r="J31" s="322">
        <v>-3.104151496214</v>
      </c>
      <c r="K31" s="325">
        <v>0.90812899318899998</v>
      </c>
    </row>
    <row r="32" spans="1:11" ht="14.4" customHeight="1" thickBot="1" x14ac:dyDescent="0.35">
      <c r="A32" s="343" t="s">
        <v>209</v>
      </c>
      <c r="B32" s="321">
        <v>27.096999310636001</v>
      </c>
      <c r="C32" s="321">
        <v>28.131</v>
      </c>
      <c r="D32" s="322">
        <v>1.034000689363</v>
      </c>
      <c r="E32" s="323">
        <v>1.0381592322269999</v>
      </c>
      <c r="F32" s="321">
        <v>27.999999999999002</v>
      </c>
      <c r="G32" s="322">
        <v>27.999999999999002</v>
      </c>
      <c r="H32" s="324">
        <v>3.5009999999989998</v>
      </c>
      <c r="I32" s="321">
        <v>27.202999999999999</v>
      </c>
      <c r="J32" s="322">
        <v>-0.79699999999899995</v>
      </c>
      <c r="K32" s="325">
        <v>0.97153571428499996</v>
      </c>
    </row>
    <row r="33" spans="1:11" ht="14.4" customHeight="1" thickBot="1" x14ac:dyDescent="0.35">
      <c r="A33" s="344" t="s">
        <v>210</v>
      </c>
      <c r="B33" s="326">
        <v>49.964191722142999</v>
      </c>
      <c r="C33" s="326">
        <v>44.631770000000003</v>
      </c>
      <c r="D33" s="327">
        <v>-5.3324217221429997</v>
      </c>
      <c r="E33" s="328">
        <v>0.89327513288299998</v>
      </c>
      <c r="F33" s="326">
        <v>45.887690469989998</v>
      </c>
      <c r="G33" s="327">
        <v>45.887690469989998</v>
      </c>
      <c r="H33" s="329">
        <v>4.0207699999989996</v>
      </c>
      <c r="I33" s="326">
        <v>68.281260000000003</v>
      </c>
      <c r="J33" s="327">
        <v>22.393569530009</v>
      </c>
      <c r="K33" s="330">
        <v>1.4880082065719999</v>
      </c>
    </row>
    <row r="34" spans="1:11" ht="14.4" customHeight="1" thickBot="1" x14ac:dyDescent="0.35">
      <c r="A34" s="341" t="s">
        <v>29</v>
      </c>
      <c r="B34" s="321">
        <v>4.8811767794170002</v>
      </c>
      <c r="C34" s="321">
        <v>1.6989099999999999</v>
      </c>
      <c r="D34" s="322">
        <v>-3.1822667794170001</v>
      </c>
      <c r="E34" s="323">
        <v>0.34805336433700002</v>
      </c>
      <c r="F34" s="321">
        <v>1.9999999999989999</v>
      </c>
      <c r="G34" s="322">
        <v>1.9999999999989999</v>
      </c>
      <c r="H34" s="324">
        <v>0.27829999999999999</v>
      </c>
      <c r="I34" s="321">
        <v>25.21491</v>
      </c>
      <c r="J34" s="322">
        <v>23.21491</v>
      </c>
      <c r="K34" s="325">
        <v>0</v>
      </c>
    </row>
    <row r="35" spans="1:11" ht="14.4" customHeight="1" thickBot="1" x14ac:dyDescent="0.35">
      <c r="A35" s="345" t="s">
        <v>211</v>
      </c>
      <c r="B35" s="321">
        <v>4.8811767794170002</v>
      </c>
      <c r="C35" s="321">
        <v>1.6989099999999999</v>
      </c>
      <c r="D35" s="322">
        <v>-3.1822667794170001</v>
      </c>
      <c r="E35" s="323">
        <v>0.34805336433700002</v>
      </c>
      <c r="F35" s="321">
        <v>1.9999999999989999</v>
      </c>
      <c r="G35" s="322">
        <v>1.9999999999989999</v>
      </c>
      <c r="H35" s="324">
        <v>0.27829999999999999</v>
      </c>
      <c r="I35" s="321">
        <v>25.21491</v>
      </c>
      <c r="J35" s="322">
        <v>23.21491</v>
      </c>
      <c r="K35" s="325">
        <v>0</v>
      </c>
    </row>
    <row r="36" spans="1:11" ht="14.4" customHeight="1" thickBot="1" x14ac:dyDescent="0.35">
      <c r="A36" s="343" t="s">
        <v>212</v>
      </c>
      <c r="B36" s="321">
        <v>2.4733562077169999</v>
      </c>
      <c r="C36" s="321">
        <v>0</v>
      </c>
      <c r="D36" s="322">
        <v>-2.4733562077169999</v>
      </c>
      <c r="E36" s="323">
        <v>0</v>
      </c>
      <c r="F36" s="321">
        <v>0</v>
      </c>
      <c r="G36" s="322">
        <v>0</v>
      </c>
      <c r="H36" s="324">
        <v>0.27829999999999999</v>
      </c>
      <c r="I36" s="321">
        <v>21.900919999999999</v>
      </c>
      <c r="J36" s="322">
        <v>21.900919999999999</v>
      </c>
      <c r="K36" s="331" t="s">
        <v>191</v>
      </c>
    </row>
    <row r="37" spans="1:11" ht="14.4" customHeight="1" thickBot="1" x14ac:dyDescent="0.35">
      <c r="A37" s="343" t="s">
        <v>213</v>
      </c>
      <c r="B37" s="321">
        <v>2.4078205716990002</v>
      </c>
      <c r="C37" s="321">
        <v>1.6989099999999999</v>
      </c>
      <c r="D37" s="322">
        <v>-0.70891057169899996</v>
      </c>
      <c r="E37" s="323">
        <v>0.70557998381099996</v>
      </c>
      <c r="F37" s="321">
        <v>1.9999999999989999</v>
      </c>
      <c r="G37" s="322">
        <v>1.9999999999989999</v>
      </c>
      <c r="H37" s="324">
        <v>0</v>
      </c>
      <c r="I37" s="321">
        <v>3.31399</v>
      </c>
      <c r="J37" s="322">
        <v>1.31399</v>
      </c>
      <c r="K37" s="325">
        <v>1.656995</v>
      </c>
    </row>
    <row r="38" spans="1:11" ht="14.4" customHeight="1" thickBot="1" x14ac:dyDescent="0.35">
      <c r="A38" s="346" t="s">
        <v>30</v>
      </c>
      <c r="B38" s="326">
        <v>0</v>
      </c>
      <c r="C38" s="326">
        <v>1.0820000000000001</v>
      </c>
      <c r="D38" s="327">
        <v>1.0820000000000001</v>
      </c>
      <c r="E38" s="333" t="s">
        <v>181</v>
      </c>
      <c r="F38" s="326">
        <v>0</v>
      </c>
      <c r="G38" s="327">
        <v>0</v>
      </c>
      <c r="H38" s="329">
        <v>0</v>
      </c>
      <c r="I38" s="326">
        <v>0</v>
      </c>
      <c r="J38" s="327">
        <v>0</v>
      </c>
      <c r="K38" s="334" t="s">
        <v>181</v>
      </c>
    </row>
    <row r="39" spans="1:11" ht="14.4" customHeight="1" thickBot="1" x14ac:dyDescent="0.35">
      <c r="A39" s="342" t="s">
        <v>214</v>
      </c>
      <c r="B39" s="326">
        <v>0</v>
      </c>
      <c r="C39" s="326">
        <v>1.0820000000000001</v>
      </c>
      <c r="D39" s="327">
        <v>1.0820000000000001</v>
      </c>
      <c r="E39" s="333" t="s">
        <v>181</v>
      </c>
      <c r="F39" s="326">
        <v>0</v>
      </c>
      <c r="G39" s="327">
        <v>0</v>
      </c>
      <c r="H39" s="329">
        <v>0</v>
      </c>
      <c r="I39" s="326">
        <v>0</v>
      </c>
      <c r="J39" s="327">
        <v>0</v>
      </c>
      <c r="K39" s="334" t="s">
        <v>181</v>
      </c>
    </row>
    <row r="40" spans="1:11" ht="14.4" customHeight="1" thickBot="1" x14ac:dyDescent="0.35">
      <c r="A40" s="343" t="s">
        <v>215</v>
      </c>
      <c r="B40" s="321">
        <v>0</v>
      </c>
      <c r="C40" s="321">
        <v>1.0820000000000001</v>
      </c>
      <c r="D40" s="322">
        <v>1.0820000000000001</v>
      </c>
      <c r="E40" s="332" t="s">
        <v>181</v>
      </c>
      <c r="F40" s="321">
        <v>0</v>
      </c>
      <c r="G40" s="322">
        <v>0</v>
      </c>
      <c r="H40" s="324">
        <v>0</v>
      </c>
      <c r="I40" s="321">
        <v>0</v>
      </c>
      <c r="J40" s="322">
        <v>0</v>
      </c>
      <c r="K40" s="331" t="s">
        <v>181</v>
      </c>
    </row>
    <row r="41" spans="1:11" ht="14.4" customHeight="1" thickBot="1" x14ac:dyDescent="0.35">
      <c r="A41" s="341" t="s">
        <v>31</v>
      </c>
      <c r="B41" s="321">
        <v>45.083014942726003</v>
      </c>
      <c r="C41" s="321">
        <v>41.850859999999997</v>
      </c>
      <c r="D41" s="322">
        <v>-3.2321549427259999</v>
      </c>
      <c r="E41" s="323">
        <v>0.92830659291899997</v>
      </c>
      <c r="F41" s="321">
        <v>43.887690469989998</v>
      </c>
      <c r="G41" s="322">
        <v>43.887690469989998</v>
      </c>
      <c r="H41" s="324">
        <v>3.7424699999989999</v>
      </c>
      <c r="I41" s="321">
        <v>43.06635</v>
      </c>
      <c r="J41" s="322">
        <v>-0.82134046998999999</v>
      </c>
      <c r="K41" s="325">
        <v>0.98128540232499994</v>
      </c>
    </row>
    <row r="42" spans="1:11" ht="14.4" customHeight="1" thickBot="1" x14ac:dyDescent="0.35">
      <c r="A42" s="342" t="s">
        <v>216</v>
      </c>
      <c r="B42" s="326">
        <v>22.113953754009</v>
      </c>
      <c r="C42" s="326">
        <v>18.83718</v>
      </c>
      <c r="D42" s="327">
        <v>-3.2767737540090001</v>
      </c>
      <c r="E42" s="328">
        <v>0.85182325193999997</v>
      </c>
      <c r="F42" s="326">
        <v>19.887690469990002</v>
      </c>
      <c r="G42" s="327">
        <v>19.887690469990002</v>
      </c>
      <c r="H42" s="329">
        <v>1.88571</v>
      </c>
      <c r="I42" s="326">
        <v>19.617080000000001</v>
      </c>
      <c r="J42" s="327">
        <v>-0.27061046998999999</v>
      </c>
      <c r="K42" s="330">
        <v>0.98639306708800001</v>
      </c>
    </row>
    <row r="43" spans="1:11" ht="14.4" customHeight="1" thickBot="1" x14ac:dyDescent="0.35">
      <c r="A43" s="343" t="s">
        <v>217</v>
      </c>
      <c r="B43" s="321">
        <v>3.7629047063150001</v>
      </c>
      <c r="C43" s="321">
        <v>6.7220000000000004</v>
      </c>
      <c r="D43" s="322">
        <v>2.9590952936839998</v>
      </c>
      <c r="E43" s="323">
        <v>1.7863859238090001</v>
      </c>
      <c r="F43" s="321">
        <v>6.0319320858380001</v>
      </c>
      <c r="G43" s="322">
        <v>6.0319320858380001</v>
      </c>
      <c r="H43" s="324">
        <v>0.805599999999</v>
      </c>
      <c r="I43" s="321">
        <v>6.4695</v>
      </c>
      <c r="J43" s="322">
        <v>0.43756791416099999</v>
      </c>
      <c r="K43" s="325">
        <v>1.0725419165750001</v>
      </c>
    </row>
    <row r="44" spans="1:11" ht="14.4" customHeight="1" thickBot="1" x14ac:dyDescent="0.35">
      <c r="A44" s="343" t="s">
        <v>218</v>
      </c>
      <c r="B44" s="321">
        <v>18.351049047694001</v>
      </c>
      <c r="C44" s="321">
        <v>12.115180000000001</v>
      </c>
      <c r="D44" s="322">
        <v>-6.235869047694</v>
      </c>
      <c r="E44" s="323">
        <v>0.66019005063400005</v>
      </c>
      <c r="F44" s="321">
        <v>13.855758384151001</v>
      </c>
      <c r="G44" s="322">
        <v>13.855758384151001</v>
      </c>
      <c r="H44" s="324">
        <v>1.0801099999999999</v>
      </c>
      <c r="I44" s="321">
        <v>13.14758</v>
      </c>
      <c r="J44" s="322">
        <v>-0.70817838415099998</v>
      </c>
      <c r="K44" s="325">
        <v>0.94888923691299998</v>
      </c>
    </row>
    <row r="45" spans="1:11" ht="14.4" customHeight="1" thickBot="1" x14ac:dyDescent="0.35">
      <c r="A45" s="342" t="s">
        <v>219</v>
      </c>
      <c r="B45" s="326">
        <v>0.99999840846400001</v>
      </c>
      <c r="C45" s="326">
        <v>1.08</v>
      </c>
      <c r="D45" s="327">
        <v>8.0001591535E-2</v>
      </c>
      <c r="E45" s="328">
        <v>1.080001718861</v>
      </c>
      <c r="F45" s="326">
        <v>1</v>
      </c>
      <c r="G45" s="327">
        <v>1</v>
      </c>
      <c r="H45" s="329">
        <v>0</v>
      </c>
      <c r="I45" s="326">
        <v>1.08</v>
      </c>
      <c r="J45" s="327">
        <v>7.9999999998999996E-2</v>
      </c>
      <c r="K45" s="330">
        <v>1.08</v>
      </c>
    </row>
    <row r="46" spans="1:11" ht="14.4" customHeight="1" thickBot="1" x14ac:dyDescent="0.35">
      <c r="A46" s="343" t="s">
        <v>220</v>
      </c>
      <c r="B46" s="321">
        <v>0.99999840846400001</v>
      </c>
      <c r="C46" s="321">
        <v>1.08</v>
      </c>
      <c r="D46" s="322">
        <v>8.0001591535E-2</v>
      </c>
      <c r="E46" s="323">
        <v>1.080001718861</v>
      </c>
      <c r="F46" s="321">
        <v>1</v>
      </c>
      <c r="G46" s="322">
        <v>1</v>
      </c>
      <c r="H46" s="324">
        <v>0</v>
      </c>
      <c r="I46" s="321">
        <v>1.08</v>
      </c>
      <c r="J46" s="322">
        <v>7.9999999998999996E-2</v>
      </c>
      <c r="K46" s="325">
        <v>1.08</v>
      </c>
    </row>
    <row r="47" spans="1:11" ht="14.4" customHeight="1" thickBot="1" x14ac:dyDescent="0.35">
      <c r="A47" s="342" t="s">
        <v>221</v>
      </c>
      <c r="B47" s="326">
        <v>21.969062780251999</v>
      </c>
      <c r="C47" s="326">
        <v>21.933679999999999</v>
      </c>
      <c r="D47" s="327">
        <v>-3.5382780252E-2</v>
      </c>
      <c r="E47" s="328">
        <v>0.99838942695800004</v>
      </c>
      <c r="F47" s="326">
        <v>23</v>
      </c>
      <c r="G47" s="327">
        <v>23</v>
      </c>
      <c r="H47" s="329">
        <v>1.85676</v>
      </c>
      <c r="I47" s="326">
        <v>21.94857</v>
      </c>
      <c r="J47" s="327">
        <v>-1.0514300000000001</v>
      </c>
      <c r="K47" s="330">
        <v>0.95428565217299999</v>
      </c>
    </row>
    <row r="48" spans="1:11" ht="14.4" customHeight="1" thickBot="1" x14ac:dyDescent="0.35">
      <c r="A48" s="343" t="s">
        <v>222</v>
      </c>
      <c r="B48" s="321">
        <v>21.969062780251999</v>
      </c>
      <c r="C48" s="321">
        <v>21.933679999999999</v>
      </c>
      <c r="D48" s="322">
        <v>-3.5382780252E-2</v>
      </c>
      <c r="E48" s="323">
        <v>0.99838942695800004</v>
      </c>
      <c r="F48" s="321">
        <v>23</v>
      </c>
      <c r="G48" s="322">
        <v>23</v>
      </c>
      <c r="H48" s="324">
        <v>1.85676</v>
      </c>
      <c r="I48" s="321">
        <v>21.94857</v>
      </c>
      <c r="J48" s="322">
        <v>-1.0514300000000001</v>
      </c>
      <c r="K48" s="325">
        <v>0.95428565217299999</v>
      </c>
    </row>
    <row r="49" spans="1:11" ht="14.4" customHeight="1" thickBot="1" x14ac:dyDescent="0.35">
      <c r="A49" s="342" t="s">
        <v>223</v>
      </c>
      <c r="B49" s="326">
        <v>0</v>
      </c>
      <c r="C49" s="326">
        <v>0</v>
      </c>
      <c r="D49" s="327">
        <v>0</v>
      </c>
      <c r="E49" s="328">
        <v>1</v>
      </c>
      <c r="F49" s="326">
        <v>0</v>
      </c>
      <c r="G49" s="327">
        <v>0</v>
      </c>
      <c r="H49" s="329">
        <v>0</v>
      </c>
      <c r="I49" s="326">
        <v>0.42069999999899998</v>
      </c>
      <c r="J49" s="327">
        <v>0.42069999999899998</v>
      </c>
      <c r="K49" s="334" t="s">
        <v>191</v>
      </c>
    </row>
    <row r="50" spans="1:11" ht="14.4" customHeight="1" thickBot="1" x14ac:dyDescent="0.35">
      <c r="A50" s="343" t="s">
        <v>224</v>
      </c>
      <c r="B50" s="321">
        <v>0</v>
      </c>
      <c r="C50" s="321">
        <v>0</v>
      </c>
      <c r="D50" s="322">
        <v>0</v>
      </c>
      <c r="E50" s="323">
        <v>1</v>
      </c>
      <c r="F50" s="321">
        <v>0</v>
      </c>
      <c r="G50" s="322">
        <v>0</v>
      </c>
      <c r="H50" s="324">
        <v>0</v>
      </c>
      <c r="I50" s="321">
        <v>0.42069999999899998</v>
      </c>
      <c r="J50" s="322">
        <v>0.42069999999899998</v>
      </c>
      <c r="K50" s="331" t="s">
        <v>191</v>
      </c>
    </row>
    <row r="51" spans="1:11" ht="14.4" customHeight="1" thickBot="1" x14ac:dyDescent="0.35">
      <c r="A51" s="340" t="s">
        <v>32</v>
      </c>
      <c r="B51" s="321">
        <v>3802.0003432426302</v>
      </c>
      <c r="C51" s="321">
        <v>4080.7049699999998</v>
      </c>
      <c r="D51" s="322">
        <v>278.70462675736701</v>
      </c>
      <c r="E51" s="323">
        <v>1.07330473477</v>
      </c>
      <c r="F51" s="321">
        <v>4061</v>
      </c>
      <c r="G51" s="322">
        <v>4061</v>
      </c>
      <c r="H51" s="324">
        <v>380.76533999999901</v>
      </c>
      <c r="I51" s="321">
        <v>4643.1770200000001</v>
      </c>
      <c r="J51" s="322">
        <v>582.17701999999701</v>
      </c>
      <c r="K51" s="325">
        <v>1.1433580448159999</v>
      </c>
    </row>
    <row r="52" spans="1:11" ht="14.4" customHeight="1" thickBot="1" x14ac:dyDescent="0.35">
      <c r="A52" s="346" t="s">
        <v>225</v>
      </c>
      <c r="B52" s="326">
        <v>2808.0002535048202</v>
      </c>
      <c r="C52" s="326">
        <v>3013.172</v>
      </c>
      <c r="D52" s="327">
        <v>205.17174649518299</v>
      </c>
      <c r="E52" s="328">
        <v>1.073066854691</v>
      </c>
      <c r="F52" s="326">
        <v>2988</v>
      </c>
      <c r="G52" s="327">
        <v>2988</v>
      </c>
      <c r="H52" s="329">
        <v>279.97399999999999</v>
      </c>
      <c r="I52" s="326">
        <v>3415.4679999999998</v>
      </c>
      <c r="J52" s="327">
        <v>427.46799999999899</v>
      </c>
      <c r="K52" s="330">
        <v>1.143061579651</v>
      </c>
    </row>
    <row r="53" spans="1:11" ht="14.4" customHeight="1" thickBot="1" x14ac:dyDescent="0.35">
      <c r="A53" s="342" t="s">
        <v>226</v>
      </c>
      <c r="B53" s="326">
        <v>2800.00025278258</v>
      </c>
      <c r="C53" s="326">
        <v>3006.8820000000001</v>
      </c>
      <c r="D53" s="327">
        <v>206.88174721742001</v>
      </c>
      <c r="E53" s="328">
        <v>1.0738863316209999</v>
      </c>
      <c r="F53" s="326">
        <v>2980</v>
      </c>
      <c r="G53" s="327">
        <v>2980</v>
      </c>
      <c r="H53" s="329">
        <v>279.97399999999999</v>
      </c>
      <c r="I53" s="326">
        <v>3410</v>
      </c>
      <c r="J53" s="327">
        <v>429.99999999999801</v>
      </c>
      <c r="K53" s="330">
        <v>1.144295302013</v>
      </c>
    </row>
    <row r="54" spans="1:11" ht="14.4" customHeight="1" thickBot="1" x14ac:dyDescent="0.35">
      <c r="A54" s="343" t="s">
        <v>227</v>
      </c>
      <c r="B54" s="321">
        <v>2800.00025278258</v>
      </c>
      <c r="C54" s="321">
        <v>3006.8820000000001</v>
      </c>
      <c r="D54" s="322">
        <v>206.88174721742001</v>
      </c>
      <c r="E54" s="323">
        <v>1.0738863316209999</v>
      </c>
      <c r="F54" s="321">
        <v>2980</v>
      </c>
      <c r="G54" s="322">
        <v>2980</v>
      </c>
      <c r="H54" s="324">
        <v>279.97399999999999</v>
      </c>
      <c r="I54" s="321">
        <v>3410</v>
      </c>
      <c r="J54" s="322">
        <v>429.99999999999801</v>
      </c>
      <c r="K54" s="325">
        <v>1.144295302013</v>
      </c>
    </row>
    <row r="55" spans="1:11" ht="14.4" customHeight="1" thickBot="1" x14ac:dyDescent="0.35">
      <c r="A55" s="342" t="s">
        <v>228</v>
      </c>
      <c r="B55" s="326">
        <v>8.0000007222350007</v>
      </c>
      <c r="C55" s="326">
        <v>6.29</v>
      </c>
      <c r="D55" s="327">
        <v>-1.710000722235</v>
      </c>
      <c r="E55" s="328">
        <v>0.78624992901699997</v>
      </c>
      <c r="F55" s="326">
        <v>8</v>
      </c>
      <c r="G55" s="327">
        <v>8</v>
      </c>
      <c r="H55" s="329">
        <v>0</v>
      </c>
      <c r="I55" s="326">
        <v>5.468</v>
      </c>
      <c r="J55" s="327">
        <v>-2.532</v>
      </c>
      <c r="K55" s="330">
        <v>0.68349999999900002</v>
      </c>
    </row>
    <row r="56" spans="1:11" ht="14.4" customHeight="1" thickBot="1" x14ac:dyDescent="0.35">
      <c r="A56" s="343" t="s">
        <v>229</v>
      </c>
      <c r="B56" s="321">
        <v>8.0000007222350007</v>
      </c>
      <c r="C56" s="321">
        <v>6.29</v>
      </c>
      <c r="D56" s="322">
        <v>-1.710000722235</v>
      </c>
      <c r="E56" s="323">
        <v>0.78624992901699997</v>
      </c>
      <c r="F56" s="321">
        <v>8</v>
      </c>
      <c r="G56" s="322">
        <v>8</v>
      </c>
      <c r="H56" s="324">
        <v>0</v>
      </c>
      <c r="I56" s="321">
        <v>5.468</v>
      </c>
      <c r="J56" s="322">
        <v>-2.532</v>
      </c>
      <c r="K56" s="325">
        <v>0.68349999999900002</v>
      </c>
    </row>
    <row r="57" spans="1:11" ht="14.4" customHeight="1" thickBot="1" x14ac:dyDescent="0.35">
      <c r="A57" s="341" t="s">
        <v>230</v>
      </c>
      <c r="B57" s="321">
        <v>952.000085946078</v>
      </c>
      <c r="C57" s="321">
        <v>1022.3365</v>
      </c>
      <c r="D57" s="322">
        <v>70.336414053921999</v>
      </c>
      <c r="E57" s="323">
        <v>1.0738827812009999</v>
      </c>
      <c r="F57" s="321">
        <v>1013</v>
      </c>
      <c r="G57" s="322">
        <v>1013</v>
      </c>
      <c r="H57" s="324">
        <v>95.190499999999005</v>
      </c>
      <c r="I57" s="321">
        <v>1159.3979999999999</v>
      </c>
      <c r="J57" s="322">
        <v>146.39800000000099</v>
      </c>
      <c r="K57" s="325">
        <v>1.1445192497529999</v>
      </c>
    </row>
    <row r="58" spans="1:11" ht="14.4" customHeight="1" thickBot="1" x14ac:dyDescent="0.35">
      <c r="A58" s="342" t="s">
        <v>231</v>
      </c>
      <c r="B58" s="326">
        <v>252.00002275043201</v>
      </c>
      <c r="C58" s="326">
        <v>270.61599999999999</v>
      </c>
      <c r="D58" s="327">
        <v>18.615977249566999</v>
      </c>
      <c r="E58" s="328">
        <v>1.0738729189239999</v>
      </c>
      <c r="F58" s="326">
        <v>267.99999999999898</v>
      </c>
      <c r="G58" s="327">
        <v>267.99999999999898</v>
      </c>
      <c r="H58" s="329">
        <v>25.196999999999999</v>
      </c>
      <c r="I58" s="326">
        <v>306.89800000000002</v>
      </c>
      <c r="J58" s="327">
        <v>38.898000000000998</v>
      </c>
      <c r="K58" s="330">
        <v>1.145141791044</v>
      </c>
    </row>
    <row r="59" spans="1:11" ht="14.4" customHeight="1" thickBot="1" x14ac:dyDescent="0.35">
      <c r="A59" s="343" t="s">
        <v>232</v>
      </c>
      <c r="B59" s="321">
        <v>252.00002275043201</v>
      </c>
      <c r="C59" s="321">
        <v>270.61599999999999</v>
      </c>
      <c r="D59" s="322">
        <v>18.615977249566999</v>
      </c>
      <c r="E59" s="323">
        <v>1.0738729189239999</v>
      </c>
      <c r="F59" s="321">
        <v>267.99999999999898</v>
      </c>
      <c r="G59" s="322">
        <v>267.99999999999898</v>
      </c>
      <c r="H59" s="324">
        <v>25.196999999999999</v>
      </c>
      <c r="I59" s="321">
        <v>306.89800000000002</v>
      </c>
      <c r="J59" s="322">
        <v>38.898000000000998</v>
      </c>
      <c r="K59" s="325">
        <v>1.145141791044</v>
      </c>
    </row>
    <row r="60" spans="1:11" ht="14.4" customHeight="1" thickBot="1" x14ac:dyDescent="0.35">
      <c r="A60" s="342" t="s">
        <v>233</v>
      </c>
      <c r="B60" s="326">
        <v>700.000063195645</v>
      </c>
      <c r="C60" s="326">
        <v>751.72050000000002</v>
      </c>
      <c r="D60" s="327">
        <v>51.720436804354001</v>
      </c>
      <c r="E60" s="328">
        <v>1.0738863316209999</v>
      </c>
      <c r="F60" s="326">
        <v>745</v>
      </c>
      <c r="G60" s="327">
        <v>745</v>
      </c>
      <c r="H60" s="329">
        <v>69.993499999999003</v>
      </c>
      <c r="I60" s="326">
        <v>852.5</v>
      </c>
      <c r="J60" s="327">
        <v>107.5</v>
      </c>
      <c r="K60" s="330">
        <v>1.144295302013</v>
      </c>
    </row>
    <row r="61" spans="1:11" ht="14.4" customHeight="1" thickBot="1" x14ac:dyDescent="0.35">
      <c r="A61" s="343" t="s">
        <v>234</v>
      </c>
      <c r="B61" s="321">
        <v>700.000063195645</v>
      </c>
      <c r="C61" s="321">
        <v>751.72050000000002</v>
      </c>
      <c r="D61" s="322">
        <v>51.720436804354001</v>
      </c>
      <c r="E61" s="323">
        <v>1.0738863316209999</v>
      </c>
      <c r="F61" s="321">
        <v>745</v>
      </c>
      <c r="G61" s="322">
        <v>745</v>
      </c>
      <c r="H61" s="324">
        <v>69.993499999999003</v>
      </c>
      <c r="I61" s="321">
        <v>852.5</v>
      </c>
      <c r="J61" s="322">
        <v>107.5</v>
      </c>
      <c r="K61" s="325">
        <v>1.144295302013</v>
      </c>
    </row>
    <row r="62" spans="1:11" ht="14.4" customHeight="1" thickBot="1" x14ac:dyDescent="0.35">
      <c r="A62" s="341" t="s">
        <v>235</v>
      </c>
      <c r="B62" s="321">
        <v>42.000003791738003</v>
      </c>
      <c r="C62" s="321">
        <v>45.196469999999998</v>
      </c>
      <c r="D62" s="322">
        <v>3.196466208261</v>
      </c>
      <c r="E62" s="323">
        <v>1.076106331421</v>
      </c>
      <c r="F62" s="321">
        <v>60</v>
      </c>
      <c r="G62" s="322">
        <v>60</v>
      </c>
      <c r="H62" s="324">
        <v>5.6008399999989997</v>
      </c>
      <c r="I62" s="321">
        <v>68.311019999999999</v>
      </c>
      <c r="J62" s="322">
        <v>8.3110199999990009</v>
      </c>
      <c r="K62" s="325">
        <v>1.138517</v>
      </c>
    </row>
    <row r="63" spans="1:11" ht="14.4" customHeight="1" thickBot="1" x14ac:dyDescent="0.35">
      <c r="A63" s="342" t="s">
        <v>236</v>
      </c>
      <c r="B63" s="326">
        <v>42.000003791738003</v>
      </c>
      <c r="C63" s="326">
        <v>45.196469999999998</v>
      </c>
      <c r="D63" s="327">
        <v>3.196466208261</v>
      </c>
      <c r="E63" s="328">
        <v>1.076106331421</v>
      </c>
      <c r="F63" s="326">
        <v>60</v>
      </c>
      <c r="G63" s="327">
        <v>60</v>
      </c>
      <c r="H63" s="329">
        <v>5.6008399999989997</v>
      </c>
      <c r="I63" s="326">
        <v>68.311019999999999</v>
      </c>
      <c r="J63" s="327">
        <v>8.3110199999990009</v>
      </c>
      <c r="K63" s="330">
        <v>1.138517</v>
      </c>
    </row>
    <row r="64" spans="1:11" ht="14.4" customHeight="1" thickBot="1" x14ac:dyDescent="0.35">
      <c r="A64" s="343" t="s">
        <v>237</v>
      </c>
      <c r="B64" s="321">
        <v>42.000003791738003</v>
      </c>
      <c r="C64" s="321">
        <v>45.196469999999998</v>
      </c>
      <c r="D64" s="322">
        <v>3.196466208261</v>
      </c>
      <c r="E64" s="323">
        <v>1.076106331421</v>
      </c>
      <c r="F64" s="321">
        <v>60</v>
      </c>
      <c r="G64" s="322">
        <v>60</v>
      </c>
      <c r="H64" s="324">
        <v>5.6008399999989997</v>
      </c>
      <c r="I64" s="321">
        <v>68.311019999999999</v>
      </c>
      <c r="J64" s="322">
        <v>8.3110199999990009</v>
      </c>
      <c r="K64" s="325">
        <v>1.138517</v>
      </c>
    </row>
    <row r="65" spans="1:11" ht="14.4" customHeight="1" thickBot="1" x14ac:dyDescent="0.35">
      <c r="A65" s="340" t="s">
        <v>238</v>
      </c>
      <c r="B65" s="321">
        <v>0</v>
      </c>
      <c r="C65" s="321">
        <v>0.1</v>
      </c>
      <c r="D65" s="322">
        <v>0.1</v>
      </c>
      <c r="E65" s="332" t="s">
        <v>191</v>
      </c>
      <c r="F65" s="321">
        <v>0</v>
      </c>
      <c r="G65" s="322">
        <v>0</v>
      </c>
      <c r="H65" s="324">
        <v>0</v>
      </c>
      <c r="I65" s="321">
        <v>0.79999999999899996</v>
      </c>
      <c r="J65" s="322">
        <v>0.79999999999899996</v>
      </c>
      <c r="K65" s="331" t="s">
        <v>181</v>
      </c>
    </row>
    <row r="66" spans="1:11" ht="14.4" customHeight="1" thickBot="1" x14ac:dyDescent="0.35">
      <c r="A66" s="341" t="s">
        <v>239</v>
      </c>
      <c r="B66" s="321">
        <v>0</v>
      </c>
      <c r="C66" s="321">
        <v>0.1</v>
      </c>
      <c r="D66" s="322">
        <v>0.1</v>
      </c>
      <c r="E66" s="332" t="s">
        <v>191</v>
      </c>
      <c r="F66" s="321">
        <v>0</v>
      </c>
      <c r="G66" s="322">
        <v>0</v>
      </c>
      <c r="H66" s="324">
        <v>0</v>
      </c>
      <c r="I66" s="321">
        <v>0.79999999999899996</v>
      </c>
      <c r="J66" s="322">
        <v>0.79999999999899996</v>
      </c>
      <c r="K66" s="331" t="s">
        <v>181</v>
      </c>
    </row>
    <row r="67" spans="1:11" ht="14.4" customHeight="1" thickBot="1" x14ac:dyDescent="0.35">
      <c r="A67" s="342" t="s">
        <v>240</v>
      </c>
      <c r="B67" s="326">
        <v>0</v>
      </c>
      <c r="C67" s="326">
        <v>0.1</v>
      </c>
      <c r="D67" s="327">
        <v>0.1</v>
      </c>
      <c r="E67" s="333" t="s">
        <v>191</v>
      </c>
      <c r="F67" s="326">
        <v>0</v>
      </c>
      <c r="G67" s="327">
        <v>0</v>
      </c>
      <c r="H67" s="329">
        <v>0</v>
      </c>
      <c r="I67" s="326">
        <v>0.79999999999899996</v>
      </c>
      <c r="J67" s="327">
        <v>0.79999999999899996</v>
      </c>
      <c r="K67" s="334" t="s">
        <v>181</v>
      </c>
    </row>
    <row r="68" spans="1:11" ht="14.4" customHeight="1" thickBot="1" x14ac:dyDescent="0.35">
      <c r="A68" s="343" t="s">
        <v>241</v>
      </c>
      <c r="B68" s="321">
        <v>0</v>
      </c>
      <c r="C68" s="321">
        <v>0.1</v>
      </c>
      <c r="D68" s="322">
        <v>0.1</v>
      </c>
      <c r="E68" s="332" t="s">
        <v>191</v>
      </c>
      <c r="F68" s="321">
        <v>0</v>
      </c>
      <c r="G68" s="322">
        <v>0</v>
      </c>
      <c r="H68" s="324">
        <v>0</v>
      </c>
      <c r="I68" s="321">
        <v>0.79999999999899996</v>
      </c>
      <c r="J68" s="322">
        <v>0.79999999999899996</v>
      </c>
      <c r="K68" s="331" t="s">
        <v>181</v>
      </c>
    </row>
    <row r="69" spans="1:11" ht="14.4" customHeight="1" thickBot="1" x14ac:dyDescent="0.35">
      <c r="A69" s="340" t="s">
        <v>242</v>
      </c>
      <c r="B69" s="321">
        <v>0</v>
      </c>
      <c r="C69" s="321">
        <v>0.74024999999999996</v>
      </c>
      <c r="D69" s="322">
        <v>0.74024999999999996</v>
      </c>
      <c r="E69" s="332" t="s">
        <v>181</v>
      </c>
      <c r="F69" s="321">
        <v>0</v>
      </c>
      <c r="G69" s="322">
        <v>0</v>
      </c>
      <c r="H69" s="324">
        <v>0</v>
      </c>
      <c r="I69" s="321">
        <v>1.59</v>
      </c>
      <c r="J69" s="322">
        <v>1.59</v>
      </c>
      <c r="K69" s="331" t="s">
        <v>181</v>
      </c>
    </row>
    <row r="70" spans="1:11" ht="14.4" customHeight="1" thickBot="1" x14ac:dyDescent="0.35">
      <c r="A70" s="341" t="s">
        <v>243</v>
      </c>
      <c r="B70" s="321">
        <v>0</v>
      </c>
      <c r="C70" s="321">
        <v>0.74024999999999996</v>
      </c>
      <c r="D70" s="322">
        <v>0.74024999999999996</v>
      </c>
      <c r="E70" s="332" t="s">
        <v>181</v>
      </c>
      <c r="F70" s="321">
        <v>0</v>
      </c>
      <c r="G70" s="322">
        <v>0</v>
      </c>
      <c r="H70" s="324">
        <v>0</v>
      </c>
      <c r="I70" s="321">
        <v>1.59</v>
      </c>
      <c r="J70" s="322">
        <v>1.59</v>
      </c>
      <c r="K70" s="331" t="s">
        <v>181</v>
      </c>
    </row>
    <row r="71" spans="1:11" ht="14.4" customHeight="1" thickBot="1" x14ac:dyDescent="0.35">
      <c r="A71" s="342" t="s">
        <v>244</v>
      </c>
      <c r="B71" s="326">
        <v>0</v>
      </c>
      <c r="C71" s="326">
        <v>0.14025000000000001</v>
      </c>
      <c r="D71" s="327">
        <v>0.14025000000000001</v>
      </c>
      <c r="E71" s="333" t="s">
        <v>181</v>
      </c>
      <c r="F71" s="326">
        <v>0</v>
      </c>
      <c r="G71" s="327">
        <v>0</v>
      </c>
      <c r="H71" s="329">
        <v>0</v>
      </c>
      <c r="I71" s="326">
        <v>1.59</v>
      </c>
      <c r="J71" s="327">
        <v>1.59</v>
      </c>
      <c r="K71" s="334" t="s">
        <v>181</v>
      </c>
    </row>
    <row r="72" spans="1:11" ht="14.4" customHeight="1" thickBot="1" x14ac:dyDescent="0.35">
      <c r="A72" s="343" t="s">
        <v>245</v>
      </c>
      <c r="B72" s="321">
        <v>0</v>
      </c>
      <c r="C72" s="321">
        <v>3.0249999999999999E-2</v>
      </c>
      <c r="D72" s="322">
        <v>3.0249999999999999E-2</v>
      </c>
      <c r="E72" s="332" t="s">
        <v>181</v>
      </c>
      <c r="F72" s="321">
        <v>0</v>
      </c>
      <c r="G72" s="322">
        <v>0</v>
      </c>
      <c r="H72" s="324">
        <v>0</v>
      </c>
      <c r="I72" s="321">
        <v>0</v>
      </c>
      <c r="J72" s="322">
        <v>0</v>
      </c>
      <c r="K72" s="331" t="s">
        <v>181</v>
      </c>
    </row>
    <row r="73" spans="1:11" ht="14.4" customHeight="1" thickBot="1" x14ac:dyDescent="0.35">
      <c r="A73" s="343" t="s">
        <v>246</v>
      </c>
      <c r="B73" s="321">
        <v>0</v>
      </c>
      <c r="C73" s="321">
        <v>0</v>
      </c>
      <c r="D73" s="322">
        <v>0</v>
      </c>
      <c r="E73" s="323">
        <v>1</v>
      </c>
      <c r="F73" s="321">
        <v>0</v>
      </c>
      <c r="G73" s="322">
        <v>0</v>
      </c>
      <c r="H73" s="324">
        <v>0</v>
      </c>
      <c r="I73" s="321">
        <v>1.59</v>
      </c>
      <c r="J73" s="322">
        <v>1.59</v>
      </c>
      <c r="K73" s="331" t="s">
        <v>191</v>
      </c>
    </row>
    <row r="74" spans="1:11" ht="14.4" customHeight="1" thickBot="1" x14ac:dyDescent="0.35">
      <c r="A74" s="343" t="s">
        <v>247</v>
      </c>
      <c r="B74" s="321">
        <v>0</v>
      </c>
      <c r="C74" s="321">
        <v>0.11</v>
      </c>
      <c r="D74" s="322">
        <v>0.11</v>
      </c>
      <c r="E74" s="332" t="s">
        <v>181</v>
      </c>
      <c r="F74" s="321">
        <v>0</v>
      </c>
      <c r="G74" s="322">
        <v>0</v>
      </c>
      <c r="H74" s="324">
        <v>0</v>
      </c>
      <c r="I74" s="321">
        <v>0</v>
      </c>
      <c r="J74" s="322">
        <v>0</v>
      </c>
      <c r="K74" s="331" t="s">
        <v>181</v>
      </c>
    </row>
    <row r="75" spans="1:11" ht="14.4" customHeight="1" thickBot="1" x14ac:dyDescent="0.35">
      <c r="A75" s="345" t="s">
        <v>248</v>
      </c>
      <c r="B75" s="321">
        <v>0</v>
      </c>
      <c r="C75" s="321">
        <v>0.6</v>
      </c>
      <c r="D75" s="322">
        <v>0.6</v>
      </c>
      <c r="E75" s="332" t="s">
        <v>191</v>
      </c>
      <c r="F75" s="321">
        <v>0</v>
      </c>
      <c r="G75" s="322">
        <v>0</v>
      </c>
      <c r="H75" s="324">
        <v>0</v>
      </c>
      <c r="I75" s="321">
        <v>0</v>
      </c>
      <c r="J75" s="322">
        <v>0</v>
      </c>
      <c r="K75" s="331" t="s">
        <v>181</v>
      </c>
    </row>
    <row r="76" spans="1:11" ht="14.4" customHeight="1" thickBot="1" x14ac:dyDescent="0.35">
      <c r="A76" s="343" t="s">
        <v>249</v>
      </c>
      <c r="B76" s="321">
        <v>0</v>
      </c>
      <c r="C76" s="321">
        <v>0.6</v>
      </c>
      <c r="D76" s="322">
        <v>0.6</v>
      </c>
      <c r="E76" s="332" t="s">
        <v>191</v>
      </c>
      <c r="F76" s="321">
        <v>0</v>
      </c>
      <c r="G76" s="322">
        <v>0</v>
      </c>
      <c r="H76" s="324">
        <v>0</v>
      </c>
      <c r="I76" s="321">
        <v>0</v>
      </c>
      <c r="J76" s="322">
        <v>0</v>
      </c>
      <c r="K76" s="331" t="s">
        <v>181</v>
      </c>
    </row>
    <row r="77" spans="1:11" ht="14.4" customHeight="1" thickBot="1" x14ac:dyDescent="0.35">
      <c r="A77" s="340" t="s">
        <v>250</v>
      </c>
      <c r="B77" s="321">
        <v>17.000039257413999</v>
      </c>
      <c r="C77" s="321">
        <v>16.86</v>
      </c>
      <c r="D77" s="322">
        <v>-0.140039257414</v>
      </c>
      <c r="E77" s="323">
        <v>0.99176241564500001</v>
      </c>
      <c r="F77" s="321">
        <v>17</v>
      </c>
      <c r="G77" s="322">
        <v>17</v>
      </c>
      <c r="H77" s="324">
        <v>9.1884999999989994</v>
      </c>
      <c r="I77" s="321">
        <v>143.50649999999999</v>
      </c>
      <c r="J77" s="322">
        <v>126.5065</v>
      </c>
      <c r="K77" s="325">
        <v>8.4415588235290002</v>
      </c>
    </row>
    <row r="78" spans="1:11" ht="14.4" customHeight="1" thickBot="1" x14ac:dyDescent="0.35">
      <c r="A78" s="341" t="s">
        <v>251</v>
      </c>
      <c r="B78" s="321">
        <v>17.000039257413999</v>
      </c>
      <c r="C78" s="321">
        <v>16.86</v>
      </c>
      <c r="D78" s="322">
        <v>-0.140039257414</v>
      </c>
      <c r="E78" s="323">
        <v>0.99176241564500001</v>
      </c>
      <c r="F78" s="321">
        <v>17</v>
      </c>
      <c r="G78" s="322">
        <v>17</v>
      </c>
      <c r="H78" s="324">
        <v>1.5049999999999999</v>
      </c>
      <c r="I78" s="321">
        <v>17.46</v>
      </c>
      <c r="J78" s="322">
        <v>0.45999999999899999</v>
      </c>
      <c r="K78" s="325">
        <v>1.0270588235289999</v>
      </c>
    </row>
    <row r="79" spans="1:11" ht="14.4" customHeight="1" thickBot="1" x14ac:dyDescent="0.35">
      <c r="A79" s="342" t="s">
        <v>252</v>
      </c>
      <c r="B79" s="326">
        <v>17.000039257413999</v>
      </c>
      <c r="C79" s="326">
        <v>16.86</v>
      </c>
      <c r="D79" s="327">
        <v>-0.140039257414</v>
      </c>
      <c r="E79" s="328">
        <v>0.99176241564500001</v>
      </c>
      <c r="F79" s="326">
        <v>17</v>
      </c>
      <c r="G79" s="327">
        <v>17</v>
      </c>
      <c r="H79" s="329">
        <v>1.5049999999999999</v>
      </c>
      <c r="I79" s="326">
        <v>17.46</v>
      </c>
      <c r="J79" s="327">
        <v>0.45999999999899999</v>
      </c>
      <c r="K79" s="330">
        <v>1.0270588235289999</v>
      </c>
    </row>
    <row r="80" spans="1:11" ht="14.4" customHeight="1" thickBot="1" x14ac:dyDescent="0.35">
      <c r="A80" s="343" t="s">
        <v>253</v>
      </c>
      <c r="B80" s="321">
        <v>17.000039257413999</v>
      </c>
      <c r="C80" s="321">
        <v>16.86</v>
      </c>
      <c r="D80" s="322">
        <v>-0.140039257414</v>
      </c>
      <c r="E80" s="323">
        <v>0.99176241564500001</v>
      </c>
      <c r="F80" s="321">
        <v>17</v>
      </c>
      <c r="G80" s="322">
        <v>17</v>
      </c>
      <c r="H80" s="324">
        <v>1.5049999999999999</v>
      </c>
      <c r="I80" s="321">
        <v>17.46</v>
      </c>
      <c r="J80" s="322">
        <v>0.45999999999899999</v>
      </c>
      <c r="K80" s="325">
        <v>1.0270588235289999</v>
      </c>
    </row>
    <row r="81" spans="1:11" ht="14.4" customHeight="1" thickBot="1" x14ac:dyDescent="0.35">
      <c r="A81" s="341" t="s">
        <v>254</v>
      </c>
      <c r="B81" s="321">
        <v>0</v>
      </c>
      <c r="C81" s="321">
        <v>0</v>
      </c>
      <c r="D81" s="322">
        <v>0</v>
      </c>
      <c r="E81" s="323">
        <v>1</v>
      </c>
      <c r="F81" s="321">
        <v>0</v>
      </c>
      <c r="G81" s="322">
        <v>0</v>
      </c>
      <c r="H81" s="324">
        <v>7.6834999999990004</v>
      </c>
      <c r="I81" s="321">
        <v>126.04649999999999</v>
      </c>
      <c r="J81" s="322">
        <v>126.04649999999999</v>
      </c>
      <c r="K81" s="331" t="s">
        <v>191</v>
      </c>
    </row>
    <row r="82" spans="1:11" ht="14.4" customHeight="1" thickBot="1" x14ac:dyDescent="0.35">
      <c r="A82" s="342" t="s">
        <v>255</v>
      </c>
      <c r="B82" s="326">
        <v>0</v>
      </c>
      <c r="C82" s="326">
        <v>0</v>
      </c>
      <c r="D82" s="327">
        <v>0</v>
      </c>
      <c r="E82" s="328">
        <v>1</v>
      </c>
      <c r="F82" s="326">
        <v>0</v>
      </c>
      <c r="G82" s="327">
        <v>0</v>
      </c>
      <c r="H82" s="329">
        <v>7.6834999999990004</v>
      </c>
      <c r="I82" s="326">
        <v>7.6834999999990004</v>
      </c>
      <c r="J82" s="327">
        <v>7.6834999999990004</v>
      </c>
      <c r="K82" s="334" t="s">
        <v>191</v>
      </c>
    </row>
    <row r="83" spans="1:11" ht="14.4" customHeight="1" thickBot="1" x14ac:dyDescent="0.35">
      <c r="A83" s="343" t="s">
        <v>256</v>
      </c>
      <c r="B83" s="321">
        <v>0</v>
      </c>
      <c r="C83" s="321">
        <v>0</v>
      </c>
      <c r="D83" s="322">
        <v>0</v>
      </c>
      <c r="E83" s="323">
        <v>1</v>
      </c>
      <c r="F83" s="321">
        <v>0</v>
      </c>
      <c r="G83" s="322">
        <v>0</v>
      </c>
      <c r="H83" s="324">
        <v>7.6834999999990004</v>
      </c>
      <c r="I83" s="321">
        <v>7.6834999999990004</v>
      </c>
      <c r="J83" s="322">
        <v>7.6834999999990004</v>
      </c>
      <c r="K83" s="331" t="s">
        <v>191</v>
      </c>
    </row>
    <row r="84" spans="1:11" ht="14.4" customHeight="1" thickBot="1" x14ac:dyDescent="0.35">
      <c r="A84" s="342" t="s">
        <v>257</v>
      </c>
      <c r="B84" s="326">
        <v>0</v>
      </c>
      <c r="C84" s="326">
        <v>0</v>
      </c>
      <c r="D84" s="327">
        <v>0</v>
      </c>
      <c r="E84" s="328">
        <v>1</v>
      </c>
      <c r="F84" s="326">
        <v>0</v>
      </c>
      <c r="G84" s="327">
        <v>0</v>
      </c>
      <c r="H84" s="329">
        <v>0</v>
      </c>
      <c r="I84" s="326">
        <v>118.363</v>
      </c>
      <c r="J84" s="327">
        <v>118.363</v>
      </c>
      <c r="K84" s="334" t="s">
        <v>191</v>
      </c>
    </row>
    <row r="85" spans="1:11" ht="14.4" customHeight="1" thickBot="1" x14ac:dyDescent="0.35">
      <c r="A85" s="343" t="s">
        <v>258</v>
      </c>
      <c r="B85" s="321">
        <v>0</v>
      </c>
      <c r="C85" s="321">
        <v>0</v>
      </c>
      <c r="D85" s="322">
        <v>0</v>
      </c>
      <c r="E85" s="323">
        <v>1</v>
      </c>
      <c r="F85" s="321">
        <v>0</v>
      </c>
      <c r="G85" s="322">
        <v>0</v>
      </c>
      <c r="H85" s="324">
        <v>0</v>
      </c>
      <c r="I85" s="321">
        <v>118.363</v>
      </c>
      <c r="J85" s="322">
        <v>118.363</v>
      </c>
      <c r="K85" s="331" t="s">
        <v>191</v>
      </c>
    </row>
    <row r="86" spans="1:11" ht="14.4" customHeight="1" thickBot="1" x14ac:dyDescent="0.35">
      <c r="A86" s="339" t="s">
        <v>259</v>
      </c>
      <c r="B86" s="321">
        <v>3.9967298604080002</v>
      </c>
      <c r="C86" s="321">
        <v>7.4500299999999999</v>
      </c>
      <c r="D86" s="322">
        <v>3.4533001395910001</v>
      </c>
      <c r="E86" s="323">
        <v>1.864031410728</v>
      </c>
      <c r="F86" s="321">
        <v>6.858272396227</v>
      </c>
      <c r="G86" s="322">
        <v>6.858272396227</v>
      </c>
      <c r="H86" s="324">
        <v>0</v>
      </c>
      <c r="I86" s="321">
        <v>9.6694300000000002</v>
      </c>
      <c r="J86" s="322">
        <v>2.8111576037720001</v>
      </c>
      <c r="K86" s="325">
        <v>1.40989296449</v>
      </c>
    </row>
    <row r="87" spans="1:11" ht="14.4" customHeight="1" thickBot="1" x14ac:dyDescent="0.35">
      <c r="A87" s="340" t="s">
        <v>260</v>
      </c>
      <c r="B87" s="321">
        <v>3.9967298604080002</v>
      </c>
      <c r="C87" s="321">
        <v>7.4500299999999999</v>
      </c>
      <c r="D87" s="322">
        <v>3.4533001395910001</v>
      </c>
      <c r="E87" s="323">
        <v>1.864031410728</v>
      </c>
      <c r="F87" s="321">
        <v>6.858272396227</v>
      </c>
      <c r="G87" s="322">
        <v>6.858272396227</v>
      </c>
      <c r="H87" s="324">
        <v>0</v>
      </c>
      <c r="I87" s="321">
        <v>9.6694300000000002</v>
      </c>
      <c r="J87" s="322">
        <v>2.8111576037720001</v>
      </c>
      <c r="K87" s="325">
        <v>1.40989296449</v>
      </c>
    </row>
    <row r="88" spans="1:11" ht="14.4" customHeight="1" thickBot="1" x14ac:dyDescent="0.35">
      <c r="A88" s="346" t="s">
        <v>261</v>
      </c>
      <c r="B88" s="326">
        <v>3.9967298604080002</v>
      </c>
      <c r="C88" s="326">
        <v>7.4500299999999999</v>
      </c>
      <c r="D88" s="327">
        <v>3.4533001395910001</v>
      </c>
      <c r="E88" s="328">
        <v>1.864031410728</v>
      </c>
      <c r="F88" s="326">
        <v>6.858272396227</v>
      </c>
      <c r="G88" s="327">
        <v>6.858272396227</v>
      </c>
      <c r="H88" s="329">
        <v>0</v>
      </c>
      <c r="I88" s="326">
        <v>9.6694300000000002</v>
      </c>
      <c r="J88" s="327">
        <v>2.8111576037720001</v>
      </c>
      <c r="K88" s="330">
        <v>1.40989296449</v>
      </c>
    </row>
    <row r="89" spans="1:11" ht="14.4" customHeight="1" thickBot="1" x14ac:dyDescent="0.35">
      <c r="A89" s="342" t="s">
        <v>262</v>
      </c>
      <c r="B89" s="326">
        <v>0</v>
      </c>
      <c r="C89" s="326">
        <v>1.2999999999999999E-4</v>
      </c>
      <c r="D89" s="327">
        <v>1.2999999999999999E-4</v>
      </c>
      <c r="E89" s="333" t="s">
        <v>181</v>
      </c>
      <c r="F89" s="326">
        <v>0</v>
      </c>
      <c r="G89" s="327">
        <v>0</v>
      </c>
      <c r="H89" s="329">
        <v>0</v>
      </c>
      <c r="I89" s="326">
        <v>1.2999999999999999E-4</v>
      </c>
      <c r="J89" s="327">
        <v>1.2999999999999999E-4</v>
      </c>
      <c r="K89" s="334" t="s">
        <v>181</v>
      </c>
    </row>
    <row r="90" spans="1:11" ht="14.4" customHeight="1" thickBot="1" x14ac:dyDescent="0.35">
      <c r="A90" s="343" t="s">
        <v>263</v>
      </c>
      <c r="B90" s="321">
        <v>0</v>
      </c>
      <c r="C90" s="321">
        <v>1.2999999999999999E-4</v>
      </c>
      <c r="D90" s="322">
        <v>1.2999999999999999E-4</v>
      </c>
      <c r="E90" s="332" t="s">
        <v>181</v>
      </c>
      <c r="F90" s="321">
        <v>0</v>
      </c>
      <c r="G90" s="322">
        <v>0</v>
      </c>
      <c r="H90" s="324">
        <v>0</v>
      </c>
      <c r="I90" s="321">
        <v>1.2999999999999999E-4</v>
      </c>
      <c r="J90" s="322">
        <v>1.2999999999999999E-4</v>
      </c>
      <c r="K90" s="331" t="s">
        <v>181</v>
      </c>
    </row>
    <row r="91" spans="1:11" ht="14.4" customHeight="1" thickBot="1" x14ac:dyDescent="0.35">
      <c r="A91" s="342" t="s">
        <v>264</v>
      </c>
      <c r="B91" s="326">
        <v>3.9967298604080002</v>
      </c>
      <c r="C91" s="326">
        <v>7.4499000000000004</v>
      </c>
      <c r="D91" s="327">
        <v>3.4531701395910002</v>
      </c>
      <c r="E91" s="328">
        <v>1.8639988841370001</v>
      </c>
      <c r="F91" s="326">
        <v>6.858272396227</v>
      </c>
      <c r="G91" s="327">
        <v>6.858272396227</v>
      </c>
      <c r="H91" s="329">
        <v>0</v>
      </c>
      <c r="I91" s="326">
        <v>9.6692999999999998</v>
      </c>
      <c r="J91" s="327">
        <v>2.8110276037720001</v>
      </c>
      <c r="K91" s="330">
        <v>1.4098740092790001</v>
      </c>
    </row>
    <row r="92" spans="1:11" ht="14.4" customHeight="1" thickBot="1" x14ac:dyDescent="0.35">
      <c r="A92" s="343" t="s">
        <v>265</v>
      </c>
      <c r="B92" s="321">
        <v>9.9341064629999993E-3</v>
      </c>
      <c r="C92" s="321">
        <v>1.2E-2</v>
      </c>
      <c r="D92" s="322">
        <v>2.0658935360000001E-3</v>
      </c>
      <c r="E92" s="323">
        <v>1.207959673518</v>
      </c>
      <c r="F92" s="321">
        <v>0</v>
      </c>
      <c r="G92" s="322">
        <v>0</v>
      </c>
      <c r="H92" s="324">
        <v>0</v>
      </c>
      <c r="I92" s="321">
        <v>0</v>
      </c>
      <c r="J92" s="322">
        <v>0</v>
      </c>
      <c r="K92" s="325">
        <v>0</v>
      </c>
    </row>
    <row r="93" spans="1:11" ht="14.4" customHeight="1" thickBot="1" x14ac:dyDescent="0.35">
      <c r="A93" s="343" t="s">
        <v>266</v>
      </c>
      <c r="B93" s="321">
        <v>3.9867957539450001</v>
      </c>
      <c r="C93" s="321">
        <v>7.4379</v>
      </c>
      <c r="D93" s="322">
        <v>3.4511042460539998</v>
      </c>
      <c r="E93" s="323">
        <v>1.8656335711800001</v>
      </c>
      <c r="F93" s="321">
        <v>6.858272396227</v>
      </c>
      <c r="G93" s="322">
        <v>6.858272396227</v>
      </c>
      <c r="H93" s="324">
        <v>0</v>
      </c>
      <c r="I93" s="321">
        <v>9.6692999999999998</v>
      </c>
      <c r="J93" s="322">
        <v>2.8110276037720001</v>
      </c>
      <c r="K93" s="325">
        <v>1.4098740092790001</v>
      </c>
    </row>
    <row r="94" spans="1:11" ht="14.4" customHeight="1" thickBot="1" x14ac:dyDescent="0.35">
      <c r="A94" s="339" t="s">
        <v>267</v>
      </c>
      <c r="B94" s="321">
        <v>597.34497510827703</v>
      </c>
      <c r="C94" s="321">
        <v>604.02882999999997</v>
      </c>
      <c r="D94" s="322">
        <v>6.6838548917220004</v>
      </c>
      <c r="E94" s="323">
        <v>1.011189271141</v>
      </c>
      <c r="F94" s="321">
        <v>648.80909034507204</v>
      </c>
      <c r="G94" s="322">
        <v>648.80909034507204</v>
      </c>
      <c r="H94" s="324">
        <v>61.024230000000003</v>
      </c>
      <c r="I94" s="321">
        <v>705.87086999999997</v>
      </c>
      <c r="J94" s="322">
        <v>57.061779654928003</v>
      </c>
      <c r="K94" s="325">
        <v>1.087948489785</v>
      </c>
    </row>
    <row r="95" spans="1:11" ht="14.4" customHeight="1" thickBot="1" x14ac:dyDescent="0.35">
      <c r="A95" s="344" t="s">
        <v>268</v>
      </c>
      <c r="B95" s="326">
        <v>597.34497510827703</v>
      </c>
      <c r="C95" s="326">
        <v>604.02882999999997</v>
      </c>
      <c r="D95" s="327">
        <v>6.6838548917220004</v>
      </c>
      <c r="E95" s="328">
        <v>1.011189271141</v>
      </c>
      <c r="F95" s="326">
        <v>648.80909034507204</v>
      </c>
      <c r="G95" s="327">
        <v>648.80909034507204</v>
      </c>
      <c r="H95" s="329">
        <v>61.024230000000003</v>
      </c>
      <c r="I95" s="326">
        <v>705.87086999999997</v>
      </c>
      <c r="J95" s="327">
        <v>57.061779654928003</v>
      </c>
      <c r="K95" s="330">
        <v>1.087948489785</v>
      </c>
    </row>
    <row r="96" spans="1:11" ht="14.4" customHeight="1" thickBot="1" x14ac:dyDescent="0.35">
      <c r="A96" s="346" t="s">
        <v>38</v>
      </c>
      <c r="B96" s="326">
        <v>597.34497510827703</v>
      </c>
      <c r="C96" s="326">
        <v>604.02882999999997</v>
      </c>
      <c r="D96" s="327">
        <v>6.6838548917220004</v>
      </c>
      <c r="E96" s="328">
        <v>1.011189271141</v>
      </c>
      <c r="F96" s="326">
        <v>648.80909034507204</v>
      </c>
      <c r="G96" s="327">
        <v>648.80909034507204</v>
      </c>
      <c r="H96" s="329">
        <v>61.024230000000003</v>
      </c>
      <c r="I96" s="326">
        <v>705.87086999999997</v>
      </c>
      <c r="J96" s="327">
        <v>57.061779654928003</v>
      </c>
      <c r="K96" s="330">
        <v>1.087948489785</v>
      </c>
    </row>
    <row r="97" spans="1:11" ht="14.4" customHeight="1" thickBot="1" x14ac:dyDescent="0.35">
      <c r="A97" s="345" t="s">
        <v>269</v>
      </c>
      <c r="B97" s="321">
        <v>0</v>
      </c>
      <c r="C97" s="321">
        <v>0</v>
      </c>
      <c r="D97" s="322">
        <v>0</v>
      </c>
      <c r="E97" s="323">
        <v>1</v>
      </c>
      <c r="F97" s="321">
        <v>0</v>
      </c>
      <c r="G97" s="322">
        <v>0</v>
      </c>
      <c r="H97" s="324">
        <v>0</v>
      </c>
      <c r="I97" s="321">
        <v>2.8649999999999998E-2</v>
      </c>
      <c r="J97" s="322">
        <v>2.8649999999999998E-2</v>
      </c>
      <c r="K97" s="331" t="s">
        <v>191</v>
      </c>
    </row>
    <row r="98" spans="1:11" ht="14.4" customHeight="1" thickBot="1" x14ac:dyDescent="0.35">
      <c r="A98" s="343" t="s">
        <v>270</v>
      </c>
      <c r="B98" s="321">
        <v>0</v>
      </c>
      <c r="C98" s="321">
        <v>0</v>
      </c>
      <c r="D98" s="322">
        <v>0</v>
      </c>
      <c r="E98" s="323">
        <v>1</v>
      </c>
      <c r="F98" s="321">
        <v>0</v>
      </c>
      <c r="G98" s="322">
        <v>0</v>
      </c>
      <c r="H98" s="324">
        <v>0</v>
      </c>
      <c r="I98" s="321">
        <v>2.8649999999999998E-2</v>
      </c>
      <c r="J98" s="322">
        <v>2.8649999999999998E-2</v>
      </c>
      <c r="K98" s="331" t="s">
        <v>191</v>
      </c>
    </row>
    <row r="99" spans="1:11" ht="14.4" customHeight="1" thickBot="1" x14ac:dyDescent="0.35">
      <c r="A99" s="342" t="s">
        <v>271</v>
      </c>
      <c r="B99" s="326">
        <v>0.19230938355300001</v>
      </c>
      <c r="C99" s="326">
        <v>0.9526</v>
      </c>
      <c r="D99" s="327">
        <v>0.76029061644600004</v>
      </c>
      <c r="E99" s="328">
        <v>4.9534764367679998</v>
      </c>
      <c r="F99" s="326">
        <v>1.587607067417</v>
      </c>
      <c r="G99" s="327">
        <v>1.587607067417</v>
      </c>
      <c r="H99" s="329">
        <v>0</v>
      </c>
      <c r="I99" s="326">
        <v>0.88200000000000001</v>
      </c>
      <c r="J99" s="327">
        <v>-0.70560706741699997</v>
      </c>
      <c r="K99" s="330">
        <v>0.55555308243500001</v>
      </c>
    </row>
    <row r="100" spans="1:11" ht="14.4" customHeight="1" thickBot="1" x14ac:dyDescent="0.35">
      <c r="A100" s="343" t="s">
        <v>272</v>
      </c>
      <c r="B100" s="321">
        <v>0</v>
      </c>
      <c r="C100" s="321">
        <v>0.73209999999999997</v>
      </c>
      <c r="D100" s="322">
        <v>0.73209999999999997</v>
      </c>
      <c r="E100" s="332" t="s">
        <v>191</v>
      </c>
      <c r="F100" s="321">
        <v>1.351533661992</v>
      </c>
      <c r="G100" s="322">
        <v>1.351533661992</v>
      </c>
      <c r="H100" s="324">
        <v>0</v>
      </c>
      <c r="I100" s="321">
        <v>0</v>
      </c>
      <c r="J100" s="322">
        <v>-1.351533661992</v>
      </c>
      <c r="K100" s="325">
        <v>0</v>
      </c>
    </row>
    <row r="101" spans="1:11" ht="14.4" customHeight="1" thickBot="1" x14ac:dyDescent="0.35">
      <c r="A101" s="343" t="s">
        <v>273</v>
      </c>
      <c r="B101" s="321">
        <v>0.19230938355300001</v>
      </c>
      <c r="C101" s="321">
        <v>0.2205</v>
      </c>
      <c r="D101" s="322">
        <v>2.8190616445999999E-2</v>
      </c>
      <c r="E101" s="323">
        <v>1.146589916341</v>
      </c>
      <c r="F101" s="321">
        <v>0.23607340542499999</v>
      </c>
      <c r="G101" s="322">
        <v>0.23607340542499999</v>
      </c>
      <c r="H101" s="324">
        <v>0</v>
      </c>
      <c r="I101" s="321">
        <v>0.88200000000000001</v>
      </c>
      <c r="J101" s="322">
        <v>0.64592659457400003</v>
      </c>
      <c r="K101" s="325">
        <v>3.7361260511730001</v>
      </c>
    </row>
    <row r="102" spans="1:11" ht="14.4" customHeight="1" thickBot="1" x14ac:dyDescent="0.35">
      <c r="A102" s="342" t="s">
        <v>274</v>
      </c>
      <c r="B102" s="326">
        <v>12.342802747026999</v>
      </c>
      <c r="C102" s="326">
        <v>11.936</v>
      </c>
      <c r="D102" s="327">
        <v>-0.40680274702699998</v>
      </c>
      <c r="E102" s="328">
        <v>0.96704129885500001</v>
      </c>
      <c r="F102" s="326">
        <v>11.679652452616001</v>
      </c>
      <c r="G102" s="327">
        <v>11.679652452616001</v>
      </c>
      <c r="H102" s="329">
        <v>0.65739999999999998</v>
      </c>
      <c r="I102" s="326">
        <v>11.948600000000001</v>
      </c>
      <c r="J102" s="327">
        <v>0.26894754738400001</v>
      </c>
      <c r="K102" s="330">
        <v>1.023027016298</v>
      </c>
    </row>
    <row r="103" spans="1:11" ht="14.4" customHeight="1" thickBot="1" x14ac:dyDescent="0.35">
      <c r="A103" s="343" t="s">
        <v>275</v>
      </c>
      <c r="B103" s="321">
        <v>12.342802747026999</v>
      </c>
      <c r="C103" s="321">
        <v>11.936</v>
      </c>
      <c r="D103" s="322">
        <v>-0.40680274702699998</v>
      </c>
      <c r="E103" s="323">
        <v>0.96704129885500001</v>
      </c>
      <c r="F103" s="321">
        <v>11.679652452616001</v>
      </c>
      <c r="G103" s="322">
        <v>11.679652452616001</v>
      </c>
      <c r="H103" s="324">
        <v>0.65739999999999998</v>
      </c>
      <c r="I103" s="321">
        <v>11.948600000000001</v>
      </c>
      <c r="J103" s="322">
        <v>0.26894754738400001</v>
      </c>
      <c r="K103" s="325">
        <v>1.023027016298</v>
      </c>
    </row>
    <row r="104" spans="1:11" ht="14.4" customHeight="1" thickBot="1" x14ac:dyDescent="0.35">
      <c r="A104" s="342" t="s">
        <v>276</v>
      </c>
      <c r="B104" s="326">
        <v>0</v>
      </c>
      <c r="C104" s="326">
        <v>5.6000000000000001E-2</v>
      </c>
      <c r="D104" s="327">
        <v>5.6000000000000001E-2</v>
      </c>
      <c r="E104" s="333" t="s">
        <v>191</v>
      </c>
      <c r="F104" s="326">
        <v>0</v>
      </c>
      <c r="G104" s="327">
        <v>0</v>
      </c>
      <c r="H104" s="329">
        <v>0</v>
      </c>
      <c r="I104" s="326">
        <v>0</v>
      </c>
      <c r="J104" s="327">
        <v>0</v>
      </c>
      <c r="K104" s="330">
        <v>12</v>
      </c>
    </row>
    <row r="105" spans="1:11" ht="14.4" customHeight="1" thickBot="1" x14ac:dyDescent="0.35">
      <c r="A105" s="343" t="s">
        <v>277</v>
      </c>
      <c r="B105" s="321">
        <v>0</v>
      </c>
      <c r="C105" s="321">
        <v>5.6000000000000001E-2</v>
      </c>
      <c r="D105" s="322">
        <v>5.6000000000000001E-2</v>
      </c>
      <c r="E105" s="332" t="s">
        <v>191</v>
      </c>
      <c r="F105" s="321">
        <v>0</v>
      </c>
      <c r="G105" s="322">
        <v>0</v>
      </c>
      <c r="H105" s="324">
        <v>0</v>
      </c>
      <c r="I105" s="321">
        <v>0</v>
      </c>
      <c r="J105" s="322">
        <v>0</v>
      </c>
      <c r="K105" s="325">
        <v>12</v>
      </c>
    </row>
    <row r="106" spans="1:11" ht="14.4" customHeight="1" thickBot="1" x14ac:dyDescent="0.35">
      <c r="A106" s="342" t="s">
        <v>278</v>
      </c>
      <c r="B106" s="326">
        <v>179.992794733913</v>
      </c>
      <c r="C106" s="326">
        <v>172.21492000000001</v>
      </c>
      <c r="D106" s="327">
        <v>-7.7778747339120002</v>
      </c>
      <c r="E106" s="328">
        <v>0.95678785506099995</v>
      </c>
      <c r="F106" s="326">
        <v>210.792017746835</v>
      </c>
      <c r="G106" s="327">
        <v>210.792017746835</v>
      </c>
      <c r="H106" s="329">
        <v>11.919639999999999</v>
      </c>
      <c r="I106" s="326">
        <v>216.17085</v>
      </c>
      <c r="J106" s="327">
        <v>5.378832253164</v>
      </c>
      <c r="K106" s="330">
        <v>1.025517248284</v>
      </c>
    </row>
    <row r="107" spans="1:11" ht="14.4" customHeight="1" thickBot="1" x14ac:dyDescent="0.35">
      <c r="A107" s="343" t="s">
        <v>279</v>
      </c>
      <c r="B107" s="321">
        <v>179.992794733913</v>
      </c>
      <c r="C107" s="321">
        <v>172.21492000000001</v>
      </c>
      <c r="D107" s="322">
        <v>-7.7778747339120002</v>
      </c>
      <c r="E107" s="323">
        <v>0.95678785506099995</v>
      </c>
      <c r="F107" s="321">
        <v>210.792017746835</v>
      </c>
      <c r="G107" s="322">
        <v>210.792017746835</v>
      </c>
      <c r="H107" s="324">
        <v>11.919639999999999</v>
      </c>
      <c r="I107" s="321">
        <v>216.17085</v>
      </c>
      <c r="J107" s="322">
        <v>5.378832253164</v>
      </c>
      <c r="K107" s="325">
        <v>1.025517248284</v>
      </c>
    </row>
    <row r="108" spans="1:11" ht="14.4" customHeight="1" thickBot="1" x14ac:dyDescent="0.35">
      <c r="A108" s="342" t="s">
        <v>280</v>
      </c>
      <c r="B108" s="326">
        <v>404.81706824378398</v>
      </c>
      <c r="C108" s="326">
        <v>418.86930999999998</v>
      </c>
      <c r="D108" s="327">
        <v>14.052241756216</v>
      </c>
      <c r="E108" s="328">
        <v>1.034712572316</v>
      </c>
      <c r="F108" s="326">
        <v>424.74981307820298</v>
      </c>
      <c r="G108" s="327">
        <v>424.74981307820298</v>
      </c>
      <c r="H108" s="329">
        <v>48.447189999999999</v>
      </c>
      <c r="I108" s="326">
        <v>476.84077000000002</v>
      </c>
      <c r="J108" s="327">
        <v>52.090956921797002</v>
      </c>
      <c r="K108" s="330">
        <v>1.122639152079</v>
      </c>
    </row>
    <row r="109" spans="1:11" ht="14.4" customHeight="1" thickBot="1" x14ac:dyDescent="0.35">
      <c r="A109" s="343" t="s">
        <v>281</v>
      </c>
      <c r="B109" s="321">
        <v>404.81706824378398</v>
      </c>
      <c r="C109" s="321">
        <v>418.86930999999998</v>
      </c>
      <c r="D109" s="322">
        <v>14.052241756216</v>
      </c>
      <c r="E109" s="323">
        <v>1.034712572316</v>
      </c>
      <c r="F109" s="321">
        <v>424.74981307820298</v>
      </c>
      <c r="G109" s="322">
        <v>424.74981307820298</v>
      </c>
      <c r="H109" s="324">
        <v>48.447189999999999</v>
      </c>
      <c r="I109" s="321">
        <v>476.84077000000002</v>
      </c>
      <c r="J109" s="322">
        <v>52.090956921797002</v>
      </c>
      <c r="K109" s="325">
        <v>1.122639152079</v>
      </c>
    </row>
    <row r="110" spans="1:11" ht="14.4" customHeight="1" thickBot="1" x14ac:dyDescent="0.35">
      <c r="A110" s="347"/>
      <c r="B110" s="321">
        <v>-4561.1847466351101</v>
      </c>
      <c r="C110" s="321">
        <v>-4853.4675800000005</v>
      </c>
      <c r="D110" s="322">
        <v>-292.28283336488801</v>
      </c>
      <c r="E110" s="323">
        <v>1.064080463651</v>
      </c>
      <c r="F110" s="321">
        <v>-4882.3826451063496</v>
      </c>
      <c r="G110" s="322">
        <v>-4882.3826451063496</v>
      </c>
      <c r="H110" s="324">
        <v>-464.81110999999902</v>
      </c>
      <c r="I110" s="321">
        <v>-5671.53334</v>
      </c>
      <c r="J110" s="322">
        <v>-789.15069489364896</v>
      </c>
      <c r="K110" s="325">
        <v>1.161632291496</v>
      </c>
    </row>
    <row r="111" spans="1:11" ht="14.4" customHeight="1" thickBot="1" x14ac:dyDescent="0.35">
      <c r="A111" s="348" t="s">
        <v>50</v>
      </c>
      <c r="B111" s="335">
        <v>-4561.1847466351101</v>
      </c>
      <c r="C111" s="335">
        <v>-4853.4675800000005</v>
      </c>
      <c r="D111" s="336">
        <v>-292.28283336488698</v>
      </c>
      <c r="E111" s="337">
        <v>-0.22000669844099999</v>
      </c>
      <c r="F111" s="335">
        <v>-4882.3826451063496</v>
      </c>
      <c r="G111" s="336">
        <v>-4882.3826451063496</v>
      </c>
      <c r="H111" s="335">
        <v>-464.81110999999902</v>
      </c>
      <c r="I111" s="335">
        <v>-5671.53334</v>
      </c>
      <c r="J111" s="336">
        <v>-789.15069489364896</v>
      </c>
      <c r="K111" s="338">
        <v>1.161632291496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" customHeight="1" thickBot="1" x14ac:dyDescent="0.35">
      <c r="A2" s="169" t="s">
        <v>180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87">
        <v>2015</v>
      </c>
      <c r="D3" s="176">
        <v>2016</v>
      </c>
      <c r="E3" s="7"/>
      <c r="F3" s="253">
        <v>2017</v>
      </c>
      <c r="G3" s="271"/>
      <c r="H3" s="271"/>
      <c r="I3" s="254"/>
    </row>
    <row r="4" spans="1:10" ht="14.4" customHeight="1" thickBot="1" x14ac:dyDescent="0.3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" customHeight="1" x14ac:dyDescent="0.3">
      <c r="A5" s="349" t="s">
        <v>282</v>
      </c>
      <c r="B5" s="350" t="s">
        <v>283</v>
      </c>
      <c r="C5" s="351" t="s">
        <v>284</v>
      </c>
      <c r="D5" s="351" t="s">
        <v>284</v>
      </c>
      <c r="E5" s="351"/>
      <c r="F5" s="351" t="s">
        <v>284</v>
      </c>
      <c r="G5" s="351" t="s">
        <v>284</v>
      </c>
      <c r="H5" s="351" t="s">
        <v>284</v>
      </c>
      <c r="I5" s="352" t="s">
        <v>284</v>
      </c>
      <c r="J5" s="353" t="s">
        <v>52</v>
      </c>
    </row>
    <row r="6" spans="1:10" ht="14.4" customHeight="1" x14ac:dyDescent="0.3">
      <c r="A6" s="349" t="s">
        <v>282</v>
      </c>
      <c r="B6" s="350" t="s">
        <v>285</v>
      </c>
      <c r="C6" s="351">
        <v>0.16269</v>
      </c>
      <c r="D6" s="351">
        <v>0.16406000000000001</v>
      </c>
      <c r="E6" s="351"/>
      <c r="F6" s="351">
        <v>0.16996</v>
      </c>
      <c r="G6" s="351">
        <v>0.16361572265624999</v>
      </c>
      <c r="H6" s="351">
        <v>6.34427734375001E-3</v>
      </c>
      <c r="I6" s="352">
        <v>1.0387754748795082</v>
      </c>
      <c r="J6" s="353" t="s">
        <v>1</v>
      </c>
    </row>
    <row r="7" spans="1:10" ht="14.4" customHeight="1" x14ac:dyDescent="0.3">
      <c r="A7" s="349" t="s">
        <v>282</v>
      </c>
      <c r="B7" s="350" t="s">
        <v>286</v>
      </c>
      <c r="C7" s="351">
        <v>0.16269</v>
      </c>
      <c r="D7" s="351">
        <v>0.16406000000000001</v>
      </c>
      <c r="E7" s="351"/>
      <c r="F7" s="351">
        <v>0.16996</v>
      </c>
      <c r="G7" s="351">
        <v>0.16361572265624999</v>
      </c>
      <c r="H7" s="351">
        <v>6.34427734375001E-3</v>
      </c>
      <c r="I7" s="352">
        <v>1.0387754748795082</v>
      </c>
      <c r="J7" s="353" t="s">
        <v>287</v>
      </c>
    </row>
    <row r="9" spans="1:10" ht="14.4" customHeight="1" x14ac:dyDescent="0.3">
      <c r="A9" s="349" t="s">
        <v>282</v>
      </c>
      <c r="B9" s="350" t="s">
        <v>283</v>
      </c>
      <c r="C9" s="351" t="s">
        <v>284</v>
      </c>
      <c r="D9" s="351" t="s">
        <v>284</v>
      </c>
      <c r="E9" s="351"/>
      <c r="F9" s="351" t="s">
        <v>284</v>
      </c>
      <c r="G9" s="351" t="s">
        <v>284</v>
      </c>
      <c r="H9" s="351" t="s">
        <v>284</v>
      </c>
      <c r="I9" s="352" t="s">
        <v>284</v>
      </c>
      <c r="J9" s="353" t="s">
        <v>52</v>
      </c>
    </row>
    <row r="10" spans="1:10" ht="14.4" customHeight="1" x14ac:dyDescent="0.3">
      <c r="A10" s="349" t="s">
        <v>288</v>
      </c>
      <c r="B10" s="350" t="s">
        <v>289</v>
      </c>
      <c r="C10" s="351" t="s">
        <v>284</v>
      </c>
      <c r="D10" s="351" t="s">
        <v>284</v>
      </c>
      <c r="E10" s="351"/>
      <c r="F10" s="351" t="s">
        <v>284</v>
      </c>
      <c r="G10" s="351" t="s">
        <v>284</v>
      </c>
      <c r="H10" s="351" t="s">
        <v>284</v>
      </c>
      <c r="I10" s="352" t="s">
        <v>284</v>
      </c>
      <c r="J10" s="353" t="s">
        <v>0</v>
      </c>
    </row>
    <row r="11" spans="1:10" ht="14.4" customHeight="1" x14ac:dyDescent="0.3">
      <c r="A11" s="349" t="s">
        <v>288</v>
      </c>
      <c r="B11" s="350" t="s">
        <v>285</v>
      </c>
      <c r="C11" s="351">
        <v>0.16269</v>
      </c>
      <c r="D11" s="351">
        <v>0.16406000000000001</v>
      </c>
      <c r="E11" s="351"/>
      <c r="F11" s="351">
        <v>0.16996</v>
      </c>
      <c r="G11" s="351">
        <v>0</v>
      </c>
      <c r="H11" s="351">
        <v>0.16996</v>
      </c>
      <c r="I11" s="352" t="s">
        <v>284</v>
      </c>
      <c r="J11" s="353" t="s">
        <v>1</v>
      </c>
    </row>
    <row r="12" spans="1:10" ht="14.4" customHeight="1" x14ac:dyDescent="0.3">
      <c r="A12" s="349" t="s">
        <v>288</v>
      </c>
      <c r="B12" s="350" t="s">
        <v>290</v>
      </c>
      <c r="C12" s="351">
        <v>0.16269</v>
      </c>
      <c r="D12" s="351">
        <v>0.16406000000000001</v>
      </c>
      <c r="E12" s="351"/>
      <c r="F12" s="351">
        <v>0.16996</v>
      </c>
      <c r="G12" s="351">
        <v>0</v>
      </c>
      <c r="H12" s="351">
        <v>0.16996</v>
      </c>
      <c r="I12" s="352" t="s">
        <v>284</v>
      </c>
      <c r="J12" s="353" t="s">
        <v>291</v>
      </c>
    </row>
    <row r="13" spans="1:10" ht="14.4" customHeight="1" x14ac:dyDescent="0.3">
      <c r="A13" s="349" t="s">
        <v>284</v>
      </c>
      <c r="B13" s="350" t="s">
        <v>284</v>
      </c>
      <c r="C13" s="351" t="s">
        <v>284</v>
      </c>
      <c r="D13" s="351" t="s">
        <v>284</v>
      </c>
      <c r="E13" s="351"/>
      <c r="F13" s="351" t="s">
        <v>284</v>
      </c>
      <c r="G13" s="351" t="s">
        <v>284</v>
      </c>
      <c r="H13" s="351" t="s">
        <v>284</v>
      </c>
      <c r="I13" s="352" t="s">
        <v>284</v>
      </c>
      <c r="J13" s="353" t="s">
        <v>292</v>
      </c>
    </row>
    <row r="14" spans="1:10" ht="14.4" customHeight="1" x14ac:dyDescent="0.3">
      <c r="A14" s="349" t="s">
        <v>282</v>
      </c>
      <c r="B14" s="350" t="s">
        <v>286</v>
      </c>
      <c r="C14" s="351">
        <v>0.16269</v>
      </c>
      <c r="D14" s="351">
        <v>0.16406000000000001</v>
      </c>
      <c r="E14" s="351"/>
      <c r="F14" s="351">
        <v>0.16996</v>
      </c>
      <c r="G14" s="351">
        <v>0</v>
      </c>
      <c r="H14" s="351">
        <v>0.16996</v>
      </c>
      <c r="I14" s="352" t="s">
        <v>284</v>
      </c>
      <c r="J14" s="353" t="s">
        <v>287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90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" customHeight="1" thickBot="1" x14ac:dyDescent="0.35">
      <c r="A2" s="169" t="s">
        <v>180</v>
      </c>
      <c r="B2" s="57"/>
      <c r="C2" s="165"/>
      <c r="D2" s="165"/>
      <c r="E2" s="189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84.980000000000018</v>
      </c>
      <c r="M3" s="71">
        <f>SUBTOTAL(9,M5:M1048576)</f>
        <v>2</v>
      </c>
      <c r="N3" s="72">
        <f>SUBTOTAL(9,N5:N1048576)</f>
        <v>169.96000000000004</v>
      </c>
    </row>
    <row r="4" spans="1:14" s="162" customFormat="1" ht="14.4" customHeight="1" thickBot="1" x14ac:dyDescent="0.35">
      <c r="A4" s="354" t="s">
        <v>3</v>
      </c>
      <c r="B4" s="355" t="s">
        <v>4</v>
      </c>
      <c r="C4" s="355" t="s">
        <v>0</v>
      </c>
      <c r="D4" s="355" t="s">
        <v>5</v>
      </c>
      <c r="E4" s="356" t="s">
        <v>6</v>
      </c>
      <c r="F4" s="355" t="s">
        <v>1</v>
      </c>
      <c r="G4" s="355" t="s">
        <v>7</v>
      </c>
      <c r="H4" s="355" t="s">
        <v>8</v>
      </c>
      <c r="I4" s="355" t="s">
        <v>9</v>
      </c>
      <c r="J4" s="357" t="s">
        <v>10</v>
      </c>
      <c r="K4" s="357" t="s">
        <v>11</v>
      </c>
      <c r="L4" s="358" t="s">
        <v>80</v>
      </c>
      <c r="M4" s="358" t="s">
        <v>12</v>
      </c>
      <c r="N4" s="359" t="s">
        <v>88</v>
      </c>
    </row>
    <row r="5" spans="1:14" ht="14.4" customHeight="1" x14ac:dyDescent="0.3">
      <c r="A5" s="360" t="s">
        <v>282</v>
      </c>
      <c r="B5" s="361" t="s">
        <v>283</v>
      </c>
      <c r="C5" s="362" t="s">
        <v>288</v>
      </c>
      <c r="D5" s="363" t="s">
        <v>289</v>
      </c>
      <c r="E5" s="364">
        <v>50113001</v>
      </c>
      <c r="F5" s="363" t="s">
        <v>293</v>
      </c>
      <c r="G5" s="362" t="s">
        <v>294</v>
      </c>
      <c r="H5" s="362">
        <v>847713</v>
      </c>
      <c r="I5" s="362">
        <v>125526</v>
      </c>
      <c r="J5" s="362" t="s">
        <v>295</v>
      </c>
      <c r="K5" s="362" t="s">
        <v>296</v>
      </c>
      <c r="L5" s="365">
        <v>87.570000000000007</v>
      </c>
      <c r="M5" s="365">
        <v>1</v>
      </c>
      <c r="N5" s="366">
        <v>87.570000000000007</v>
      </c>
    </row>
    <row r="6" spans="1:14" ht="14.4" customHeight="1" thickBot="1" x14ac:dyDescent="0.35">
      <c r="A6" s="367" t="s">
        <v>282</v>
      </c>
      <c r="B6" s="368" t="s">
        <v>283</v>
      </c>
      <c r="C6" s="369" t="s">
        <v>288</v>
      </c>
      <c r="D6" s="370" t="s">
        <v>289</v>
      </c>
      <c r="E6" s="371">
        <v>50113001</v>
      </c>
      <c r="F6" s="370" t="s">
        <v>293</v>
      </c>
      <c r="G6" s="369" t="s">
        <v>294</v>
      </c>
      <c r="H6" s="369">
        <v>845908</v>
      </c>
      <c r="I6" s="369">
        <v>122520</v>
      </c>
      <c r="J6" s="369" t="s">
        <v>297</v>
      </c>
      <c r="K6" s="369" t="s">
        <v>298</v>
      </c>
      <c r="L6" s="372">
        <v>82.390000000000043</v>
      </c>
      <c r="M6" s="372">
        <v>1</v>
      </c>
      <c r="N6" s="373">
        <v>82.390000000000043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" customHeight="1" thickBot="1" x14ac:dyDescent="0.35">
      <c r="A2" s="169" t="s">
        <v>180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75">
        <v>2015</v>
      </c>
      <c r="D3" s="176">
        <v>2016</v>
      </c>
      <c r="E3" s="7"/>
      <c r="F3" s="253">
        <v>2017</v>
      </c>
      <c r="G3" s="271"/>
      <c r="H3" s="271"/>
      <c r="I3" s="254"/>
    </row>
    <row r="4" spans="1:10" ht="14.4" customHeight="1" thickBot="1" x14ac:dyDescent="0.3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" customHeight="1" x14ac:dyDescent="0.3">
      <c r="A5" s="349" t="s">
        <v>282</v>
      </c>
      <c r="B5" s="350" t="s">
        <v>283</v>
      </c>
      <c r="C5" s="351" t="s">
        <v>284</v>
      </c>
      <c r="D5" s="351" t="s">
        <v>284</v>
      </c>
      <c r="E5" s="351"/>
      <c r="F5" s="351" t="s">
        <v>284</v>
      </c>
      <c r="G5" s="351" t="s">
        <v>284</v>
      </c>
      <c r="H5" s="351" t="s">
        <v>284</v>
      </c>
      <c r="I5" s="352" t="s">
        <v>284</v>
      </c>
      <c r="J5" s="353" t="s">
        <v>52</v>
      </c>
    </row>
    <row r="6" spans="1:10" ht="14.4" customHeight="1" x14ac:dyDescent="0.3">
      <c r="A6" s="349" t="s">
        <v>282</v>
      </c>
      <c r="B6" s="350" t="s">
        <v>299</v>
      </c>
      <c r="C6" s="351">
        <v>0.22213999999999998</v>
      </c>
      <c r="D6" s="351">
        <v>1.0119999999999999E-2</v>
      </c>
      <c r="E6" s="351"/>
      <c r="F6" s="351">
        <v>0.13017999999999999</v>
      </c>
      <c r="G6" s="351">
        <v>9.8344297409057625E-3</v>
      </c>
      <c r="H6" s="351">
        <v>0.12034557025909423</v>
      </c>
      <c r="I6" s="352">
        <v>13.2371681357917</v>
      </c>
      <c r="J6" s="353" t="s">
        <v>1</v>
      </c>
    </row>
    <row r="7" spans="1:10" ht="14.4" customHeight="1" x14ac:dyDescent="0.3">
      <c r="A7" s="349" t="s">
        <v>282</v>
      </c>
      <c r="B7" s="350" t="s">
        <v>300</v>
      </c>
      <c r="C7" s="351">
        <v>0</v>
      </c>
      <c r="D7" s="351">
        <v>0</v>
      </c>
      <c r="E7" s="351"/>
      <c r="F7" s="351">
        <v>3.388E-2</v>
      </c>
      <c r="G7" s="351">
        <v>0</v>
      </c>
      <c r="H7" s="351">
        <v>3.388E-2</v>
      </c>
      <c r="I7" s="352" t="s">
        <v>284</v>
      </c>
      <c r="J7" s="353" t="s">
        <v>1</v>
      </c>
    </row>
    <row r="8" spans="1:10" ht="14.4" customHeight="1" x14ac:dyDescent="0.3">
      <c r="A8" s="349" t="s">
        <v>282</v>
      </c>
      <c r="B8" s="350" t="s">
        <v>286</v>
      </c>
      <c r="C8" s="351">
        <v>0.22213999999999998</v>
      </c>
      <c r="D8" s="351">
        <v>1.0119999999999999E-2</v>
      </c>
      <c r="E8" s="351"/>
      <c r="F8" s="351">
        <v>0.16405999999999998</v>
      </c>
      <c r="G8" s="351">
        <v>9.8344297409057625E-3</v>
      </c>
      <c r="H8" s="351">
        <v>0.15422557025909422</v>
      </c>
      <c r="I8" s="352">
        <v>16.682207745874837</v>
      </c>
      <c r="J8" s="353" t="s">
        <v>287</v>
      </c>
    </row>
    <row r="10" spans="1:10" ht="14.4" customHeight="1" x14ac:dyDescent="0.3">
      <c r="A10" s="349" t="s">
        <v>282</v>
      </c>
      <c r="B10" s="350" t="s">
        <v>283</v>
      </c>
      <c r="C10" s="351" t="s">
        <v>284</v>
      </c>
      <c r="D10" s="351" t="s">
        <v>284</v>
      </c>
      <c r="E10" s="351"/>
      <c r="F10" s="351" t="s">
        <v>284</v>
      </c>
      <c r="G10" s="351" t="s">
        <v>284</v>
      </c>
      <c r="H10" s="351" t="s">
        <v>284</v>
      </c>
      <c r="I10" s="352" t="s">
        <v>284</v>
      </c>
      <c r="J10" s="353" t="s">
        <v>52</v>
      </c>
    </row>
    <row r="11" spans="1:10" ht="14.4" customHeight="1" x14ac:dyDescent="0.3">
      <c r="A11" s="349" t="s">
        <v>288</v>
      </c>
      <c r="B11" s="350" t="s">
        <v>289</v>
      </c>
      <c r="C11" s="351" t="s">
        <v>284</v>
      </c>
      <c r="D11" s="351" t="s">
        <v>284</v>
      </c>
      <c r="E11" s="351"/>
      <c r="F11" s="351" t="s">
        <v>284</v>
      </c>
      <c r="G11" s="351" t="s">
        <v>284</v>
      </c>
      <c r="H11" s="351" t="s">
        <v>284</v>
      </c>
      <c r="I11" s="352" t="s">
        <v>284</v>
      </c>
      <c r="J11" s="353" t="s">
        <v>0</v>
      </c>
    </row>
    <row r="12" spans="1:10" ht="14.4" customHeight="1" x14ac:dyDescent="0.3">
      <c r="A12" s="349" t="s">
        <v>288</v>
      </c>
      <c r="B12" s="350" t="s">
        <v>299</v>
      </c>
      <c r="C12" s="351">
        <v>0.22213999999999998</v>
      </c>
      <c r="D12" s="351">
        <v>1.0119999999999999E-2</v>
      </c>
      <c r="E12" s="351"/>
      <c r="F12" s="351">
        <v>0.13017999999999999</v>
      </c>
      <c r="G12" s="351">
        <v>0</v>
      </c>
      <c r="H12" s="351">
        <v>0.13017999999999999</v>
      </c>
      <c r="I12" s="352" t="s">
        <v>284</v>
      </c>
      <c r="J12" s="353" t="s">
        <v>1</v>
      </c>
    </row>
    <row r="13" spans="1:10" ht="14.4" customHeight="1" x14ac:dyDescent="0.3">
      <c r="A13" s="349" t="s">
        <v>288</v>
      </c>
      <c r="B13" s="350" t="s">
        <v>300</v>
      </c>
      <c r="C13" s="351">
        <v>0</v>
      </c>
      <c r="D13" s="351">
        <v>0</v>
      </c>
      <c r="E13" s="351"/>
      <c r="F13" s="351">
        <v>3.388E-2</v>
      </c>
      <c r="G13" s="351">
        <v>0</v>
      </c>
      <c r="H13" s="351">
        <v>3.388E-2</v>
      </c>
      <c r="I13" s="352" t="s">
        <v>284</v>
      </c>
      <c r="J13" s="353" t="s">
        <v>1</v>
      </c>
    </row>
    <row r="14" spans="1:10" ht="14.4" customHeight="1" x14ac:dyDescent="0.3">
      <c r="A14" s="349" t="s">
        <v>288</v>
      </c>
      <c r="B14" s="350" t="s">
        <v>290</v>
      </c>
      <c r="C14" s="351">
        <v>0.22213999999999998</v>
      </c>
      <c r="D14" s="351">
        <v>1.0119999999999999E-2</v>
      </c>
      <c r="E14" s="351"/>
      <c r="F14" s="351">
        <v>0.16405999999999998</v>
      </c>
      <c r="G14" s="351">
        <v>0</v>
      </c>
      <c r="H14" s="351">
        <v>0.16405999999999998</v>
      </c>
      <c r="I14" s="352" t="s">
        <v>284</v>
      </c>
      <c r="J14" s="353" t="s">
        <v>291</v>
      </c>
    </row>
    <row r="15" spans="1:10" ht="14.4" customHeight="1" x14ac:dyDescent="0.3">
      <c r="A15" s="349" t="s">
        <v>284</v>
      </c>
      <c r="B15" s="350" t="s">
        <v>284</v>
      </c>
      <c r="C15" s="351" t="s">
        <v>284</v>
      </c>
      <c r="D15" s="351" t="s">
        <v>284</v>
      </c>
      <c r="E15" s="351"/>
      <c r="F15" s="351" t="s">
        <v>284</v>
      </c>
      <c r="G15" s="351" t="s">
        <v>284</v>
      </c>
      <c r="H15" s="351" t="s">
        <v>284</v>
      </c>
      <c r="I15" s="352" t="s">
        <v>284</v>
      </c>
      <c r="J15" s="353" t="s">
        <v>292</v>
      </c>
    </row>
    <row r="16" spans="1:10" ht="14.4" customHeight="1" x14ac:dyDescent="0.3">
      <c r="A16" s="349" t="s">
        <v>282</v>
      </c>
      <c r="B16" s="350" t="s">
        <v>286</v>
      </c>
      <c r="C16" s="351">
        <v>0.22213999999999998</v>
      </c>
      <c r="D16" s="351">
        <v>1.0119999999999999E-2</v>
      </c>
      <c r="E16" s="351"/>
      <c r="F16" s="351">
        <v>0.16405999999999998</v>
      </c>
      <c r="G16" s="351">
        <v>0</v>
      </c>
      <c r="H16" s="351">
        <v>0.16405999999999998</v>
      </c>
      <c r="I16" s="352" t="s">
        <v>284</v>
      </c>
      <c r="J16" s="353" t="s">
        <v>287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6">
      <formula>$H10&gt;0</formula>
    </cfRule>
  </conditionalFormatting>
  <conditionalFormatting sqref="A10:A16">
    <cfRule type="expression" dxfId="9" priority="5">
      <formula>AND($J10&lt;&gt;"mezeraKL",$J10&lt;&gt;"")</formula>
    </cfRule>
  </conditionalFormatting>
  <conditionalFormatting sqref="I10:I16">
    <cfRule type="expression" dxfId="8" priority="7">
      <formula>$I10&gt;1</formula>
    </cfRule>
  </conditionalFormatting>
  <conditionalFormatting sqref="B10:B16">
    <cfRule type="expression" dxfId="7" priority="4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1">
      <formula>OR($J10="KL",$J10="SumaKL")</formula>
    </cfRule>
    <cfRule type="expression" priority="3" stopIfTrue="1">
      <formula>OR($J10="mezeraNS",$J10="mezeraKL")</formula>
    </cfRule>
  </conditionalFormatting>
  <conditionalFormatting sqref="B10:D16 F10:I16">
    <cfRule type="expression" dxfId="4" priority="2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81" t="s">
        <v>331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69" t="s">
        <v>180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421.35612285957643</v>
      </c>
      <c r="J3" s="71">
        <f>SUBTOTAL(9,J5:J1048576)</f>
        <v>247</v>
      </c>
      <c r="K3" s="72">
        <f>SUBTOTAL(9,K5:K1048576)</f>
        <v>104074.96234631538</v>
      </c>
    </row>
    <row r="4" spans="1:11" s="162" customFormat="1" ht="14.4" customHeight="1" thickBot="1" x14ac:dyDescent="0.35">
      <c r="A4" s="354" t="s">
        <v>3</v>
      </c>
      <c r="B4" s="355" t="s">
        <v>4</v>
      </c>
      <c r="C4" s="355" t="s">
        <v>0</v>
      </c>
      <c r="D4" s="355" t="s">
        <v>5</v>
      </c>
      <c r="E4" s="355" t="s">
        <v>6</v>
      </c>
      <c r="F4" s="355" t="s">
        <v>1</v>
      </c>
      <c r="G4" s="355" t="s">
        <v>53</v>
      </c>
      <c r="H4" s="357" t="s">
        <v>10</v>
      </c>
      <c r="I4" s="358" t="s">
        <v>80</v>
      </c>
      <c r="J4" s="358" t="s">
        <v>12</v>
      </c>
      <c r="K4" s="359" t="s">
        <v>88</v>
      </c>
    </row>
    <row r="5" spans="1:11" ht="14.4" customHeight="1" x14ac:dyDescent="0.3">
      <c r="A5" s="360" t="s">
        <v>282</v>
      </c>
      <c r="B5" s="361" t="s">
        <v>283</v>
      </c>
      <c r="C5" s="362" t="s">
        <v>288</v>
      </c>
      <c r="D5" s="363" t="s">
        <v>289</v>
      </c>
      <c r="E5" s="362" t="s">
        <v>301</v>
      </c>
      <c r="F5" s="363" t="s">
        <v>302</v>
      </c>
      <c r="G5" s="362" t="s">
        <v>303</v>
      </c>
      <c r="H5" s="362" t="s">
        <v>304</v>
      </c>
      <c r="I5" s="365">
        <v>15.020000457763672</v>
      </c>
      <c r="J5" s="365">
        <v>1</v>
      </c>
      <c r="K5" s="366">
        <v>15.020000457763672</v>
      </c>
    </row>
    <row r="6" spans="1:11" ht="14.4" customHeight="1" x14ac:dyDescent="0.3">
      <c r="A6" s="374" t="s">
        <v>282</v>
      </c>
      <c r="B6" s="375" t="s">
        <v>283</v>
      </c>
      <c r="C6" s="376" t="s">
        <v>288</v>
      </c>
      <c r="D6" s="377" t="s">
        <v>289</v>
      </c>
      <c r="E6" s="376" t="s">
        <v>301</v>
      </c>
      <c r="F6" s="377" t="s">
        <v>302</v>
      </c>
      <c r="G6" s="376" t="s">
        <v>305</v>
      </c>
      <c r="H6" s="376" t="s">
        <v>306</v>
      </c>
      <c r="I6" s="378">
        <v>0.37999999523162842</v>
      </c>
      <c r="J6" s="378">
        <v>30</v>
      </c>
      <c r="K6" s="379">
        <v>11.399999856948853</v>
      </c>
    </row>
    <row r="7" spans="1:11" ht="14.4" customHeight="1" x14ac:dyDescent="0.3">
      <c r="A7" s="374" t="s">
        <v>282</v>
      </c>
      <c r="B7" s="375" t="s">
        <v>283</v>
      </c>
      <c r="C7" s="376" t="s">
        <v>288</v>
      </c>
      <c r="D7" s="377" t="s">
        <v>289</v>
      </c>
      <c r="E7" s="376" t="s">
        <v>301</v>
      </c>
      <c r="F7" s="377" t="s">
        <v>302</v>
      </c>
      <c r="G7" s="376" t="s">
        <v>307</v>
      </c>
      <c r="H7" s="376" t="s">
        <v>308</v>
      </c>
      <c r="I7" s="378">
        <v>17.620000839233398</v>
      </c>
      <c r="J7" s="378">
        <v>1</v>
      </c>
      <c r="K7" s="379">
        <v>17.620000839233398</v>
      </c>
    </row>
    <row r="8" spans="1:11" ht="14.4" customHeight="1" x14ac:dyDescent="0.3">
      <c r="A8" s="374" t="s">
        <v>282</v>
      </c>
      <c r="B8" s="375" t="s">
        <v>283</v>
      </c>
      <c r="C8" s="376" t="s">
        <v>288</v>
      </c>
      <c r="D8" s="377" t="s">
        <v>289</v>
      </c>
      <c r="E8" s="376" t="s">
        <v>301</v>
      </c>
      <c r="F8" s="377" t="s">
        <v>302</v>
      </c>
      <c r="G8" s="376" t="s">
        <v>309</v>
      </c>
      <c r="H8" s="376" t="s">
        <v>310</v>
      </c>
      <c r="I8" s="378">
        <v>22.309999465942383</v>
      </c>
      <c r="J8" s="378">
        <v>1</v>
      </c>
      <c r="K8" s="379">
        <v>22.309999465942383</v>
      </c>
    </row>
    <row r="9" spans="1:11" ht="14.4" customHeight="1" x14ac:dyDescent="0.3">
      <c r="A9" s="374" t="s">
        <v>282</v>
      </c>
      <c r="B9" s="375" t="s">
        <v>283</v>
      </c>
      <c r="C9" s="376" t="s">
        <v>288</v>
      </c>
      <c r="D9" s="377" t="s">
        <v>289</v>
      </c>
      <c r="E9" s="376" t="s">
        <v>301</v>
      </c>
      <c r="F9" s="377" t="s">
        <v>302</v>
      </c>
      <c r="G9" s="376" t="s">
        <v>311</v>
      </c>
      <c r="H9" s="376" t="s">
        <v>312</v>
      </c>
      <c r="I9" s="378">
        <v>2.7200000286102295</v>
      </c>
      <c r="J9" s="378">
        <v>20</v>
      </c>
      <c r="K9" s="379">
        <v>54.500000953674316</v>
      </c>
    </row>
    <row r="10" spans="1:11" ht="14.4" customHeight="1" x14ac:dyDescent="0.3">
      <c r="A10" s="374" t="s">
        <v>282</v>
      </c>
      <c r="B10" s="375" t="s">
        <v>283</v>
      </c>
      <c r="C10" s="376" t="s">
        <v>288</v>
      </c>
      <c r="D10" s="377" t="s">
        <v>289</v>
      </c>
      <c r="E10" s="376" t="s">
        <v>301</v>
      </c>
      <c r="F10" s="377" t="s">
        <v>302</v>
      </c>
      <c r="G10" s="376" t="s">
        <v>313</v>
      </c>
      <c r="H10" s="376" t="s">
        <v>314</v>
      </c>
      <c r="I10" s="378">
        <v>9.3299999237060547</v>
      </c>
      <c r="J10" s="378">
        <v>1</v>
      </c>
      <c r="K10" s="379">
        <v>9.3299999237060547</v>
      </c>
    </row>
    <row r="11" spans="1:11" ht="14.4" customHeight="1" x14ac:dyDescent="0.3">
      <c r="A11" s="374" t="s">
        <v>282</v>
      </c>
      <c r="B11" s="375" t="s">
        <v>283</v>
      </c>
      <c r="C11" s="376" t="s">
        <v>288</v>
      </c>
      <c r="D11" s="377" t="s">
        <v>289</v>
      </c>
      <c r="E11" s="376" t="s">
        <v>315</v>
      </c>
      <c r="F11" s="377" t="s">
        <v>316</v>
      </c>
      <c r="G11" s="376" t="s">
        <v>317</v>
      </c>
      <c r="H11" s="376" t="s">
        <v>318</v>
      </c>
      <c r="I11" s="378">
        <v>33.880001068115234</v>
      </c>
      <c r="J11" s="378">
        <v>1</v>
      </c>
      <c r="K11" s="379">
        <v>33.880001068115234</v>
      </c>
    </row>
    <row r="12" spans="1:11" ht="14.4" customHeight="1" x14ac:dyDescent="0.3">
      <c r="A12" s="374" t="s">
        <v>319</v>
      </c>
      <c r="B12" s="375" t="s">
        <v>320</v>
      </c>
      <c r="C12" s="376" t="s">
        <v>321</v>
      </c>
      <c r="D12" s="377" t="s">
        <v>322</v>
      </c>
      <c r="E12" s="376" t="s">
        <v>323</v>
      </c>
      <c r="F12" s="377" t="s">
        <v>324</v>
      </c>
      <c r="G12" s="376" t="s">
        <v>325</v>
      </c>
      <c r="H12" s="376" t="s">
        <v>326</v>
      </c>
      <c r="I12" s="378">
        <v>541.20001220703125</v>
      </c>
      <c r="J12" s="378">
        <v>96</v>
      </c>
      <c r="K12" s="379">
        <v>51955.4609375</v>
      </c>
    </row>
    <row r="13" spans="1:11" ht="14.4" customHeight="1" x14ac:dyDescent="0.3">
      <c r="A13" s="374" t="s">
        <v>319</v>
      </c>
      <c r="B13" s="375" t="s">
        <v>320</v>
      </c>
      <c r="C13" s="376" t="s">
        <v>321</v>
      </c>
      <c r="D13" s="377" t="s">
        <v>322</v>
      </c>
      <c r="E13" s="376" t="s">
        <v>323</v>
      </c>
      <c r="F13" s="377" t="s">
        <v>324</v>
      </c>
      <c r="G13" s="376" t="s">
        <v>327</v>
      </c>
      <c r="H13" s="376" t="s">
        <v>328</v>
      </c>
      <c r="I13" s="378">
        <v>541.20001220703125</v>
      </c>
      <c r="J13" s="378">
        <v>48</v>
      </c>
      <c r="K13" s="379">
        <v>25977.720703125</v>
      </c>
    </row>
    <row r="14" spans="1:11" ht="14.4" customHeight="1" thickBot="1" x14ac:dyDescent="0.35">
      <c r="A14" s="367" t="s">
        <v>319</v>
      </c>
      <c r="B14" s="368" t="s">
        <v>320</v>
      </c>
      <c r="C14" s="369" t="s">
        <v>321</v>
      </c>
      <c r="D14" s="370" t="s">
        <v>322</v>
      </c>
      <c r="E14" s="369" t="s">
        <v>323</v>
      </c>
      <c r="F14" s="370" t="s">
        <v>324</v>
      </c>
      <c r="G14" s="369" t="s">
        <v>329</v>
      </c>
      <c r="H14" s="369" t="s">
        <v>330</v>
      </c>
      <c r="I14" s="372">
        <v>541.20001220703125</v>
      </c>
      <c r="J14" s="372">
        <v>48</v>
      </c>
      <c r="K14" s="373">
        <v>25977.720703125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2018-01-31T13:39:18Z</dcterms:modified>
</cp:coreProperties>
</file>