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0587C9E-7382-487D-AF0E-6BA6B25D13A1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431" l="1"/>
  <c r="O9" i="431"/>
  <c r="H9" i="431"/>
  <c r="P9" i="431"/>
  <c r="I9" i="431"/>
  <c r="Q9" i="431"/>
  <c r="E9" i="431"/>
  <c r="F9" i="431"/>
  <c r="J9" i="431"/>
  <c r="C9" i="431"/>
  <c r="K9" i="431"/>
  <c r="D9" i="431"/>
  <c r="L9" i="431"/>
  <c r="M9" i="431"/>
  <c r="N9" i="431"/>
  <c r="P8" i="431"/>
  <c r="N8" i="431"/>
  <c r="I8" i="431"/>
  <c r="Q8" i="431"/>
  <c r="E8" i="431"/>
  <c r="L8" i="431"/>
  <c r="H8" i="431"/>
  <c r="F8" i="431"/>
  <c r="O8" i="431"/>
  <c r="M8" i="431"/>
  <c r="J8" i="431"/>
  <c r="K8" i="431"/>
  <c r="G8" i="431"/>
  <c r="D8" i="431"/>
  <c r="C8" i="431"/>
  <c r="R9" i="431" l="1"/>
  <c r="S9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E11" i="339" l="1"/>
  <c r="C11" i="339" l="1"/>
  <c r="A7" i="414" l="1"/>
  <c r="A12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D4" i="414"/>
  <c r="D15" i="414"/>
  <c r="C12" i="414"/>
  <c r="C15" i="414"/>
  <c r="D12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6" i="414"/>
  <c r="D16" i="414"/>
  <c r="I12" i="339" l="1"/>
  <c r="I13" i="339" s="1"/>
  <c r="F13" i="339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C4" i="414"/>
  <c r="D1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<sst xmlns="http://schemas.openxmlformats.org/spreadsheetml/2006/main" count="797" uniqueCount="421">
  <si>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</si>
  <si>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</si>
  <si>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</si>
  <si>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</si>
  <si>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</si>
  <si>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</si>
  <si>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</si>
  <si>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</si>
  <si>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</si>
  <si>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</si>
  <si>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</si>
  <si>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</si>
  <si>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</si>
  <si>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</si>
  <si>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</si>
  <si>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</si>
  <si>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</si>
  <si>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</si>
  <si>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</si>
  <si>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</si>
  <si>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</si>
  <si>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</si>
  <si>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</si>
  <si>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</si>
  <si>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</si>
  <si>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</si>
  <si>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</si>
  <si>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</si>
  <si>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</si>
  <si>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</si>
  <si>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</si>
  <si>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</si>
  <si>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</si>
  <si>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</si>
  <si>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</si>
  <si>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</si>
  <si>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</si>
  <si>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</si>
  <si>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</si>
  <si>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</si>
  <si>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</si>
  <si>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</si>
  <si>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</si>
  <si>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</si>
  <si>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</si>
  <si>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</si>
  <si>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</si>
  <si>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</si>
  <si>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</si>
  <si>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</si>
  <si>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</si>
  <si>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</si>
  <si>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</si>
  <si>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</si>
  <si>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</si>
  <si>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</si>
  <si>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</si>
  <si>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</si>
  <si>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</si>
  <si>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</si>
  <si>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</si>
  <si>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</si>
  <si>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</si>
  <si>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</si>
  <si>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</si>
  <si>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</si>
  <si>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</si>
  <si>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</si>
  <si>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</si>
  <si>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</si>
  <si>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</si>
  <si>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</si>
  <si>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</si>
  <si>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</si>
  <si>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</si>
  <si>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</si>
  <si>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</si>
  <si>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</si>
  <si>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</si>
  <si>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</si>
  <si>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</si>
  <si>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</si>
  <si>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</si>
  <si>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</si>
  <si>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</si>
  <si>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</si>
  <si>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</si>
  <si>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</si>
  <si>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</si>
  <si>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</si>
  <si>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</si>
  <si>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</si>
  <si>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</si>
  <si>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</si>
  <si>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</si>
  <si>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</si>
  <si>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</si>
  <si>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</si>
  <si>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</si>
  <si>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</si>
  <si>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</si>
  <si>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</si>
  <si>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</si>
  <si>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</si>
  <si>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</si>
  <si>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</si>
  <si>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</si>
  <si>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</si>
  <si>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</si>
  <si>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</si>
  <si>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</si>
  <si>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</si>
  <si>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</si>
  <si>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</si>
  <si>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</si>
  <si>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</si>
  <si>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</si>
  <si>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</si>
  <si>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</si>
  <si>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</si>
  <si>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</si>
  <si>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</si>
  <si>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</si>
  <si>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</si>
  <si>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</si>
  <si>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</si>
  <si>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</si>
  <si>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</si>
  <si>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</si>
  <si>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</si>
  <si>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</si>
  <si>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</si>
  <si>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</si>
  <si>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</si>
  <si>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</si>
  <si>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</si>
  <si>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</si>
  <si>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</si>
  <si>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</si>
  <si>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</si>
  <si>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</si>
  <si>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</si>
  <si>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</si>
  <si>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</si>
  <si>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</si>
  <si>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</si>
  <si>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</si>
  <si>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</si>
  <si>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</si>
  <si>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</si>
  <si>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</si>
  <si>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</si>
  <si>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</si>
  <si>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</si>
  <si>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</si>
  <si>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</si>
  <si>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</si>
  <si>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</si>
  <si>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</si>
  <si>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</si>
  <si>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</si>
  <si>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</si>
  <si>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</si>
  <si>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</si>
  <si>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</si>
  <si>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</si>
  <si>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</si>
  <si>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</si>
  <si>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</si>
  <si>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</si>
  <si>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</si>
  <si>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</si>
  <si>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</si>
  <si>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</si>
  <si>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</si>
  <si>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</si>
  <si>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</si>
  <si>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</si>
  <si>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</si>
  <si>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</si>
  <si>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</si>
  <si>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</si>
  <si>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</si>
  <si>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</si>
  <si>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</si>
  <si>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</si>
  <si>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</si>
  <si>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</si>
  <si>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</si>
  <si>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</si>
  <si>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</si>
  <si>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</si>
  <si>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</si>
  <si>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</si>
  <si>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</si>
  <si>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</si>
  <si>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</si>
  <si>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</si>
  <si>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</si>
  <si>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</si>
  <si>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</si>
  <si>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</si>
  <si>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</si>
  <si>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</si>
  <si>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</si>
  <si>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</si>
  <si>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</si>
  <si>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</si>
  <si>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</si>
  <si>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</si>
  <si>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</si>
  <si>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</si>
  <si>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</si>
  <si>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</si>
  <si>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</si>
  <si>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</si>
  <si>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</si>
  <si>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</si>
  <si>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--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</si>
  <si>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</si>
  <si>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</si>
  <si>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</si>
  <si>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</si>
  <si>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</si>
  <si>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</si>
  <si>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</si>
  <si>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</si>
  <si>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</si>
  <si>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</si>
  <si>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</si>
  <si>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</si>
  <si>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</si>
  <si>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</si>
  <si>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</si>
  <si>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</si>
  <si>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</si>
  <si>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</si>
  <si>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</si>
  <si>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</si>
  <si>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</si>
  <si>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</si>
  <si>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</si>
  <si>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</si>
  <si>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</si>
  <si>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</si>
  <si>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</si>
  <si>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</si>
  <si>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</si>
  <si>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</si>
  <si>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</si>
  <si>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</si>
  <si>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</si>
  <si>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</si>
  <si>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</si>
  <si>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</si>
  <si>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</si>
  <si>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</si>
  <si>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</si>
  <si>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</si>
  <si>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</si>
  <si>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</si>
  <si>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</si>
  <si>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</si>
  <si>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</si>
  <si>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</si>
  <si>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</si>
  <si>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</si>
  <si>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</si>
  <si>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</si>
  <si>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</si>
  <si>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</si>
  <si>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</si>
  <si>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</si>
  <si>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51810     Náklady - projekty EU</t>
  </si>
  <si>
    <t>51810000     náklady - projekty EU</t>
  </si>
  <si>
    <t>51874     Ostatní služby</t>
  </si>
  <si>
    <t>51874001     ostatní služby - provozní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</si>
  <si>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</si>
  <si>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</si>
  <si>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</si>
  <si>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</si>
  <si>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</si>
  <si>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</si>
  <si>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</si>
  <si>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</si>
  <si>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</si>
  <si>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</si>
  <si>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</si>
  <si>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</si>
  <si>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</si>
  <si>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</si>
  <si>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</si>
  <si>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</si>
  <si>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</si>
  <si>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</si>
  <si>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</si>
  <si>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</si>
  <si>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</si>
  <si>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</si>
  <si>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</si>
  <si>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</si>
  <si>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</si>
  <si>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</si>
  <si>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</si>
  <si>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</si>
  <si>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</si>
  <si>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</si>
  <si>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</si>
  <si>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</si>
  <si>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</si>
  <si>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</si>
  <si>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</si>
  <si>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</si>
  <si>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</si>
  <si>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</si>
  <si>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</si>
  <si>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</si>
  <si>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</si>
  <si>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</si>
  <si>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</si>
  <si>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</si>
  <si>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</si>
  <si>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</si>
  <si>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</si>
  <si>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</si>
  <si>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</si>
  <si>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</si>
  <si>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</si>
  <si>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</si>
  <si>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</si>
  <si>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</si>
  <si>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</si>
  <si>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</si>
  <si>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</si>
  <si>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</si>
  <si>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</si>
  <si>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</si>
  <si>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</si>
  <si>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</si>
  <si>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</si>
  <si>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</si>
  <si>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</si>
  <si>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</si>
  <si>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</si>
  <si>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</si>
  <si>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</si>
  <si>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</si>
  <si>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</si>
  <si>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</si>
  <si>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</si>
  <si>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</si>
  <si>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</si>
  <si>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</si>
  <si>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</si>
  <si>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</si>
  <si>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</si>
  <si>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</si>
  <si>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</si>
  <si>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</si>
  <si>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</si>
  <si>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</si>
  <si>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</si>
  <si>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</si>
  <si>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</si>
  <si>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</si>
  <si>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</si>
  <si>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</si>
  <si>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</si>
  <si>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</si>
  <si>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</si>
  <si>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</si>
  <si>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</si>
  <si>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</si>
  <si>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</si>
  <si>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</si>
  <si>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</si>
  <si>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</si>
  <si>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</si>
  <si>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45</t>
  </si>
  <si>
    <t>SOC: Sociální oddělení</t>
  </si>
  <si>
    <t/>
  </si>
  <si>
    <t>50113001 - léky - paušál (LEK)</t>
  </si>
  <si>
    <t>SOC: Sociální oddělení Celkem</t>
  </si>
  <si>
    <t>SumaKL</t>
  </si>
  <si>
    <t>4598</t>
  </si>
  <si>
    <t>SOC: sociální oddělení</t>
  </si>
  <si>
    <t>SOC: sociální oddělení Celkem</t>
  </si>
  <si>
    <t>SumaNS</t>
  </si>
  <si>
    <t>mezeraNS</t>
  </si>
  <si>
    <t>léky - paušál (LEK)</t>
  </si>
  <si>
    <t>O</t>
  </si>
  <si>
    <t>Phyteneo Occusept aqua opht. 2x20ml</t>
  </si>
  <si>
    <t>SEPTONEX</t>
  </si>
  <si>
    <t>SPR 1X45ML</t>
  </si>
  <si>
    <t>50115050 - obvazový materiál (Z502)</t>
  </si>
  <si>
    <t>50115050</t>
  </si>
  <si>
    <t>obvazový materiál (Z502)</t>
  </si>
  <si>
    <t>ZC854</t>
  </si>
  <si>
    <t>Kompresa NT 7,5 x 7,5 cm/2 ks sterilní 26510</t>
  </si>
  <si>
    <t>46</t>
  </si>
  <si>
    <t>TC: Transplantační centrum</t>
  </si>
  <si>
    <t>4692</t>
  </si>
  <si>
    <t>Transplantační centrum: transplantační centrum + k</t>
  </si>
  <si>
    <t>50115011</t>
  </si>
  <si>
    <t>IUTN - ostat.nákl.PZT (Z515)</t>
  </si>
  <si>
    <t>ZQ853</t>
  </si>
  <si>
    <t>Stentgraft perif. samoexpandabilnĂ­ s bioakt. Heparin. povrchem Viabahn, 7 mm x 10 cm D-120 cm PAHR071002E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</si>
  <si>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</si>
  <si>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</si>
  <si>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</si>
  <si>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</si>
  <si>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</si>
  <si>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</si>
  <si>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</si>
  <si>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</si>
  <si>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</si>
  <si>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</si>
  <si>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</si>
  <si>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</si>
  <si>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</si>
  <si>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zdravotně - sociální pracovníci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</si>
</sst>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7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3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8" xfId="0" applyNumberFormat="1" applyFont="1" applyBorder="1" applyAlignment="1">
      <alignment horizontal="right" vertical="center"/>
    </xf>
    <xf numFmtId="173" fontId="39" fillId="0" borderId="78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4" fontId="39" fillId="0" borderId="81" xfId="0" applyNumberFormat="1" applyFont="1" applyBorder="1" applyAlignment="1">
      <alignment vertical="center"/>
    </xf>
    <xf numFmtId="174" fontId="39" fillId="0" borderId="78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4" xfId="0" applyNumberFormat="1" applyFont="1" applyBorder="1" applyAlignment="1">
      <alignment vertical="center"/>
    </xf>
    <xf numFmtId="0" fontId="32" fillId="0" borderId="79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7" xfId="0" applyNumberFormat="1" applyFont="1" applyFill="1" applyBorder="1"/>
    <xf numFmtId="3" fontId="0" fillId="7" borderId="54" xfId="0" applyNumberFormat="1" applyFont="1" applyFill="1" applyBorder="1"/>
    <xf numFmtId="0" fontId="0" fillId="0" borderId="88" xfId="0" applyNumberFormat="1" applyFont="1" applyBorder="1"/>
    <xf numFmtId="3" fontId="0" fillId="0" borderId="89" xfId="0" applyNumberFormat="1" applyFont="1" applyBorder="1"/>
    <xf numFmtId="0" fontId="0" fillId="7" borderId="88" xfId="0" applyNumberFormat="1" applyFont="1" applyFill="1" applyBorder="1"/>
    <xf numFmtId="3" fontId="0" fillId="7" borderId="89" xfId="0" applyNumberFormat="1" applyFont="1" applyFill="1" applyBorder="1"/>
    <xf numFmtId="0" fontId="52" fillId="8" borderId="88" xfId="0" applyNumberFormat="1" applyFont="1" applyFill="1" applyBorder="1"/>
    <xf numFmtId="3" fontId="52" fillId="8" borderId="8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3" xfId="0" applyFont="1" applyFill="1" applyBorder="1" applyAlignment="1">
      <alignment horizontal="center" vertical="center" wrapText="1"/>
    </xf>
    <xf numFmtId="0" fontId="54" fillId="4" borderId="67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5" xfId="0" applyNumberFormat="1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7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/>
    </xf>
    <xf numFmtId="9" fontId="54" fillId="4" borderId="67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3" fontId="54" fillId="4" borderId="68" xfId="0" applyNumberFormat="1" applyFont="1" applyFill="1" applyBorder="1" applyAlignment="1">
      <alignment horizontal="center" vertical="center" wrapText="1"/>
    </xf>
    <xf numFmtId="3" fontId="54" fillId="4" borderId="77" xfId="0" applyNumberFormat="1" applyFont="1" applyFill="1" applyBorder="1" applyAlignment="1">
      <alignment horizontal="center" vertical="center" wrapText="1"/>
    </xf>
    <xf numFmtId="0" fontId="39" fillId="2" borderId="84" xfId="0" applyFont="1" applyFill="1" applyBorder="1" applyAlignment="1">
      <alignment horizontal="center" vertical="center" wrapText="1"/>
    </xf>
    <xf numFmtId="0" fontId="39" fillId="2" borderId="70" xfId="0" applyFont="1" applyFill="1" applyBorder="1" applyAlignment="1">
      <alignment horizontal="center" vertical="center" wrapText="1"/>
    </xf>
    <xf numFmtId="0" fontId="54" fillId="9" borderId="86" xfId="0" applyFont="1" applyFill="1" applyBorder="1" applyAlignment="1">
      <alignment horizontal="center"/>
    </xf>
    <xf numFmtId="0" fontId="54" fillId="9" borderId="85" xfId="0" applyFont="1" applyFill="1" applyBorder="1" applyAlignment="1">
      <alignment horizontal="center"/>
    </xf>
    <xf numFmtId="0" fontId="54" fillId="9" borderId="66" xfId="0" applyFont="1" applyFill="1" applyBorder="1" applyAlignment="1">
      <alignment horizontal="center"/>
    </xf>
    <xf numFmtId="0" fontId="39" fillId="4" borderId="74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3" fontId="33" fillId="10" borderId="91" xfId="0" applyNumberFormat="1" applyFont="1" applyFill="1" applyBorder="1" applyAlignment="1">
      <alignment horizontal="right" vertical="top"/>
    </xf>
    <xf numFmtId="3" fontId="33" fillId="10" borderId="92" xfId="0" applyNumberFormat="1" applyFont="1" applyFill="1" applyBorder="1" applyAlignment="1">
      <alignment horizontal="right" vertical="top"/>
    </xf>
    <xf numFmtId="177" fontId="33" fillId="10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10" borderId="94" xfId="0" applyNumberFormat="1" applyFont="1" applyFill="1" applyBorder="1" applyAlignment="1">
      <alignment horizontal="right" vertical="top"/>
    </xf>
    <xf numFmtId="3" fontId="35" fillId="10" borderId="96" xfId="0" applyNumberFormat="1" applyFont="1" applyFill="1" applyBorder="1" applyAlignment="1">
      <alignment horizontal="right" vertical="top"/>
    </xf>
    <xf numFmtId="3" fontId="35" fillId="10" borderId="97" xfId="0" applyNumberFormat="1" applyFont="1" applyFill="1" applyBorder="1" applyAlignment="1">
      <alignment horizontal="right" vertical="top"/>
    </xf>
    <xf numFmtId="0" fontId="35" fillId="10" borderId="98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10" borderId="99" xfId="0" applyFont="1" applyFill="1" applyBorder="1" applyAlignment="1">
      <alignment horizontal="right" vertical="top"/>
    </xf>
    <xf numFmtId="0" fontId="33" fillId="10" borderId="93" xfId="0" applyFont="1" applyFill="1" applyBorder="1" applyAlignment="1">
      <alignment horizontal="right" vertical="top"/>
    </xf>
    <xf numFmtId="0" fontId="33" fillId="10" borderId="94" xfId="0" applyFont="1" applyFill="1" applyBorder="1" applyAlignment="1">
      <alignment horizontal="right" vertical="top"/>
    </xf>
    <xf numFmtId="177" fontId="35" fillId="10" borderId="98" xfId="0" applyNumberFormat="1" applyFont="1" applyFill="1" applyBorder="1" applyAlignment="1">
      <alignment horizontal="right" vertical="top"/>
    </xf>
    <xf numFmtId="177" fontId="35" fillId="10" borderId="99" xfId="0" applyNumberFormat="1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0" borderId="102" xfId="0" applyFont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0" fontId="37" fillId="11" borderId="90" xfId="0" applyFont="1" applyFill="1" applyBorder="1" applyAlignment="1">
      <alignment vertical="top"/>
    </xf>
    <xf numFmtId="0" fontId="37" fillId="11" borderId="90" xfId="0" applyFont="1" applyFill="1" applyBorder="1" applyAlignment="1">
      <alignment vertical="top" indent="2"/>
    </xf>
    <xf numFmtId="0" fontId="37" fillId="11" borderId="90" xfId="0" applyFont="1" applyFill="1" applyBorder="1" applyAlignment="1">
      <alignment vertical="top" indent="4"/>
    </xf>
    <xf numFmtId="0" fontId="38" fillId="11" borderId="95" xfId="0" applyFont="1" applyFill="1" applyBorder="1" applyAlignment="1">
      <alignment vertical="top" indent="6"/>
    </xf>
    <xf numFmtId="0" fontId="37" fillId="11" borderId="90" xfId="0" applyFont="1" applyFill="1" applyBorder="1" applyAlignment="1">
      <alignment vertical="top" indent="8"/>
    </xf>
    <xf numFmtId="0" fontId="38" fillId="11" borderId="95" xfId="0" applyFont="1" applyFill="1" applyBorder="1" applyAlignment="1">
      <alignment vertical="top" indent="2"/>
    </xf>
    <xf numFmtId="0" fontId="37" fillId="11" borderId="90" xfId="0" applyFont="1" applyFill="1" applyBorder="1" applyAlignment="1">
      <alignment vertical="top" indent="6"/>
    </xf>
    <xf numFmtId="0" fontId="38" fillId="11" borderId="95" xfId="0" applyFont="1" applyFill="1" applyBorder="1" applyAlignment="1">
      <alignment vertical="top" indent="4"/>
    </xf>
    <xf numFmtId="0" fontId="32" fillId="11" borderId="9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0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0" fontId="31" fillId="2" borderId="104" xfId="53" applyNumberFormat="1" applyFont="1" applyFill="1" applyBorder="1" applyAlignment="1">
      <alignment horizontal="left"/>
    </xf>
    <xf numFmtId="164" fontId="31" fillId="2" borderId="78" xfId="53" applyNumberFormat="1" applyFont="1" applyFill="1" applyBorder="1" applyAlignment="1">
      <alignment horizontal="left"/>
    </xf>
    <xf numFmtId="3" fontId="31" fillId="2" borderId="78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0" fontId="32" fillId="0" borderId="58" xfId="0" applyNumberFormat="1" applyFont="1" applyFill="1" applyBorder="1"/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0" fontId="32" fillId="0" borderId="61" xfId="0" applyNumberFormat="1" applyFont="1" applyFill="1" applyBorder="1"/>
    <xf numFmtId="3" fontId="32" fillId="0" borderId="61" xfId="0" applyNumberFormat="1" applyFont="1" applyFill="1" applyBorder="1"/>
    <xf numFmtId="3" fontId="32" fillId="0" borderId="62" xfId="0" applyNumberFormat="1" applyFont="1" applyFill="1" applyBorder="1"/>
  </cellXfs>
  <cellStyles count="97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6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 10" xfId="82" xr:uid="{00000000-0005-0000-0000-000055000000}"/>
    <cellStyle name="Procenta 11" xfId="83" xr:uid="{00000000-0005-0000-0000-000056000000}"/>
    <cellStyle name="Procenta 2" xfId="84" xr:uid="{00000000-0005-0000-0000-000057000000}"/>
    <cellStyle name="Procenta 2 2" xfId="85" xr:uid="{00000000-0005-0000-0000-000058000000}"/>
    <cellStyle name="Procenta 2 2 2" xfId="86" xr:uid="{00000000-0005-0000-0000-000059000000}"/>
    <cellStyle name="Procenta 2 3" xfId="87" xr:uid="{00000000-0005-0000-0000-00005A000000}"/>
    <cellStyle name="Procenta 3" xfId="88" xr:uid="{00000000-0005-0000-0000-00005B000000}"/>
    <cellStyle name="Procenta 3 2" xfId="89" xr:uid="{00000000-0005-0000-0000-00005C000000}"/>
    <cellStyle name="Procenta 4" xfId="90" xr:uid="{00000000-0005-0000-0000-00005D000000}"/>
    <cellStyle name="Procenta 5" xfId="91" xr:uid="{00000000-0005-0000-0000-00005E000000}"/>
    <cellStyle name="Procenta 6" xfId="92" xr:uid="{00000000-0005-0000-0000-00005F000000}"/>
    <cellStyle name="Procenta 7" xfId="93" xr:uid="{00000000-0005-0000-0000-000060000000}"/>
    <cellStyle name="Procenta 8" xfId="94" xr:uid="{00000000-0005-0000-0000-000061000000}"/>
    <cellStyle name="Procenta 9" xfId="95" xr:uid="{00000000-0005-0000-0000-000062000000}"/>
  </cellStyles>
  <dxfs count="85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  <tableStyle name="TableStyleMedium2 2" pivot="0" count="7" xr9:uid="{00000000-0011-0000-FFFF-FFFF01000000}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9" totalsRowShown="0" headerRowDxfId="70" tableBorderDxfId="69">
  <autoFilter ref="A7:S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68"/>
    <tableColumn id="2" xr3:uid="{00000000-0010-0000-0000-000002000000}" name="popis" dataDxfId="67"/>
    <tableColumn id="3" xr3:uid="{00000000-0010-0000-0000-000003000000}" name="01 uv_s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33" totalsRowShown="0">
  <autoFilter ref="C3:S3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44" t="s">
        <v>62</v>
      </c>
      <c r="B1" s="244"/>
    </row>
    <row r="2" spans="1:3" ht="14.45" customHeight="1" thickBot="1" x14ac:dyDescent="0.25">
      <c r="A2" s="169" t="s">
        <v>179</v>
      </c>
      <c r="B2" s="41"/>
    </row>
    <row r="3" spans="1:3" ht="14.45" customHeight="1" thickBot="1" x14ac:dyDescent="0.25">
      <c r="A3" s="240" t="s">
        <v>78</v>
      </c>
      <c r="B3" s="241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181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42" t="s">
        <v>63</v>
      </c>
      <c r="B9" s="241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4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77</v>
      </c>
      <c r="C12" s="42" t="s">
        <v>69</v>
      </c>
    </row>
    <row r="13" spans="1:3" ht="14.45" customHeight="1" x14ac:dyDescent="0.2">
      <c r="A13" s="110" t="str">
        <f t="shared" si="2"/>
        <v>MŽ Detail</v>
      </c>
      <c r="B13" s="63" t="s">
        <v>407</v>
      </c>
      <c r="C13" s="42" t="s">
        <v>70</v>
      </c>
    </row>
    <row r="14" spans="1:3" ht="14.45" customHeight="1" thickBot="1" x14ac:dyDescent="0.25">
      <c r="A14" s="112" t="str">
        <f t="shared" si="2"/>
        <v>Osobní náklady</v>
      </c>
      <c r="B14" s="63" t="s">
        <v>60</v>
      </c>
      <c r="C14" s="42" t="s">
        <v>71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43" t="s">
        <v>64</v>
      </c>
      <c r="B16" s="241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F8074E98-E632-4F23-AE32-3F9DBF27A79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9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191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8" t="s">
        <v>60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19" ht="15.75" thickBot="1" x14ac:dyDescent="0.3">
      <c r="A2" s="169" t="s">
        <v>179</v>
      </c>
      <c r="B2" s="170"/>
    </row>
    <row r="3" spans="1:19" x14ac:dyDescent="0.25">
      <c r="A3" s="310" t="s">
        <v>118</v>
      </c>
      <c r="B3" s="311"/>
      <c r="C3" s="312" t="s">
        <v>107</v>
      </c>
      <c r="D3" s="313"/>
      <c r="E3" s="313"/>
      <c r="F3" s="314"/>
      <c r="G3" s="315" t="s">
        <v>108</v>
      </c>
      <c r="H3" s="316"/>
      <c r="I3" s="316"/>
      <c r="J3" s="317"/>
      <c r="K3" s="318" t="s">
        <v>117</v>
      </c>
      <c r="L3" s="319"/>
      <c r="M3" s="319"/>
      <c r="N3" s="319"/>
      <c r="O3" s="320"/>
      <c r="P3" s="316" t="s">
        <v>154</v>
      </c>
      <c r="Q3" s="316"/>
      <c r="R3" s="316"/>
      <c r="S3" s="317"/>
    </row>
    <row r="4" spans="1:19" ht="15.75" thickBot="1" x14ac:dyDescent="0.3">
      <c r="A4" s="290">
        <v>2019</v>
      </c>
      <c r="B4" s="291"/>
      <c r="C4" s="292" t="s">
        <v>153</v>
      </c>
      <c r="D4" s="294" t="s">
        <v>61</v>
      </c>
      <c r="E4" s="294" t="s">
        <v>56</v>
      </c>
      <c r="F4" s="296" t="s">
        <v>51</v>
      </c>
      <c r="G4" s="284" t="s">
        <v>109</v>
      </c>
      <c r="H4" s="286" t="s">
        <v>113</v>
      </c>
      <c r="I4" s="286" t="s">
        <v>152</v>
      </c>
      <c r="J4" s="288" t="s">
        <v>110</v>
      </c>
      <c r="K4" s="307" t="s">
        <v>151</v>
      </c>
      <c r="L4" s="308"/>
      <c r="M4" s="308"/>
      <c r="N4" s="309"/>
      <c r="O4" s="296" t="s">
        <v>150</v>
      </c>
      <c r="P4" s="299" t="s">
        <v>149</v>
      </c>
      <c r="Q4" s="299" t="s">
        <v>120</v>
      </c>
      <c r="R4" s="301" t="s">
        <v>56</v>
      </c>
      <c r="S4" s="303" t="s">
        <v>119</v>
      </c>
    </row>
    <row r="5" spans="1:19" s="226" customFormat="1" ht="19.149999999999999" customHeight="1" x14ac:dyDescent="0.25">
      <c r="A5" s="305" t="s">
        <v>148</v>
      </c>
      <c r="B5" s="306"/>
      <c r="C5" s="293"/>
      <c r="D5" s="295"/>
      <c r="E5" s="295"/>
      <c r="F5" s="297"/>
      <c r="G5" s="285"/>
      <c r="H5" s="287"/>
      <c r="I5" s="287"/>
      <c r="J5" s="289"/>
      <c r="K5" s="229" t="s">
        <v>111</v>
      </c>
      <c r="L5" s="228" t="s">
        <v>112</v>
      </c>
      <c r="M5" s="228" t="s">
        <v>147</v>
      </c>
      <c r="N5" s="227" t="s">
        <v>2</v>
      </c>
      <c r="O5" s="297"/>
      <c r="P5" s="300"/>
      <c r="Q5" s="300"/>
      <c r="R5" s="302"/>
      <c r="S5" s="304"/>
    </row>
    <row r="6" spans="1:19" ht="15.75" thickBot="1" x14ac:dyDescent="0.3">
      <c r="A6" s="282" t="s">
        <v>106</v>
      </c>
      <c r="B6" s="283"/>
      <c r="C6" s="225">
        <f ca="1">SUM(Tabulka[01 uv_sk])/2</f>
        <v>7.1</v>
      </c>
      <c r="D6" s="223"/>
      <c r="E6" s="223"/>
      <c r="F6" s="222"/>
      <c r="G6" s="224">
        <f ca="1">SUM(Tabulka[05 h_vram])/2</f>
        <v>10940</v>
      </c>
      <c r="H6" s="223">
        <f ca="1">SUM(Tabulka[06 h_naduv])/2</f>
        <v>0</v>
      </c>
      <c r="I6" s="223">
        <f ca="1">SUM(Tabulka[07 h_nadzk])/2</f>
        <v>0</v>
      </c>
      <c r="J6" s="222">
        <f ca="1">SUM(Tabulka[08 h_oon])/2</f>
        <v>0</v>
      </c>
      <c r="K6" s="224">
        <f ca="1">SUM(Tabulka[09 m_kl])/2</f>
        <v>0</v>
      </c>
      <c r="L6" s="223">
        <f ca="1">SUM(Tabulka[10 m_gr])/2</f>
        <v>0</v>
      </c>
      <c r="M6" s="223">
        <f ca="1">SUM(Tabulka[11 m_jo])/2</f>
        <v>124835</v>
      </c>
      <c r="N6" s="223">
        <f ca="1">SUM(Tabulka[12 m_oc])/2</f>
        <v>124835</v>
      </c>
      <c r="O6" s="222">
        <f ca="1">SUM(Tabulka[13 m_sk])/2</f>
        <v>3371960</v>
      </c>
      <c r="P6" s="221">
        <f ca="1">SUM(Tabulka[14_vzsk])/2</f>
        <v>0</v>
      </c>
      <c r="Q6" s="221">
        <f ca="1">SUM(Tabulka[15_vzpl])/2</f>
        <v>0</v>
      </c>
      <c r="R6" s="220">
        <f ca="1">IF(Q6=0,0,P6/Q6)</f>
        <v>0</v>
      </c>
      <c r="S6" s="219">
        <f ca="1">Q6-P6</f>
        <v>0</v>
      </c>
    </row>
    <row r="7" spans="1:19" hidden="1" x14ac:dyDescent="0.25">
      <c r="A7" s="218" t="s">
        <v>146</v>
      </c>
      <c r="B7" s="217" t="s">
        <v>145</v>
      </c>
      <c r="C7" s="216" t="s">
        <v>144</v>
      </c>
      <c r="D7" s="215" t="s">
        <v>143</v>
      </c>
      <c r="E7" s="214" t="s">
        <v>142</v>
      </c>
      <c r="F7" s="213" t="s">
        <v>141</v>
      </c>
      <c r="G7" s="212" t="s">
        <v>140</v>
      </c>
      <c r="H7" s="210" t="s">
        <v>139</v>
      </c>
      <c r="I7" s="210" t="s">
        <v>138</v>
      </c>
      <c r="J7" s="209" t="s">
        <v>137</v>
      </c>
      <c r="K7" s="211" t="s">
        <v>136</v>
      </c>
      <c r="L7" s="210" t="s">
        <v>135</v>
      </c>
      <c r="M7" s="210" t="s">
        <v>134</v>
      </c>
      <c r="N7" s="209" t="s">
        <v>133</v>
      </c>
      <c r="O7" s="208" t="s">
        <v>132</v>
      </c>
      <c r="P7" s="207" t="s">
        <v>131</v>
      </c>
      <c r="Q7" s="206" t="s">
        <v>130</v>
      </c>
      <c r="R7" s="205" t="s">
        <v>129</v>
      </c>
      <c r="S7" s="204" t="s">
        <v>128</v>
      </c>
    </row>
    <row r="8" spans="1:19" x14ac:dyDescent="0.25">
      <c r="A8" s="201" t="s">
        <v>408</v>
      </c>
      <c r="B8" s="200"/>
      <c r="C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7.1</v>
      </c>
      <c r="D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10940</v>
      </c>
      <c r="H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124835</v>
      </c>
      <c r="N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124835</v>
      </c>
      <c r="O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3371960</v>
      </c>
      <c r="P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03" t="str">
        <f ca="1">IF(Tabulka[[#This Row],[15_vzpl]]=0,"",Tabulka[[#This Row],[14_vzsk]]/Tabulka[[#This Row],[15_vzpl]])</f>
        <v/>
      </c>
      <c r="S8" s="202" t="str">
        <f ca="1">IF(Tabulka[[#This Row],[15_vzpl]]-Tabulka[[#This Row],[14_vzsk]]=0,"",Tabulka[[#This Row],[15_vzpl]]-Tabulka[[#This Row],[14_vzsk]])</f>
        <v/>
      </c>
    </row>
    <row r="9" spans="1:19" x14ac:dyDescent="0.25">
      <c r="A9" s="201">
        <v>410</v>
      </c>
      <c r="B9" s="200" t="s">
        <v>420</v>
      </c>
      <c r="C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7.1</v>
      </c>
      <c r="D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10940</v>
      </c>
      <c r="H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124835</v>
      </c>
      <c r="N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124835</v>
      </c>
      <c r="O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3371960</v>
      </c>
      <c r="P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3" t="str">
        <f ca="1">IF(Tabulka[[#This Row],[15_vzpl]]=0,"",Tabulka[[#This Row],[14_vzsk]]/Tabulka[[#This Row],[15_vzpl]])</f>
        <v/>
      </c>
      <c r="S9" s="202" t="str">
        <f ca="1">IF(Tabulka[[#This Row],[15_vzpl]]-Tabulka[[#This Row],[14_vzsk]]=0,"",Tabulka[[#This Row],[15_vzpl]]-Tabulka[[#This Row],[14_vzsk]])</f>
        <v/>
      </c>
    </row>
    <row r="10" spans="1:19" x14ac:dyDescent="0.25">
      <c r="A10" t="s">
        <v>156</v>
      </c>
    </row>
    <row r="11" spans="1:19" x14ac:dyDescent="0.25">
      <c r="A11" s="79" t="s">
        <v>89</v>
      </c>
    </row>
    <row r="12" spans="1:19" x14ac:dyDescent="0.25">
      <c r="A12" s="80" t="s">
        <v>127</v>
      </c>
    </row>
    <row r="13" spans="1:19" x14ac:dyDescent="0.25">
      <c r="A13" s="193" t="s">
        <v>126</v>
      </c>
    </row>
    <row r="14" spans="1:19" x14ac:dyDescent="0.25">
      <c r="A14" s="172" t="s">
        <v>116</v>
      </c>
    </row>
    <row r="15" spans="1:19" x14ac:dyDescent="0.25">
      <c r="A15" s="174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9">
    <cfRule type="cellIs" dxfId="3" priority="3" operator="lessThan">
      <formula>0</formula>
    </cfRule>
  </conditionalFormatting>
  <conditionalFormatting sqref="R6:R9">
    <cfRule type="cellIs" dxfId="2" priority="4" operator="greaterThan">
      <formula>1</formula>
    </cfRule>
  </conditionalFormatting>
  <conditionalFormatting sqref="A8:S9">
    <cfRule type="expression" dxfId="1" priority="2">
      <formula>$B8=""</formula>
    </cfRule>
  </conditionalFormatting>
  <conditionalFormatting sqref="P8:S9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C52350E-27EA-4A2B-B8D6-939D58D37D0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3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419</v>
      </c>
    </row>
    <row r="2" spans="1:19" x14ac:dyDescent="0.25">
      <c r="A2" s="169" t="s">
        <v>179</v>
      </c>
    </row>
    <row r="3" spans="1:19" x14ac:dyDescent="0.25">
      <c r="A3" s="239" t="s">
        <v>93</v>
      </c>
      <c r="B3" s="238">
        <v>2019</v>
      </c>
      <c r="C3" t="s">
        <v>155</v>
      </c>
      <c r="D3" t="s">
        <v>146</v>
      </c>
      <c r="E3" t="s">
        <v>144</v>
      </c>
      <c r="F3" t="s">
        <v>143</v>
      </c>
      <c r="G3" t="s">
        <v>142</v>
      </c>
      <c r="H3" t="s">
        <v>141</v>
      </c>
      <c r="I3" t="s">
        <v>140</v>
      </c>
      <c r="J3" t="s">
        <v>139</v>
      </c>
      <c r="K3" t="s">
        <v>138</v>
      </c>
      <c r="L3" t="s">
        <v>137</v>
      </c>
      <c r="M3" t="s">
        <v>136</v>
      </c>
      <c r="N3" t="s">
        <v>135</v>
      </c>
      <c r="O3" t="s">
        <v>134</v>
      </c>
      <c r="P3" t="s">
        <v>133</v>
      </c>
      <c r="Q3" t="s">
        <v>132</v>
      </c>
      <c r="R3" t="s">
        <v>131</v>
      </c>
      <c r="S3" t="s">
        <v>130</v>
      </c>
    </row>
    <row r="4" spans="1:19" x14ac:dyDescent="0.25">
      <c r="A4" s="237" t="s">
        <v>94</v>
      </c>
      <c r="B4" s="236">
        <v>1</v>
      </c>
      <c r="C4" s="231">
        <v>1</v>
      </c>
      <c r="D4" s="231" t="s">
        <v>408</v>
      </c>
      <c r="E4" s="230">
        <v>8</v>
      </c>
      <c r="F4" s="230"/>
      <c r="G4" s="230"/>
      <c r="H4" s="230"/>
      <c r="I4" s="230">
        <v>1268</v>
      </c>
      <c r="J4" s="230"/>
      <c r="K4" s="230"/>
      <c r="L4" s="230"/>
      <c r="M4" s="230"/>
      <c r="N4" s="230"/>
      <c r="O4" s="230">
        <v>9000</v>
      </c>
      <c r="P4" s="230">
        <v>9000</v>
      </c>
      <c r="Q4" s="230">
        <v>347716</v>
      </c>
      <c r="R4" s="230"/>
      <c r="S4" s="230"/>
    </row>
    <row r="5" spans="1:19" x14ac:dyDescent="0.25">
      <c r="A5" s="235" t="s">
        <v>95</v>
      </c>
      <c r="B5" s="234">
        <v>2</v>
      </c>
      <c r="C5">
        <v>1</v>
      </c>
      <c r="D5">
        <v>410</v>
      </c>
      <c r="E5">
        <v>8</v>
      </c>
      <c r="I5">
        <v>1268</v>
      </c>
      <c r="O5">
        <v>9000</v>
      </c>
      <c r="P5">
        <v>9000</v>
      </c>
      <c r="Q5">
        <v>347716</v>
      </c>
    </row>
    <row r="6" spans="1:19" x14ac:dyDescent="0.25">
      <c r="A6" s="237" t="s">
        <v>96</v>
      </c>
      <c r="B6" s="236">
        <v>3</v>
      </c>
      <c r="C6" t="s">
        <v>409</v>
      </c>
      <c r="E6">
        <v>8</v>
      </c>
      <c r="I6">
        <v>1268</v>
      </c>
      <c r="O6">
        <v>9000</v>
      </c>
      <c r="P6">
        <v>9000</v>
      </c>
      <c r="Q6">
        <v>347716</v>
      </c>
    </row>
    <row r="7" spans="1:19" x14ac:dyDescent="0.25">
      <c r="A7" s="235" t="s">
        <v>97</v>
      </c>
      <c r="B7" s="234">
        <v>4</v>
      </c>
      <c r="C7">
        <v>2</v>
      </c>
      <c r="D7" t="s">
        <v>408</v>
      </c>
      <c r="E7">
        <v>7</v>
      </c>
      <c r="I7">
        <v>1088</v>
      </c>
      <c r="O7">
        <v>7500</v>
      </c>
      <c r="P7">
        <v>7500</v>
      </c>
      <c r="Q7">
        <v>326314</v>
      </c>
    </row>
    <row r="8" spans="1:19" x14ac:dyDescent="0.25">
      <c r="A8" s="237" t="s">
        <v>98</v>
      </c>
      <c r="B8" s="236">
        <v>5</v>
      </c>
      <c r="C8">
        <v>2</v>
      </c>
      <c r="D8">
        <v>410</v>
      </c>
      <c r="E8">
        <v>7</v>
      </c>
      <c r="I8">
        <v>1088</v>
      </c>
      <c r="O8">
        <v>7500</v>
      </c>
      <c r="P8">
        <v>7500</v>
      </c>
      <c r="Q8">
        <v>326314</v>
      </c>
    </row>
    <row r="9" spans="1:19" x14ac:dyDescent="0.25">
      <c r="A9" s="235" t="s">
        <v>99</v>
      </c>
      <c r="B9" s="234">
        <v>6</v>
      </c>
      <c r="C9" t="s">
        <v>410</v>
      </c>
      <c r="E9">
        <v>7</v>
      </c>
      <c r="I9">
        <v>1088</v>
      </c>
      <c r="O9">
        <v>7500</v>
      </c>
      <c r="P9">
        <v>7500</v>
      </c>
      <c r="Q9">
        <v>326314</v>
      </c>
    </row>
    <row r="10" spans="1:19" x14ac:dyDescent="0.25">
      <c r="A10" s="237" t="s">
        <v>100</v>
      </c>
      <c r="B10" s="236">
        <v>7</v>
      </c>
      <c r="C10">
        <v>3</v>
      </c>
      <c r="D10" t="s">
        <v>408</v>
      </c>
      <c r="E10">
        <v>7</v>
      </c>
      <c r="I10">
        <v>1084</v>
      </c>
      <c r="Q10">
        <v>320124</v>
      </c>
    </row>
    <row r="11" spans="1:19" x14ac:dyDescent="0.25">
      <c r="A11" s="235" t="s">
        <v>101</v>
      </c>
      <c r="B11" s="234">
        <v>8</v>
      </c>
      <c r="C11">
        <v>3</v>
      </c>
      <c r="D11">
        <v>410</v>
      </c>
      <c r="E11">
        <v>7</v>
      </c>
      <c r="I11">
        <v>1084</v>
      </c>
      <c r="Q11">
        <v>320124</v>
      </c>
    </row>
    <row r="12" spans="1:19" x14ac:dyDescent="0.25">
      <c r="A12" s="237" t="s">
        <v>102</v>
      </c>
      <c r="B12" s="236">
        <v>9</v>
      </c>
      <c r="C12" t="s">
        <v>411</v>
      </c>
      <c r="E12">
        <v>7</v>
      </c>
      <c r="I12">
        <v>1084</v>
      </c>
      <c r="Q12">
        <v>320124</v>
      </c>
    </row>
    <row r="13" spans="1:19" x14ac:dyDescent="0.25">
      <c r="A13" s="235" t="s">
        <v>103</v>
      </c>
      <c r="B13" s="234">
        <v>10</v>
      </c>
      <c r="C13">
        <v>4</v>
      </c>
      <c r="D13" t="s">
        <v>408</v>
      </c>
      <c r="E13">
        <v>7</v>
      </c>
      <c r="I13">
        <v>1152</v>
      </c>
      <c r="Q13">
        <v>326055</v>
      </c>
    </row>
    <row r="14" spans="1:19" x14ac:dyDescent="0.25">
      <c r="A14" s="237" t="s">
        <v>104</v>
      </c>
      <c r="B14" s="236">
        <v>11</v>
      </c>
      <c r="C14">
        <v>4</v>
      </c>
      <c r="D14">
        <v>410</v>
      </c>
      <c r="E14">
        <v>7</v>
      </c>
      <c r="I14">
        <v>1152</v>
      </c>
      <c r="Q14">
        <v>326055</v>
      </c>
    </row>
    <row r="15" spans="1:19" x14ac:dyDescent="0.25">
      <c r="A15" s="235" t="s">
        <v>105</v>
      </c>
      <c r="B15" s="234">
        <v>12</v>
      </c>
      <c r="C15" t="s">
        <v>412</v>
      </c>
      <c r="E15">
        <v>7</v>
      </c>
      <c r="I15">
        <v>1152</v>
      </c>
      <c r="Q15">
        <v>326055</v>
      </c>
    </row>
    <row r="16" spans="1:19" x14ac:dyDescent="0.25">
      <c r="A16" s="233" t="s">
        <v>93</v>
      </c>
      <c r="B16" s="232">
        <v>2019</v>
      </c>
      <c r="C16">
        <v>5</v>
      </c>
      <c r="D16" t="s">
        <v>408</v>
      </c>
      <c r="E16">
        <v>7</v>
      </c>
      <c r="I16">
        <v>1160</v>
      </c>
      <c r="Q16">
        <v>331419</v>
      </c>
    </row>
    <row r="17" spans="3:17" x14ac:dyDescent="0.25">
      <c r="C17">
        <v>5</v>
      </c>
      <c r="D17">
        <v>410</v>
      </c>
      <c r="E17">
        <v>7</v>
      </c>
      <c r="I17">
        <v>1160</v>
      </c>
      <c r="Q17">
        <v>331419</v>
      </c>
    </row>
    <row r="18" spans="3:17" x14ac:dyDescent="0.25">
      <c r="C18" t="s">
        <v>413</v>
      </c>
      <c r="E18">
        <v>7</v>
      </c>
      <c r="I18">
        <v>1160</v>
      </c>
      <c r="Q18">
        <v>331419</v>
      </c>
    </row>
    <row r="19" spans="3:17" x14ac:dyDescent="0.25">
      <c r="C19">
        <v>6</v>
      </c>
      <c r="D19" t="s">
        <v>408</v>
      </c>
      <c r="E19">
        <v>7</v>
      </c>
      <c r="I19">
        <v>932</v>
      </c>
      <c r="Q19">
        <v>319609</v>
      </c>
    </row>
    <row r="20" spans="3:17" x14ac:dyDescent="0.25">
      <c r="C20">
        <v>6</v>
      </c>
      <c r="D20">
        <v>410</v>
      </c>
      <c r="E20">
        <v>7</v>
      </c>
      <c r="I20">
        <v>932</v>
      </c>
      <c r="Q20">
        <v>319609</v>
      </c>
    </row>
    <row r="21" spans="3:17" x14ac:dyDescent="0.25">
      <c r="C21" t="s">
        <v>414</v>
      </c>
      <c r="E21">
        <v>7</v>
      </c>
      <c r="I21">
        <v>932</v>
      </c>
      <c r="Q21">
        <v>319609</v>
      </c>
    </row>
    <row r="22" spans="3:17" x14ac:dyDescent="0.25">
      <c r="C22">
        <v>7</v>
      </c>
      <c r="D22" t="s">
        <v>408</v>
      </c>
      <c r="E22">
        <v>7</v>
      </c>
      <c r="I22">
        <v>952</v>
      </c>
      <c r="O22">
        <v>108335</v>
      </c>
      <c r="P22">
        <v>108335</v>
      </c>
      <c r="Q22">
        <v>435675</v>
      </c>
    </row>
    <row r="23" spans="3:17" x14ac:dyDescent="0.25">
      <c r="C23">
        <v>7</v>
      </c>
      <c r="D23">
        <v>410</v>
      </c>
      <c r="E23">
        <v>7</v>
      </c>
      <c r="I23">
        <v>952</v>
      </c>
      <c r="O23">
        <v>108335</v>
      </c>
      <c r="P23">
        <v>108335</v>
      </c>
      <c r="Q23">
        <v>435675</v>
      </c>
    </row>
    <row r="24" spans="3:17" x14ac:dyDescent="0.25">
      <c r="C24" t="s">
        <v>415</v>
      </c>
      <c r="E24">
        <v>7</v>
      </c>
      <c r="I24">
        <v>952</v>
      </c>
      <c r="O24">
        <v>108335</v>
      </c>
      <c r="P24">
        <v>108335</v>
      </c>
      <c r="Q24">
        <v>435675</v>
      </c>
    </row>
    <row r="25" spans="3:17" x14ac:dyDescent="0.25">
      <c r="C25">
        <v>8</v>
      </c>
      <c r="D25" t="s">
        <v>408</v>
      </c>
      <c r="E25">
        <v>7</v>
      </c>
      <c r="I25">
        <v>1016</v>
      </c>
      <c r="Q25">
        <v>322455</v>
      </c>
    </row>
    <row r="26" spans="3:17" x14ac:dyDescent="0.25">
      <c r="C26">
        <v>8</v>
      </c>
      <c r="D26">
        <v>410</v>
      </c>
      <c r="E26">
        <v>7</v>
      </c>
      <c r="I26">
        <v>1016</v>
      </c>
      <c r="Q26">
        <v>322455</v>
      </c>
    </row>
    <row r="27" spans="3:17" x14ac:dyDescent="0.25">
      <c r="C27" t="s">
        <v>416</v>
      </c>
      <c r="E27">
        <v>7</v>
      </c>
      <c r="I27">
        <v>1016</v>
      </c>
      <c r="Q27">
        <v>322455</v>
      </c>
    </row>
    <row r="28" spans="3:17" x14ac:dyDescent="0.25">
      <c r="C28">
        <v>9</v>
      </c>
      <c r="D28" t="s">
        <v>408</v>
      </c>
      <c r="E28">
        <v>7</v>
      </c>
      <c r="I28">
        <v>1084</v>
      </c>
      <c r="Q28">
        <v>321132</v>
      </c>
    </row>
    <row r="29" spans="3:17" x14ac:dyDescent="0.25">
      <c r="C29">
        <v>9</v>
      </c>
      <c r="D29">
        <v>410</v>
      </c>
      <c r="E29">
        <v>7</v>
      </c>
      <c r="I29">
        <v>1084</v>
      </c>
      <c r="Q29">
        <v>321132</v>
      </c>
    </row>
    <row r="30" spans="3:17" x14ac:dyDescent="0.25">
      <c r="C30" t="s">
        <v>417</v>
      </c>
      <c r="E30">
        <v>7</v>
      </c>
      <c r="I30">
        <v>1084</v>
      </c>
      <c r="Q30">
        <v>321132</v>
      </c>
    </row>
    <row r="31" spans="3:17" x14ac:dyDescent="0.25">
      <c r="C31">
        <v>10</v>
      </c>
      <c r="D31" t="s">
        <v>408</v>
      </c>
      <c r="E31">
        <v>7</v>
      </c>
      <c r="I31">
        <v>1204</v>
      </c>
      <c r="Q31">
        <v>321461</v>
      </c>
    </row>
    <row r="32" spans="3:17" x14ac:dyDescent="0.25">
      <c r="C32">
        <v>10</v>
      </c>
      <c r="D32">
        <v>410</v>
      </c>
      <c r="E32">
        <v>7</v>
      </c>
      <c r="I32">
        <v>1204</v>
      </c>
      <c r="Q32">
        <v>321461</v>
      </c>
    </row>
    <row r="33" spans="3:17" x14ac:dyDescent="0.25">
      <c r="C33" t="s">
        <v>418</v>
      </c>
      <c r="E33">
        <v>7</v>
      </c>
      <c r="I33">
        <v>1204</v>
      </c>
      <c r="Q33">
        <v>321461</v>
      </c>
    </row>
  </sheetData>
  <hyperlinks>
    <hyperlink ref="A2" location="Obsah!A1" display="Zpět na Obsah  KL 01  1.-4.měsíc" xr:uid="{1BD19B72-5250-4F1E-BB13-3BA2AA67902E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44" t="s">
        <v>72</v>
      </c>
      <c r="B1" s="244"/>
      <c r="C1" s="245"/>
      <c r="D1" s="245"/>
      <c r="E1" s="245"/>
    </row>
    <row r="2" spans="1:5" ht="14.45" customHeight="1" thickBot="1" x14ac:dyDescent="0.25">
      <c r="A2" s="169" t="s">
        <v>179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4061.2110036315917</v>
      </c>
      <c r="D4" s="123">
        <f ca="1">IF(ISERROR(VLOOKUP("Náklady celkem",INDIRECT("HI!$A:$G"),5,0)),0,VLOOKUP("Náklady celkem",INDIRECT("HI!$A:$G"),5,0))</f>
        <v>4761.6172200000001</v>
      </c>
      <c r="E4" s="124">
        <f ca="1">IF(C4=0,0,D4/C4)</f>
        <v>1.1724624048694086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0.22761000000000001</v>
      </c>
      <c r="E7" s="128">
        <f t="shared" ref="E7:E11" si="0">IF(C7=0,0,D7/C7)</f>
        <v>0</v>
      </c>
    </row>
    <row r="8" spans="1:5" ht="14.45" customHeight="1" x14ac:dyDescent="0.2">
      <c r="A8" s="132" t="s">
        <v>82</v>
      </c>
      <c r="B8" s="130"/>
      <c r="C8" s="131"/>
      <c r="D8" s="131"/>
      <c r="E8" s="128"/>
    </row>
    <row r="9" spans="1:5" ht="14.45" customHeight="1" x14ac:dyDescent="0.2">
      <c r="A9" s="132" t="s">
        <v>83</v>
      </c>
      <c r="B9" s="130"/>
      <c r="C9" s="131"/>
      <c r="D9" s="131"/>
      <c r="E9" s="128"/>
    </row>
    <row r="10" spans="1:5" ht="14.45" customHeight="1" x14ac:dyDescent="0.2">
      <c r="A10" s="133" t="s">
        <v>87</v>
      </c>
      <c r="B10" s="130"/>
      <c r="C10" s="127"/>
      <c r="D10" s="127"/>
      <c r="E10" s="128"/>
    </row>
    <row r="11" spans="1:5" ht="14.45" customHeight="1" x14ac:dyDescent="0.2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65</v>
      </c>
      <c r="C11" s="131">
        <f>IF(ISERROR(HI!F6),"",HI!F6)</f>
        <v>0</v>
      </c>
      <c r="D11" s="131">
        <f>IF(ISERROR(HI!E6),"",HI!E6)</f>
        <v>4.6800000000000001E-3</v>
      </c>
      <c r="E11" s="128">
        <f t="shared" si="0"/>
        <v>0</v>
      </c>
    </row>
    <row r="12" spans="1:5" ht="14.45" customHeight="1" thickBot="1" x14ac:dyDescent="0.2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3913.8194980468752</v>
      </c>
      <c r="D12" s="127">
        <f ca="1">IF(ISERROR(VLOOKUP("Osobní náklady (Kč) *",INDIRECT("HI!$A:$G"),5,0)),0,VLOOKUP("Osobní náklady (Kč) *",INDIRECT("HI!$A:$G"),5,0))</f>
        <v>4593.1217700000007</v>
      </c>
      <c r="E12" s="128">
        <f ca="1">IF(C12=0,0,D12/C12)</f>
        <v>1.1735650487438472</v>
      </c>
    </row>
    <row r="13" spans="1:5" ht="14.45" customHeight="1" thickBot="1" x14ac:dyDescent="0.25">
      <c r="A13" s="139"/>
      <c r="B13" s="140"/>
      <c r="C13" s="141"/>
      <c r="D13" s="141"/>
      <c r="E13" s="142"/>
    </row>
    <row r="14" spans="1:5" ht="14.45" customHeight="1" thickBot="1" x14ac:dyDescent="0.2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5" customHeight="1" x14ac:dyDescent="0.2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5" customHeight="1" x14ac:dyDescent="0.2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5" customHeight="1" thickBot="1" x14ac:dyDescent="0.25">
      <c r="A17" s="149" t="s">
        <v>84</v>
      </c>
      <c r="B17" s="136"/>
      <c r="C17" s="137"/>
      <c r="D17" s="137"/>
      <c r="E17" s="138"/>
    </row>
    <row r="18" spans="1:5" ht="14.45" customHeight="1" thickBot="1" x14ac:dyDescent="0.25">
      <c r="A18" s="150"/>
      <c r="B18" s="151"/>
      <c r="C18" s="152"/>
      <c r="D18" s="152"/>
      <c r="E18" s="153"/>
    </row>
    <row r="19" spans="1:5" ht="14.45" customHeight="1" thickBot="1" x14ac:dyDescent="0.25">
      <c r="A19" s="154" t="s">
        <v>85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4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6F377C8-66FA-473B-8583-1661682D5A6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4.45" customHeight="1" thickBot="1" x14ac:dyDescent="0.25">
      <c r="A2" s="169" t="s">
        <v>179</v>
      </c>
      <c r="B2" s="77"/>
      <c r="C2" s="77"/>
      <c r="D2" s="77"/>
      <c r="E2" s="77"/>
      <c r="F2" s="77"/>
    </row>
    <row r="3" spans="1:10" ht="14.45" customHeight="1" x14ac:dyDescent="0.2">
      <c r="A3" s="246"/>
      <c r="B3" s="73">
        <v>2015</v>
      </c>
      <c r="C3" s="40">
        <v>2018</v>
      </c>
      <c r="D3" s="7"/>
      <c r="E3" s="250">
        <v>2019</v>
      </c>
      <c r="F3" s="251"/>
      <c r="G3" s="251"/>
      <c r="H3" s="252"/>
      <c r="I3" s="253">
        <v>2017</v>
      </c>
      <c r="J3" s="254"/>
    </row>
    <row r="4" spans="1:10" ht="14.45" customHeight="1" thickBot="1" x14ac:dyDescent="0.25">
      <c r="A4" s="247"/>
      <c r="B4" s="248" t="s">
        <v>54</v>
      </c>
      <c r="C4" s="249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85" t="s">
        <v>124</v>
      </c>
      <c r="J4" s="186" t="s">
        <v>125</v>
      </c>
    </row>
    <row r="5" spans="1:10" ht="14.45" customHeight="1" x14ac:dyDescent="0.2">
      <c r="A5" s="78" t="str">
        <f>HYPERLINK("#'Léky Žádanky'!A1","Léky (Kč)")</f>
        <v>Léky (Kč)</v>
      </c>
      <c r="B5" s="27">
        <v>0.16996</v>
      </c>
      <c r="C5" s="29">
        <v>4.6100000000000002E-2</v>
      </c>
      <c r="D5" s="8"/>
      <c r="E5" s="83">
        <v>0.22761000000000001</v>
      </c>
      <c r="F5" s="28">
        <v>0</v>
      </c>
      <c r="G5" s="82">
        <f>E5-F5</f>
        <v>0.22761000000000001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3.032E-2</v>
      </c>
      <c r="C6" s="31">
        <v>9.9499999999999988E-3</v>
      </c>
      <c r="D6" s="8"/>
      <c r="E6" s="84">
        <v>4.6800000000000001E-3</v>
      </c>
      <c r="F6" s="30">
        <v>0</v>
      </c>
      <c r="G6" s="85">
        <f>E6-F6</f>
        <v>4.6800000000000001E-3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3762.5961000000002</v>
      </c>
      <c r="C7" s="31">
        <v>4119.8788399999994</v>
      </c>
      <c r="D7" s="8"/>
      <c r="E7" s="84">
        <v>4593.1217700000007</v>
      </c>
      <c r="F7" s="30">
        <v>3913.8194980468752</v>
      </c>
      <c r="G7" s="85">
        <f>E7-F7</f>
        <v>679.30227195312546</v>
      </c>
      <c r="H7" s="89">
        <f>IF(F7&lt;0.00000001,"",E7/F7)</f>
        <v>1.1735650487438472</v>
      </c>
    </row>
    <row r="8" spans="1:10" ht="14.45" customHeight="1" thickBot="1" x14ac:dyDescent="0.25">
      <c r="A8" s="1" t="s">
        <v>57</v>
      </c>
      <c r="B8" s="11">
        <v>288.85246999999981</v>
      </c>
      <c r="C8" s="33">
        <v>150.4437300000001</v>
      </c>
      <c r="D8" s="8"/>
      <c r="E8" s="86">
        <v>168.26315999999943</v>
      </c>
      <c r="F8" s="32">
        <v>147.39150558471647</v>
      </c>
      <c r="G8" s="87">
        <f>E8-F8</f>
        <v>20.871654415282961</v>
      </c>
      <c r="H8" s="90">
        <f>IF(F8&lt;0.00000001,"",E8/F8)</f>
        <v>1.1416069015136461</v>
      </c>
    </row>
    <row r="9" spans="1:10" ht="14.45" customHeight="1" thickBot="1" x14ac:dyDescent="0.25">
      <c r="A9" s="2" t="s">
        <v>58</v>
      </c>
      <c r="B9" s="3">
        <v>4051.64885</v>
      </c>
      <c r="C9" s="35">
        <v>4270.3786199999995</v>
      </c>
      <c r="D9" s="8"/>
      <c r="E9" s="3">
        <v>4761.6172200000001</v>
      </c>
      <c r="F9" s="34">
        <v>4061.2110036315917</v>
      </c>
      <c r="G9" s="34">
        <f>E9-F9</f>
        <v>700.40621636840842</v>
      </c>
      <c r="H9" s="91">
        <f>IF(F9&lt;0.00000001,"",E9/F9)</f>
        <v>1.1724624048694086</v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2" t="s">
        <v>115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114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123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158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8" operator="greaterThan">
      <formula>0</formula>
    </cfRule>
  </conditionalFormatting>
  <conditionalFormatting sqref="G11:G13 G15">
    <cfRule type="cellIs" dxfId="40" priority="7" operator="lessThan">
      <formula>0</formula>
    </cfRule>
  </conditionalFormatting>
  <conditionalFormatting sqref="H5:H9">
    <cfRule type="cellIs" dxfId="39" priority="6" operator="greaterThan">
      <formula>1</formula>
    </cfRule>
  </conditionalFormatting>
  <conditionalFormatting sqref="H11:H13 H15">
    <cfRule type="cellIs" dxfId="38" priority="5" operator="lessThan">
      <formula>1</formula>
    </cfRule>
  </conditionalFormatting>
  <conditionalFormatting sqref="I11:I13">
    <cfRule type="cellIs" dxfId="37" priority="4" operator="lessThan">
      <formula>0</formula>
    </cfRule>
  </conditionalFormatting>
  <conditionalFormatting sqref="J11:J13">
    <cfRule type="cellIs" dxfId="36" priority="3" operator="lessThan">
      <formula>1</formula>
    </cfRule>
  </conditionalFormatting>
  <hyperlinks>
    <hyperlink ref="A2" location="Obsah!A1" display="Zpět na Obsah  KL 01  1.-4.měsíc" xr:uid="{DD815A0C-3DEC-417C-A04F-EDDCBC8F6D6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56" t="s">
        <v>181</v>
      </c>
      <c r="B1" s="256"/>
      <c r="C1" s="256"/>
      <c r="D1" s="256"/>
      <c r="E1" s="256"/>
      <c r="F1" s="256"/>
      <c r="G1" s="256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58" customFormat="1" ht="14.45" customHeight="1" thickBot="1" x14ac:dyDescent="0.25">
      <c r="A2" s="169" t="s">
        <v>179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3"/>
      <c r="Q3" s="105"/>
    </row>
    <row r="4" spans="1:17" ht="14.45" customHeight="1" x14ac:dyDescent="0.2">
      <c r="A4" s="59"/>
      <c r="B4" s="20">
        <v>2019</v>
      </c>
      <c r="C4" s="104" t="s">
        <v>14</v>
      </c>
      <c r="D4" s="184" t="s">
        <v>159</v>
      </c>
      <c r="E4" s="184" t="s">
        <v>160</v>
      </c>
      <c r="F4" s="184" t="s">
        <v>161</v>
      </c>
      <c r="G4" s="184" t="s">
        <v>162</v>
      </c>
      <c r="H4" s="184" t="s">
        <v>163</v>
      </c>
      <c r="I4" s="184" t="s">
        <v>164</v>
      </c>
      <c r="J4" s="184" t="s">
        <v>165</v>
      </c>
      <c r="K4" s="184" t="s">
        <v>166</v>
      </c>
      <c r="L4" s="184" t="s">
        <v>167</v>
      </c>
      <c r="M4" s="184" t="s">
        <v>168</v>
      </c>
      <c r="N4" s="184" t="s">
        <v>169</v>
      </c>
      <c r="O4" s="184" t="s">
        <v>170</v>
      </c>
      <c r="P4" s="259" t="s">
        <v>2</v>
      </c>
      <c r="Q4" s="260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180</v>
      </c>
    </row>
    <row r="7" spans="1:17" ht="14.45" customHeight="1" x14ac:dyDescent="0.2">
      <c r="A7" s="15" t="s">
        <v>19</v>
      </c>
      <c r="B7" s="46">
        <v>950</v>
      </c>
      <c r="C7" s="47">
        <v>79.166666666666003</v>
      </c>
      <c r="D7" s="47">
        <v>66.816119999999998</v>
      </c>
      <c r="E7" s="47">
        <v>100.42615000000001</v>
      </c>
      <c r="F7" s="47">
        <v>92.245869999999002</v>
      </c>
      <c r="G7" s="47">
        <v>113.44240000000001</v>
      </c>
      <c r="H7" s="47">
        <v>72.867769999999993</v>
      </c>
      <c r="I7" s="47">
        <v>66.228849999998999</v>
      </c>
      <c r="J7" s="47">
        <v>57.570920000000001</v>
      </c>
      <c r="K7" s="47">
        <v>52.6586</v>
      </c>
      <c r="L7" s="47">
        <v>120.26678</v>
      </c>
      <c r="M7" s="47">
        <v>2.5863100000000001</v>
      </c>
      <c r="N7" s="47">
        <v>0</v>
      </c>
      <c r="O7" s="47">
        <v>0</v>
      </c>
      <c r="P7" s="48">
        <v>745.109769999999</v>
      </c>
      <c r="Q7" s="68">
        <v>0.94119128842099997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180</v>
      </c>
    </row>
    <row r="9" spans="1:17" ht="14.45" customHeight="1" x14ac:dyDescent="0.2">
      <c r="A9" s="15" t="s">
        <v>21</v>
      </c>
      <c r="B9" s="46">
        <v>10329</v>
      </c>
      <c r="C9" s="47">
        <v>860.75</v>
      </c>
      <c r="D9" s="47">
        <v>1770.14571</v>
      </c>
      <c r="E9" s="47">
        <v>808.53677000000198</v>
      </c>
      <c r="F9" s="47">
        <v>864.61327999999799</v>
      </c>
      <c r="G9" s="47">
        <v>593.72060999999803</v>
      </c>
      <c r="H9" s="47">
        <v>661.70968000000005</v>
      </c>
      <c r="I9" s="47">
        <v>1374.2157999999899</v>
      </c>
      <c r="J9" s="47">
        <v>307.15159999999997</v>
      </c>
      <c r="K9" s="47">
        <v>1711.4439500000001</v>
      </c>
      <c r="L9" s="47">
        <v>1425.6279899999899</v>
      </c>
      <c r="M9" s="47">
        <v>1224.2755</v>
      </c>
      <c r="N9" s="47">
        <v>0</v>
      </c>
      <c r="O9" s="47">
        <v>0</v>
      </c>
      <c r="P9" s="48">
        <v>10741.44089</v>
      </c>
      <c r="Q9" s="68">
        <v>1.247916455416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180</v>
      </c>
    </row>
    <row r="11" spans="1:17" ht="14.45" customHeight="1" x14ac:dyDescent="0.2">
      <c r="A11" s="15" t="s">
        <v>23</v>
      </c>
      <c r="B11" s="46">
        <v>745.56952670936198</v>
      </c>
      <c r="C11" s="47">
        <v>62.130793892446</v>
      </c>
      <c r="D11" s="47">
        <v>66.099059999999994</v>
      </c>
      <c r="E11" s="47">
        <v>56.409019999999998</v>
      </c>
      <c r="F11" s="47">
        <v>31.571849999998999</v>
      </c>
      <c r="G11" s="47">
        <v>69.884079999999003</v>
      </c>
      <c r="H11" s="47">
        <v>60.418349999999997</v>
      </c>
      <c r="I11" s="47">
        <v>92.064299999998994</v>
      </c>
      <c r="J11" s="47">
        <v>54.685839999999999</v>
      </c>
      <c r="K11" s="47">
        <v>56.799230000000001</v>
      </c>
      <c r="L11" s="47">
        <v>81.350019999999006</v>
      </c>
      <c r="M11" s="47">
        <v>100.22846</v>
      </c>
      <c r="N11" s="47">
        <v>0</v>
      </c>
      <c r="O11" s="47">
        <v>0</v>
      </c>
      <c r="P11" s="48">
        <v>669.51020999999901</v>
      </c>
      <c r="Q11" s="68">
        <v>1.0775819332979999</v>
      </c>
    </row>
    <row r="12" spans="1:17" ht="14.45" customHeight="1" x14ac:dyDescent="0.2">
      <c r="A12" s="15" t="s">
        <v>24</v>
      </c>
      <c r="B12" s="46">
        <v>524.87615801854804</v>
      </c>
      <c r="C12" s="47">
        <v>43.739679834878999</v>
      </c>
      <c r="D12" s="47">
        <v>24.0503</v>
      </c>
      <c r="E12" s="47">
        <v>179.12724</v>
      </c>
      <c r="F12" s="47">
        <v>18.688559999999999</v>
      </c>
      <c r="G12" s="47">
        <v>-16.156799999998999</v>
      </c>
      <c r="H12" s="47">
        <v>8.2400000000000001E-2</v>
      </c>
      <c r="I12" s="47">
        <v>5.4282899999990004</v>
      </c>
      <c r="J12" s="47">
        <v>76.608530000000002</v>
      </c>
      <c r="K12" s="47">
        <v>118.41792</v>
      </c>
      <c r="L12" s="47">
        <v>121.392299999999</v>
      </c>
      <c r="M12" s="47">
        <v>1.1916899999999999</v>
      </c>
      <c r="N12" s="47">
        <v>0</v>
      </c>
      <c r="O12" s="47">
        <v>0</v>
      </c>
      <c r="P12" s="48">
        <v>528.83042999999998</v>
      </c>
      <c r="Q12" s="68">
        <v>1.2090404685089999</v>
      </c>
    </row>
    <row r="13" spans="1:17" ht="14.45" customHeight="1" x14ac:dyDescent="0.2">
      <c r="A13" s="15" t="s">
        <v>25</v>
      </c>
      <c r="B13" s="46">
        <v>6684.6329353912897</v>
      </c>
      <c r="C13" s="47">
        <v>557.05274461594104</v>
      </c>
      <c r="D13" s="47">
        <v>769.60760000000198</v>
      </c>
      <c r="E13" s="47">
        <v>473.240960000001</v>
      </c>
      <c r="F13" s="47">
        <v>584.00046999999802</v>
      </c>
      <c r="G13" s="47">
        <v>775.79322999999704</v>
      </c>
      <c r="H13" s="47">
        <v>548.98546999999996</v>
      </c>
      <c r="I13" s="47">
        <v>633.31697999999801</v>
      </c>
      <c r="J13" s="47">
        <v>380.92471</v>
      </c>
      <c r="K13" s="47">
        <v>488.911370000001</v>
      </c>
      <c r="L13" s="47">
        <v>664.39934999999696</v>
      </c>
      <c r="M13" s="47">
        <v>701.98523999999998</v>
      </c>
      <c r="N13" s="47">
        <v>0</v>
      </c>
      <c r="O13" s="47">
        <v>0</v>
      </c>
      <c r="P13" s="48">
        <v>6021.1653799999904</v>
      </c>
      <c r="Q13" s="68">
        <v>1.080896816001</v>
      </c>
    </row>
    <row r="14" spans="1:17" ht="14.45" customHeight="1" x14ac:dyDescent="0.2">
      <c r="A14" s="15" t="s">
        <v>26</v>
      </c>
      <c r="B14" s="46">
        <v>2505.5156903978</v>
      </c>
      <c r="C14" s="47">
        <v>208.792974199817</v>
      </c>
      <c r="D14" s="47">
        <v>289.85600000000102</v>
      </c>
      <c r="E14" s="47">
        <v>225.09299999999999</v>
      </c>
      <c r="F14" s="47">
        <v>220.52599999999899</v>
      </c>
      <c r="G14" s="47">
        <v>202.76999999999899</v>
      </c>
      <c r="H14" s="47">
        <v>191.566</v>
      </c>
      <c r="I14" s="47">
        <v>172.28299999999899</v>
      </c>
      <c r="J14" s="47">
        <v>176.18299999999999</v>
      </c>
      <c r="K14" s="47">
        <v>170.792</v>
      </c>
      <c r="L14" s="47">
        <v>176.54799999999901</v>
      </c>
      <c r="M14" s="47">
        <v>215.434</v>
      </c>
      <c r="N14" s="47">
        <v>0</v>
      </c>
      <c r="O14" s="47">
        <v>0</v>
      </c>
      <c r="P14" s="48">
        <v>2041.0509999999999</v>
      </c>
      <c r="Q14" s="68">
        <v>0.97754773972700004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180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180</v>
      </c>
    </row>
    <row r="17" spans="1:17" ht="14.45" customHeight="1" x14ac:dyDescent="0.2">
      <c r="A17" s="15" t="s">
        <v>29</v>
      </c>
      <c r="B17" s="46">
        <v>4342.8557989605997</v>
      </c>
      <c r="C17" s="47">
        <v>361.90464991338303</v>
      </c>
      <c r="D17" s="47">
        <v>148.64663999999999</v>
      </c>
      <c r="E17" s="47">
        <v>242.87200000000101</v>
      </c>
      <c r="F17" s="47">
        <v>195.76886999999999</v>
      </c>
      <c r="G17" s="47">
        <v>13.839579999999</v>
      </c>
      <c r="H17" s="47">
        <v>119.46760999999999</v>
      </c>
      <c r="I17" s="47">
        <v>114.31918</v>
      </c>
      <c r="J17" s="47">
        <v>111.56853</v>
      </c>
      <c r="K17" s="47">
        <v>105.27952000000001</v>
      </c>
      <c r="L17" s="47">
        <v>234.733319999999</v>
      </c>
      <c r="M17" s="47">
        <v>1779.6657499999999</v>
      </c>
      <c r="N17" s="47">
        <v>0</v>
      </c>
      <c r="O17" s="47">
        <v>0</v>
      </c>
      <c r="P17" s="48">
        <v>3066.1610000000001</v>
      </c>
      <c r="Q17" s="68">
        <v>0.84722895954300004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9.3160000000000007</v>
      </c>
      <c r="F18" s="47">
        <v>-1.486</v>
      </c>
      <c r="G18" s="47">
        <v>3.9409999999990002</v>
      </c>
      <c r="H18" s="47">
        <v>2.5000000000000001E-2</v>
      </c>
      <c r="I18" s="47">
        <v>0.32599999999899998</v>
      </c>
      <c r="J18" s="47">
        <v>0</v>
      </c>
      <c r="K18" s="47">
        <v>1.1000000000000001</v>
      </c>
      <c r="L18" s="47">
        <v>0.129999999999</v>
      </c>
      <c r="M18" s="47">
        <v>0.47699999999999998</v>
      </c>
      <c r="N18" s="47">
        <v>0</v>
      </c>
      <c r="O18" s="47">
        <v>0</v>
      </c>
      <c r="P18" s="48">
        <v>13.829000000000001</v>
      </c>
      <c r="Q18" s="68" t="s">
        <v>180</v>
      </c>
    </row>
    <row r="19" spans="1:17" ht="14.45" customHeight="1" x14ac:dyDescent="0.2">
      <c r="A19" s="15" t="s">
        <v>31</v>
      </c>
      <c r="B19" s="46">
        <v>4837.4508898145205</v>
      </c>
      <c r="C19" s="47">
        <v>403.12090748454301</v>
      </c>
      <c r="D19" s="47">
        <v>479.434830000001</v>
      </c>
      <c r="E19" s="47">
        <v>443.24608000000097</v>
      </c>
      <c r="F19" s="47">
        <v>3881.7818399999901</v>
      </c>
      <c r="G19" s="47">
        <v>368.01234999999798</v>
      </c>
      <c r="H19" s="47">
        <v>654.86019999999996</v>
      </c>
      <c r="I19" s="47">
        <v>550.17238999999802</v>
      </c>
      <c r="J19" s="47">
        <v>379.15346</v>
      </c>
      <c r="K19" s="47">
        <v>391.32991000000101</v>
      </c>
      <c r="L19" s="47">
        <v>334.52322999999899</v>
      </c>
      <c r="M19" s="47">
        <v>482.41185999999999</v>
      </c>
      <c r="N19" s="47">
        <v>0</v>
      </c>
      <c r="O19" s="47">
        <v>0</v>
      </c>
      <c r="P19" s="48">
        <v>7964.9261499999902</v>
      </c>
      <c r="Q19" s="68">
        <v>1.9758156925420001</v>
      </c>
    </row>
    <row r="20" spans="1:17" ht="14.45" customHeight="1" x14ac:dyDescent="0.2">
      <c r="A20" s="15" t="s">
        <v>32</v>
      </c>
      <c r="B20" s="46">
        <v>37116.629716000098</v>
      </c>
      <c r="C20" s="47">
        <v>3093.0524763333401</v>
      </c>
      <c r="D20" s="47">
        <v>2933.95991000001</v>
      </c>
      <c r="E20" s="47">
        <v>3058.2907700000101</v>
      </c>
      <c r="F20" s="47">
        <v>3180.4717399999899</v>
      </c>
      <c r="G20" s="47">
        <v>3178.89382999999</v>
      </c>
      <c r="H20" s="47">
        <v>3334.8192899999999</v>
      </c>
      <c r="I20" s="47">
        <v>3221.7451299999898</v>
      </c>
      <c r="J20" s="47">
        <v>4001.3575599999999</v>
      </c>
      <c r="K20" s="47">
        <v>3151.6851000000102</v>
      </c>
      <c r="L20" s="47">
        <v>3152.71116999999</v>
      </c>
      <c r="M20" s="47">
        <v>3205.26532</v>
      </c>
      <c r="N20" s="47">
        <v>0</v>
      </c>
      <c r="O20" s="47">
        <v>0</v>
      </c>
      <c r="P20" s="48">
        <v>32419.199820000002</v>
      </c>
      <c r="Q20" s="68">
        <v>1.048129641124</v>
      </c>
    </row>
    <row r="21" spans="1:17" ht="14.45" customHeight="1" x14ac:dyDescent="0.2">
      <c r="A21" s="16" t="s">
        <v>33</v>
      </c>
      <c r="B21" s="46">
        <v>15461.9999999998</v>
      </c>
      <c r="C21" s="47">
        <v>1288.49999999998</v>
      </c>
      <c r="D21" s="47">
        <v>1265.37772</v>
      </c>
      <c r="E21" s="47">
        <v>1262.8212699999999</v>
      </c>
      <c r="F21" s="47">
        <v>1266.74224</v>
      </c>
      <c r="G21" s="47">
        <v>1298.39029999999</v>
      </c>
      <c r="H21" s="47">
        <v>1298.3902499999999</v>
      </c>
      <c r="I21" s="47">
        <v>1298.3902399999999</v>
      </c>
      <c r="J21" s="47">
        <v>1297.6452400000001</v>
      </c>
      <c r="K21" s="47">
        <v>1297.53981</v>
      </c>
      <c r="L21" s="47">
        <v>1353.77522999999</v>
      </c>
      <c r="M21" s="47">
        <v>1299.7632100000001</v>
      </c>
      <c r="N21" s="47">
        <v>0</v>
      </c>
      <c r="O21" s="47">
        <v>0</v>
      </c>
      <c r="P21" s="48">
        <v>12938.835510000001</v>
      </c>
      <c r="Q21" s="68">
        <v>1.004178153667</v>
      </c>
    </row>
    <row r="22" spans="1:17" ht="14.45" customHeight="1" x14ac:dyDescent="0.2">
      <c r="A22" s="15" t="s">
        <v>34</v>
      </c>
      <c r="B22" s="46">
        <v>97</v>
      </c>
      <c r="C22" s="47">
        <v>8.083333333333</v>
      </c>
      <c r="D22" s="47">
        <v>16.940000000000001</v>
      </c>
      <c r="E22" s="47">
        <v>0</v>
      </c>
      <c r="F22" s="47">
        <v>214.97346999999999</v>
      </c>
      <c r="G22" s="47">
        <v>129.44225999999901</v>
      </c>
      <c r="H22" s="47">
        <v>27.055599999999998</v>
      </c>
      <c r="I22" s="47">
        <v>122.42299</v>
      </c>
      <c r="J22" s="47">
        <v>19.273389999999999</v>
      </c>
      <c r="K22" s="47">
        <v>23.38083</v>
      </c>
      <c r="L22" s="47">
        <v>701.618219999997</v>
      </c>
      <c r="M22" s="47">
        <v>4.1139999999999999</v>
      </c>
      <c r="N22" s="47">
        <v>0</v>
      </c>
      <c r="O22" s="47">
        <v>0</v>
      </c>
      <c r="P22" s="48">
        <v>1259.2207599999999</v>
      </c>
      <c r="Q22" s="68">
        <v>15.577988783505001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180</v>
      </c>
    </row>
    <row r="24" spans="1:17" ht="14.45" customHeight="1" x14ac:dyDescent="0.2">
      <c r="A24" s="16" t="s">
        <v>36</v>
      </c>
      <c r="B24" s="46">
        <v>1.45519152283669E-11</v>
      </c>
      <c r="C24" s="47">
        <v>0</v>
      </c>
      <c r="D24" s="47">
        <v>0.75316999999900003</v>
      </c>
      <c r="E24" s="47">
        <v>30.175829999998999</v>
      </c>
      <c r="F24" s="47">
        <v>2.8719800000009998</v>
      </c>
      <c r="G24" s="47">
        <v>35.787799999996999</v>
      </c>
      <c r="H24" s="47">
        <v>12.053240000000001</v>
      </c>
      <c r="I24" s="47">
        <v>3.83575</v>
      </c>
      <c r="J24" s="47">
        <v>3.1941700000000002</v>
      </c>
      <c r="K24" s="47">
        <v>10.550029999997999</v>
      </c>
      <c r="L24" s="47">
        <v>11.124909999998</v>
      </c>
      <c r="M24" s="47">
        <v>3.180959999997</v>
      </c>
      <c r="N24" s="47">
        <v>0</v>
      </c>
      <c r="O24" s="47">
        <v>0</v>
      </c>
      <c r="P24" s="48">
        <v>113.527839999994</v>
      </c>
      <c r="Q24" s="68"/>
    </row>
    <row r="25" spans="1:17" ht="14.45" customHeight="1" x14ac:dyDescent="0.2">
      <c r="A25" s="17" t="s">
        <v>37</v>
      </c>
      <c r="B25" s="49">
        <v>83595.530715291898</v>
      </c>
      <c r="C25" s="50">
        <v>6966.29422627433</v>
      </c>
      <c r="D25" s="50">
        <v>7831.6870600000202</v>
      </c>
      <c r="E25" s="50">
        <v>6889.5550900000098</v>
      </c>
      <c r="F25" s="50">
        <v>10552.77017</v>
      </c>
      <c r="G25" s="50">
        <v>6767.7606399999704</v>
      </c>
      <c r="H25" s="50">
        <v>6982.3008600000003</v>
      </c>
      <c r="I25" s="50">
        <v>7654.7488999999696</v>
      </c>
      <c r="J25" s="50">
        <v>6865.3169500000004</v>
      </c>
      <c r="K25" s="50">
        <v>7579.8882700000104</v>
      </c>
      <c r="L25" s="50">
        <v>8378.2005199999603</v>
      </c>
      <c r="M25" s="50">
        <v>9020.5792999999994</v>
      </c>
      <c r="N25" s="50">
        <v>0</v>
      </c>
      <c r="O25" s="50">
        <v>0</v>
      </c>
      <c r="P25" s="51">
        <v>78522.807759999894</v>
      </c>
      <c r="Q25" s="69">
        <v>1.1271819020189999</v>
      </c>
    </row>
    <row r="26" spans="1:17" ht="14.45" customHeight="1" x14ac:dyDescent="0.2">
      <c r="A26" s="15" t="s">
        <v>38</v>
      </c>
      <c r="B26" s="46">
        <v>4836.4880016182897</v>
      </c>
      <c r="C26" s="47">
        <v>403.04066680152403</v>
      </c>
      <c r="D26" s="47">
        <v>381.55144000000098</v>
      </c>
      <c r="E26" s="47">
        <v>444.06193000000002</v>
      </c>
      <c r="F26" s="47">
        <v>404.6902</v>
      </c>
      <c r="G26" s="47">
        <v>494.06123000000002</v>
      </c>
      <c r="H26" s="47">
        <v>417.09327000000002</v>
      </c>
      <c r="I26" s="47">
        <v>571.81152999999995</v>
      </c>
      <c r="J26" s="47">
        <v>480.00743999999997</v>
      </c>
      <c r="K26" s="47">
        <v>377.43738000000002</v>
      </c>
      <c r="L26" s="47">
        <v>383.53843000000001</v>
      </c>
      <c r="M26" s="47">
        <v>465.0686</v>
      </c>
      <c r="N26" s="47">
        <v>0</v>
      </c>
      <c r="O26" s="47">
        <v>0</v>
      </c>
      <c r="P26" s="48">
        <v>4419.3214500000004</v>
      </c>
      <c r="Q26" s="68">
        <v>1.0964951713360001</v>
      </c>
    </row>
    <row r="27" spans="1:17" ht="14.45" customHeight="1" x14ac:dyDescent="0.2">
      <c r="A27" s="18" t="s">
        <v>39</v>
      </c>
      <c r="B27" s="49">
        <v>88432.018716910199</v>
      </c>
      <c r="C27" s="50">
        <v>7369.3348930758502</v>
      </c>
      <c r="D27" s="50">
        <v>8213.2385000000195</v>
      </c>
      <c r="E27" s="50">
        <v>7333.6170200000097</v>
      </c>
      <c r="F27" s="50">
        <v>10957.460370000001</v>
      </c>
      <c r="G27" s="50">
        <v>7261.8218699999697</v>
      </c>
      <c r="H27" s="50">
        <v>7399.3941299999997</v>
      </c>
      <c r="I27" s="50">
        <v>8226.5604299999704</v>
      </c>
      <c r="J27" s="50">
        <v>7345.3243899999998</v>
      </c>
      <c r="K27" s="50">
        <v>7957.3256500000098</v>
      </c>
      <c r="L27" s="50">
        <v>8761.7389499999608</v>
      </c>
      <c r="M27" s="50">
        <v>9485.6478999999999</v>
      </c>
      <c r="N27" s="50">
        <v>0</v>
      </c>
      <c r="O27" s="50">
        <v>0</v>
      </c>
      <c r="P27" s="51">
        <v>82942.129209999897</v>
      </c>
      <c r="Q27" s="69">
        <v>1.1255035958249999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180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180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719992B-9461-4272-898A-8FEA897F854E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1" s="55" customFormat="1" ht="18.600000000000001" customHeight="1" thickBot="1" x14ac:dyDescent="0.35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5" customHeight="1" thickBot="1" x14ac:dyDescent="0.25">
      <c r="A2" s="169" t="s">
        <v>179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1" ht="14.45" customHeight="1" x14ac:dyDescent="0.2">
      <c r="A4" s="59"/>
      <c r="B4" s="262"/>
      <c r="C4" s="263"/>
      <c r="D4" s="263"/>
      <c r="E4" s="263"/>
      <c r="F4" s="266" t="s">
        <v>175</v>
      </c>
      <c r="G4" s="268" t="s">
        <v>48</v>
      </c>
      <c r="H4" s="106" t="s">
        <v>79</v>
      </c>
      <c r="I4" s="266" t="s">
        <v>49</v>
      </c>
      <c r="J4" s="268" t="s">
        <v>177</v>
      </c>
      <c r="K4" s="269" t="s">
        <v>178</v>
      </c>
    </row>
    <row r="5" spans="1:11" ht="39" thickBot="1" x14ac:dyDescent="0.25">
      <c r="A5" s="60"/>
      <c r="B5" s="24" t="s">
        <v>171</v>
      </c>
      <c r="C5" s="25" t="s">
        <v>172</v>
      </c>
      <c r="D5" s="26" t="s">
        <v>173</v>
      </c>
      <c r="E5" s="26" t="s">
        <v>174</v>
      </c>
      <c r="F5" s="267"/>
      <c r="G5" s="267"/>
      <c r="H5" s="25" t="s">
        <v>176</v>
      </c>
      <c r="I5" s="267"/>
      <c r="J5" s="267"/>
      <c r="K5" s="270"/>
    </row>
    <row r="6" spans="1:11" ht="14.45" customHeight="1" thickBot="1" x14ac:dyDescent="0.25">
      <c r="A6" s="339" t="s">
        <v>182</v>
      </c>
      <c r="B6" s="321">
        <v>78677.483471735395</v>
      </c>
      <c r="C6" s="321">
        <v>82394.779500000193</v>
      </c>
      <c r="D6" s="322">
        <v>3717.29602826474</v>
      </c>
      <c r="E6" s="323">
        <v>1.0472472664879999</v>
      </c>
      <c r="F6" s="321">
        <v>83595.530715291898</v>
      </c>
      <c r="G6" s="322">
        <v>69662.942262743294</v>
      </c>
      <c r="H6" s="324">
        <v>9020.5792999999994</v>
      </c>
      <c r="I6" s="321">
        <v>78522.807759999894</v>
      </c>
      <c r="J6" s="322">
        <v>8859.8654972566401</v>
      </c>
      <c r="K6" s="325">
        <v>0.939318251682</v>
      </c>
    </row>
    <row r="7" spans="1:11" ht="14.45" customHeight="1" thickBot="1" x14ac:dyDescent="0.25">
      <c r="A7" s="340" t="s">
        <v>183</v>
      </c>
      <c r="B7" s="321">
        <v>22079.7952783045</v>
      </c>
      <c r="C7" s="321">
        <v>25448.423560000101</v>
      </c>
      <c r="D7" s="322">
        <v>3368.6282816955299</v>
      </c>
      <c r="E7" s="323">
        <v>1.1525661012349999</v>
      </c>
      <c r="F7" s="321">
        <v>21739.594310517001</v>
      </c>
      <c r="G7" s="322">
        <v>18116.328592097499</v>
      </c>
      <c r="H7" s="324">
        <v>2245.7009899999998</v>
      </c>
      <c r="I7" s="321">
        <v>20747.12917</v>
      </c>
      <c r="J7" s="322">
        <v>2630.8005779024902</v>
      </c>
      <c r="K7" s="325">
        <v>0.95434757768</v>
      </c>
    </row>
    <row r="8" spans="1:11" ht="14.45" customHeight="1" thickBot="1" x14ac:dyDescent="0.25">
      <c r="A8" s="341" t="s">
        <v>184</v>
      </c>
      <c r="B8" s="321">
        <v>19819.428228790701</v>
      </c>
      <c r="C8" s="321">
        <v>23153.920559999999</v>
      </c>
      <c r="D8" s="322">
        <v>3334.4923312093101</v>
      </c>
      <c r="E8" s="323">
        <v>1.168243618974</v>
      </c>
      <c r="F8" s="321">
        <v>19234.078620119199</v>
      </c>
      <c r="G8" s="322">
        <v>16028.3988500993</v>
      </c>
      <c r="H8" s="324">
        <v>2030.2669900000001</v>
      </c>
      <c r="I8" s="321">
        <v>18706.078170000001</v>
      </c>
      <c r="J8" s="322">
        <v>2677.6793199006502</v>
      </c>
      <c r="K8" s="325">
        <v>0.97254870063900001</v>
      </c>
    </row>
    <row r="9" spans="1:11" ht="14.45" customHeight="1" thickBot="1" x14ac:dyDescent="0.25">
      <c r="A9" s="342" t="s">
        <v>185</v>
      </c>
      <c r="B9" s="326">
        <v>0</v>
      </c>
      <c r="C9" s="326">
        <v>3.9530000000000003E-2</v>
      </c>
      <c r="D9" s="327">
        <v>3.9530000000000003E-2</v>
      </c>
      <c r="E9" s="328" t="s">
        <v>180</v>
      </c>
      <c r="F9" s="326">
        <v>0</v>
      </c>
      <c r="G9" s="327">
        <v>0</v>
      </c>
      <c r="H9" s="329">
        <v>-2.1000000000000001E-4</v>
      </c>
      <c r="I9" s="326">
        <v>2.1489999999999999E-2</v>
      </c>
      <c r="J9" s="327">
        <v>2.1489999999999999E-2</v>
      </c>
      <c r="K9" s="330" t="s">
        <v>180</v>
      </c>
    </row>
    <row r="10" spans="1:11" ht="14.45" customHeight="1" thickBot="1" x14ac:dyDescent="0.25">
      <c r="A10" s="343" t="s">
        <v>186</v>
      </c>
      <c r="B10" s="321">
        <v>0</v>
      </c>
      <c r="C10" s="321">
        <v>3.9530000000000003E-2</v>
      </c>
      <c r="D10" s="322">
        <v>3.9530000000000003E-2</v>
      </c>
      <c r="E10" s="331" t="s">
        <v>180</v>
      </c>
      <c r="F10" s="321">
        <v>0</v>
      </c>
      <c r="G10" s="322">
        <v>0</v>
      </c>
      <c r="H10" s="324">
        <v>-2.1000000000000001E-4</v>
      </c>
      <c r="I10" s="321">
        <v>2.1489999999999999E-2</v>
      </c>
      <c r="J10" s="322">
        <v>2.1489999999999999E-2</v>
      </c>
      <c r="K10" s="332" t="s">
        <v>180</v>
      </c>
    </row>
    <row r="11" spans="1:11" ht="14.45" customHeight="1" thickBot="1" x14ac:dyDescent="0.25">
      <c r="A11" s="342" t="s">
        <v>187</v>
      </c>
      <c r="B11" s="326">
        <v>903</v>
      </c>
      <c r="C11" s="326">
        <v>938.87399000000198</v>
      </c>
      <c r="D11" s="327">
        <v>35.873990000001001</v>
      </c>
      <c r="E11" s="333">
        <v>1.0397275636759999</v>
      </c>
      <c r="F11" s="326">
        <v>950</v>
      </c>
      <c r="G11" s="327">
        <v>791.66666666666697</v>
      </c>
      <c r="H11" s="329">
        <v>2.5863100000000001</v>
      </c>
      <c r="I11" s="326">
        <v>745.109769999999</v>
      </c>
      <c r="J11" s="327">
        <v>-46.556896666667001</v>
      </c>
      <c r="K11" s="334">
        <v>0.78432607368399998</v>
      </c>
    </row>
    <row r="12" spans="1:11" ht="14.45" customHeight="1" thickBot="1" x14ac:dyDescent="0.25">
      <c r="A12" s="343" t="s">
        <v>188</v>
      </c>
      <c r="B12" s="321">
        <v>673</v>
      </c>
      <c r="C12" s="321">
        <v>757.57550000000106</v>
      </c>
      <c r="D12" s="322">
        <v>84.575500000001</v>
      </c>
      <c r="E12" s="323">
        <v>1.1256693907869999</v>
      </c>
      <c r="F12" s="321">
        <v>745</v>
      </c>
      <c r="G12" s="322">
        <v>620.83333333333303</v>
      </c>
      <c r="H12" s="324">
        <v>2.2729900000000001</v>
      </c>
      <c r="I12" s="321">
        <v>628.48864999999898</v>
      </c>
      <c r="J12" s="322">
        <v>7.6553166666649997</v>
      </c>
      <c r="K12" s="325">
        <v>0.84360892617399996</v>
      </c>
    </row>
    <row r="13" spans="1:11" ht="14.45" customHeight="1" thickBot="1" x14ac:dyDescent="0.25">
      <c r="A13" s="343" t="s">
        <v>189</v>
      </c>
      <c r="B13" s="321">
        <v>40</v>
      </c>
      <c r="C13" s="321">
        <v>9.7262699999999995</v>
      </c>
      <c r="D13" s="322">
        <v>-30.27373</v>
      </c>
      <c r="E13" s="323">
        <v>0.24315675</v>
      </c>
      <c r="F13" s="321">
        <v>15</v>
      </c>
      <c r="G13" s="322">
        <v>12.5</v>
      </c>
      <c r="H13" s="324">
        <v>0</v>
      </c>
      <c r="I13" s="321">
        <v>0</v>
      </c>
      <c r="J13" s="322">
        <v>-12.5</v>
      </c>
      <c r="K13" s="325">
        <v>0</v>
      </c>
    </row>
    <row r="14" spans="1:11" ht="14.45" customHeight="1" thickBot="1" x14ac:dyDescent="0.25">
      <c r="A14" s="343" t="s">
        <v>190</v>
      </c>
      <c r="B14" s="321">
        <v>15</v>
      </c>
      <c r="C14" s="321">
        <v>26.808440000000001</v>
      </c>
      <c r="D14" s="322">
        <v>11.808439999999999</v>
      </c>
      <c r="E14" s="323">
        <v>1.787229333333</v>
      </c>
      <c r="F14" s="321">
        <v>20</v>
      </c>
      <c r="G14" s="322">
        <v>16.666666666666</v>
      </c>
      <c r="H14" s="324">
        <v>0.31331999999999999</v>
      </c>
      <c r="I14" s="321">
        <v>13.59564</v>
      </c>
      <c r="J14" s="322">
        <v>-3.071026666666</v>
      </c>
      <c r="K14" s="325">
        <v>0.67978199999900002</v>
      </c>
    </row>
    <row r="15" spans="1:11" ht="14.45" customHeight="1" thickBot="1" x14ac:dyDescent="0.25">
      <c r="A15" s="343" t="s">
        <v>191</v>
      </c>
      <c r="B15" s="321">
        <v>175</v>
      </c>
      <c r="C15" s="321">
        <v>144.76378</v>
      </c>
      <c r="D15" s="322">
        <v>-30.236219999999001</v>
      </c>
      <c r="E15" s="323">
        <v>0.8272216</v>
      </c>
      <c r="F15" s="321">
        <v>170</v>
      </c>
      <c r="G15" s="322">
        <v>141.666666666667</v>
      </c>
      <c r="H15" s="324">
        <v>0</v>
      </c>
      <c r="I15" s="321">
        <v>103.02548</v>
      </c>
      <c r="J15" s="322">
        <v>-38.641186666666002</v>
      </c>
      <c r="K15" s="325">
        <v>0.60603223529399997</v>
      </c>
    </row>
    <row r="16" spans="1:11" ht="14.45" customHeight="1" thickBot="1" x14ac:dyDescent="0.25">
      <c r="A16" s="342" t="s">
        <v>192</v>
      </c>
      <c r="B16" s="326">
        <v>10735</v>
      </c>
      <c r="C16" s="326">
        <v>13524.95391</v>
      </c>
      <c r="D16" s="327">
        <v>2789.9539100000302</v>
      </c>
      <c r="E16" s="333">
        <v>1.2598932380059999</v>
      </c>
      <c r="F16" s="326">
        <v>10329</v>
      </c>
      <c r="G16" s="327">
        <v>8607.5</v>
      </c>
      <c r="H16" s="329">
        <v>1224.2755</v>
      </c>
      <c r="I16" s="326">
        <v>10741.44089</v>
      </c>
      <c r="J16" s="327">
        <v>2133.9408899999898</v>
      </c>
      <c r="K16" s="334">
        <v>1.0399303795129999</v>
      </c>
    </row>
    <row r="17" spans="1:11" ht="14.45" customHeight="1" thickBot="1" x14ac:dyDescent="0.25">
      <c r="A17" s="343" t="s">
        <v>193</v>
      </c>
      <c r="B17" s="321">
        <v>2</v>
      </c>
      <c r="C17" s="321">
        <v>0</v>
      </c>
      <c r="D17" s="322">
        <v>-2</v>
      </c>
      <c r="E17" s="323">
        <v>0</v>
      </c>
      <c r="F17" s="321">
        <v>0</v>
      </c>
      <c r="G17" s="322">
        <v>0</v>
      </c>
      <c r="H17" s="324">
        <v>0</v>
      </c>
      <c r="I17" s="321">
        <v>0</v>
      </c>
      <c r="J17" s="322">
        <v>0</v>
      </c>
      <c r="K17" s="325">
        <v>10</v>
      </c>
    </row>
    <row r="18" spans="1:11" ht="14.45" customHeight="1" thickBot="1" x14ac:dyDescent="0.25">
      <c r="A18" s="343" t="s">
        <v>194</v>
      </c>
      <c r="B18" s="321">
        <v>3400</v>
      </c>
      <c r="C18" s="321">
        <v>3626.24984000001</v>
      </c>
      <c r="D18" s="322">
        <v>226.249840000006</v>
      </c>
      <c r="E18" s="323">
        <v>1.066544070588</v>
      </c>
      <c r="F18" s="321">
        <v>3294</v>
      </c>
      <c r="G18" s="322">
        <v>2745</v>
      </c>
      <c r="H18" s="324">
        <v>258.80268999999998</v>
      </c>
      <c r="I18" s="321">
        <v>2832.4363400000002</v>
      </c>
      <c r="J18" s="322">
        <v>87.436339999997003</v>
      </c>
      <c r="K18" s="325">
        <v>0.85987745597999998</v>
      </c>
    </row>
    <row r="19" spans="1:11" ht="14.45" customHeight="1" thickBot="1" x14ac:dyDescent="0.25">
      <c r="A19" s="343" t="s">
        <v>195</v>
      </c>
      <c r="B19" s="321">
        <v>1800</v>
      </c>
      <c r="C19" s="321">
        <v>1800.65013</v>
      </c>
      <c r="D19" s="322">
        <v>0.65013000000300003</v>
      </c>
      <c r="E19" s="323">
        <v>1.0003611833329999</v>
      </c>
      <c r="F19" s="321">
        <v>1800</v>
      </c>
      <c r="G19" s="322">
        <v>1500</v>
      </c>
      <c r="H19" s="324">
        <v>205.38772</v>
      </c>
      <c r="I19" s="321">
        <v>3149.19237999999</v>
      </c>
      <c r="J19" s="322">
        <v>1649.19237999999</v>
      </c>
      <c r="K19" s="325">
        <v>1.749551322222</v>
      </c>
    </row>
    <row r="20" spans="1:11" ht="14.45" customHeight="1" thickBot="1" x14ac:dyDescent="0.25">
      <c r="A20" s="343" t="s">
        <v>196</v>
      </c>
      <c r="B20" s="321">
        <v>0</v>
      </c>
      <c r="C20" s="321">
        <v>2633.8671300000101</v>
      </c>
      <c r="D20" s="322">
        <v>2633.8671300000101</v>
      </c>
      <c r="E20" s="331" t="s">
        <v>180</v>
      </c>
      <c r="F20" s="321">
        <v>0</v>
      </c>
      <c r="G20" s="322">
        <v>0</v>
      </c>
      <c r="H20" s="324">
        <v>356.70851000000101</v>
      </c>
      <c r="I20" s="321">
        <v>870.57694000000799</v>
      </c>
      <c r="J20" s="322">
        <v>870.57694000000799</v>
      </c>
      <c r="K20" s="332" t="s">
        <v>180</v>
      </c>
    </row>
    <row r="21" spans="1:11" ht="14.45" customHeight="1" thickBot="1" x14ac:dyDescent="0.25">
      <c r="A21" s="343" t="s">
        <v>197</v>
      </c>
      <c r="B21" s="321">
        <v>40</v>
      </c>
      <c r="C21" s="321">
        <v>37.114190000000001</v>
      </c>
      <c r="D21" s="322">
        <v>-2.8858099999990001</v>
      </c>
      <c r="E21" s="323">
        <v>0.92785474999999995</v>
      </c>
      <c r="F21" s="321">
        <v>40</v>
      </c>
      <c r="G21" s="322">
        <v>33.333333333333002</v>
      </c>
      <c r="H21" s="324">
        <v>0</v>
      </c>
      <c r="I21" s="321">
        <v>24.0702</v>
      </c>
      <c r="J21" s="322">
        <v>-9.2631333333330002</v>
      </c>
      <c r="K21" s="325">
        <v>0.60175500000000004</v>
      </c>
    </row>
    <row r="22" spans="1:11" ht="14.45" customHeight="1" thickBot="1" x14ac:dyDescent="0.25">
      <c r="A22" s="343" t="s">
        <v>198</v>
      </c>
      <c r="B22" s="321">
        <v>3900</v>
      </c>
      <c r="C22" s="321">
        <v>4208.3818900000097</v>
      </c>
      <c r="D22" s="322">
        <v>308.38189000001</v>
      </c>
      <c r="E22" s="323">
        <v>1.079072279487</v>
      </c>
      <c r="F22" s="321">
        <v>3900</v>
      </c>
      <c r="G22" s="322">
        <v>3250</v>
      </c>
      <c r="H22" s="324">
        <v>256.22653000000003</v>
      </c>
      <c r="I22" s="321">
        <v>2900.0976000000001</v>
      </c>
      <c r="J22" s="322">
        <v>-349.90240000000398</v>
      </c>
      <c r="K22" s="325">
        <v>0.74361476923000003</v>
      </c>
    </row>
    <row r="23" spans="1:11" ht="14.45" customHeight="1" thickBot="1" x14ac:dyDescent="0.25">
      <c r="A23" s="343" t="s">
        <v>199</v>
      </c>
      <c r="B23" s="321">
        <v>100</v>
      </c>
      <c r="C23" s="321">
        <v>50.885660000000001</v>
      </c>
      <c r="D23" s="322">
        <v>-49.114339999998997</v>
      </c>
      <c r="E23" s="323">
        <v>0.50885659999999999</v>
      </c>
      <c r="F23" s="321">
        <v>80</v>
      </c>
      <c r="G23" s="322">
        <v>66.666666666666003</v>
      </c>
      <c r="H23" s="324">
        <v>5.1820000000000004</v>
      </c>
      <c r="I23" s="321">
        <v>77.754760000000005</v>
      </c>
      <c r="J23" s="322">
        <v>11.088093333332999</v>
      </c>
      <c r="K23" s="325">
        <v>0.97193450000000003</v>
      </c>
    </row>
    <row r="24" spans="1:11" ht="14.45" customHeight="1" thickBot="1" x14ac:dyDescent="0.25">
      <c r="A24" s="343" t="s">
        <v>200</v>
      </c>
      <c r="B24" s="321">
        <v>770</v>
      </c>
      <c r="C24" s="321">
        <v>573.67471000000103</v>
      </c>
      <c r="D24" s="322">
        <v>-196.325289999999</v>
      </c>
      <c r="E24" s="323">
        <v>0.74503209090900002</v>
      </c>
      <c r="F24" s="321">
        <v>600</v>
      </c>
      <c r="G24" s="322">
        <v>500</v>
      </c>
      <c r="H24" s="324">
        <v>76.501000000000005</v>
      </c>
      <c r="I24" s="321">
        <v>477.29468999999898</v>
      </c>
      <c r="J24" s="322">
        <v>-22.705310000000001</v>
      </c>
      <c r="K24" s="325">
        <v>0.79549114999899995</v>
      </c>
    </row>
    <row r="25" spans="1:11" ht="14.45" customHeight="1" thickBot="1" x14ac:dyDescent="0.25">
      <c r="A25" s="343" t="s">
        <v>201</v>
      </c>
      <c r="B25" s="321">
        <v>5</v>
      </c>
      <c r="C25" s="321">
        <v>4.3257500000000002</v>
      </c>
      <c r="D25" s="322">
        <v>-0.67425000000000002</v>
      </c>
      <c r="E25" s="323">
        <v>0.86514999999999997</v>
      </c>
      <c r="F25" s="321">
        <v>6</v>
      </c>
      <c r="G25" s="322">
        <v>5</v>
      </c>
      <c r="H25" s="324">
        <v>0.86514999999999997</v>
      </c>
      <c r="I25" s="321">
        <v>1.7302999999999999</v>
      </c>
      <c r="J25" s="322">
        <v>-3.2696999999999998</v>
      </c>
      <c r="K25" s="325">
        <v>0.28838333333299998</v>
      </c>
    </row>
    <row r="26" spans="1:11" ht="14.45" customHeight="1" thickBot="1" x14ac:dyDescent="0.25">
      <c r="A26" s="343" t="s">
        <v>202</v>
      </c>
      <c r="B26" s="321">
        <v>180</v>
      </c>
      <c r="C26" s="321">
        <v>215.65132</v>
      </c>
      <c r="D26" s="322">
        <v>35.651319999999998</v>
      </c>
      <c r="E26" s="323">
        <v>1.1980628888880001</v>
      </c>
      <c r="F26" s="321">
        <v>205</v>
      </c>
      <c r="G26" s="322">
        <v>170.833333333333</v>
      </c>
      <c r="H26" s="324">
        <v>12.60336</v>
      </c>
      <c r="I26" s="321">
        <v>194.85674</v>
      </c>
      <c r="J26" s="322">
        <v>24.023406666665998</v>
      </c>
      <c r="K26" s="325">
        <v>0.950520682926</v>
      </c>
    </row>
    <row r="27" spans="1:11" ht="14.45" customHeight="1" thickBot="1" x14ac:dyDescent="0.25">
      <c r="A27" s="343" t="s">
        <v>203</v>
      </c>
      <c r="B27" s="321">
        <v>538</v>
      </c>
      <c r="C27" s="321">
        <v>374.15329000000099</v>
      </c>
      <c r="D27" s="322">
        <v>-163.84670999999901</v>
      </c>
      <c r="E27" s="323">
        <v>0.69545221189499995</v>
      </c>
      <c r="F27" s="321">
        <v>404</v>
      </c>
      <c r="G27" s="322">
        <v>336.66666666666703</v>
      </c>
      <c r="H27" s="324">
        <v>51.998539999999998</v>
      </c>
      <c r="I27" s="321">
        <v>213.43093999999999</v>
      </c>
      <c r="J27" s="322">
        <v>-123.23572666666701</v>
      </c>
      <c r="K27" s="325">
        <v>0.52829440593999999</v>
      </c>
    </row>
    <row r="28" spans="1:11" ht="14.45" customHeight="1" thickBot="1" x14ac:dyDescent="0.25">
      <c r="A28" s="342" t="s">
        <v>204</v>
      </c>
      <c r="B28" s="326">
        <v>28.335709562184999</v>
      </c>
      <c r="C28" s="326">
        <v>0</v>
      </c>
      <c r="D28" s="327">
        <v>-28.335709562184999</v>
      </c>
      <c r="E28" s="333">
        <v>0</v>
      </c>
      <c r="F28" s="326">
        <v>0</v>
      </c>
      <c r="G28" s="327">
        <v>0</v>
      </c>
      <c r="H28" s="329">
        <v>0</v>
      </c>
      <c r="I28" s="326">
        <v>0</v>
      </c>
      <c r="J28" s="327">
        <v>0</v>
      </c>
      <c r="K28" s="334">
        <v>10</v>
      </c>
    </row>
    <row r="29" spans="1:11" ht="14.45" customHeight="1" thickBot="1" x14ac:dyDescent="0.25">
      <c r="A29" s="343" t="s">
        <v>205</v>
      </c>
      <c r="B29" s="321">
        <v>28.335709562184999</v>
      </c>
      <c r="C29" s="321">
        <v>0</v>
      </c>
      <c r="D29" s="322">
        <v>-28.335709562184999</v>
      </c>
      <c r="E29" s="323">
        <v>0</v>
      </c>
      <c r="F29" s="321">
        <v>0</v>
      </c>
      <c r="G29" s="322">
        <v>0</v>
      </c>
      <c r="H29" s="324">
        <v>0</v>
      </c>
      <c r="I29" s="321">
        <v>0</v>
      </c>
      <c r="J29" s="322">
        <v>0</v>
      </c>
      <c r="K29" s="325">
        <v>10</v>
      </c>
    </row>
    <row r="30" spans="1:11" ht="14.45" customHeight="1" thickBot="1" x14ac:dyDescent="0.25">
      <c r="A30" s="342" t="s">
        <v>206</v>
      </c>
      <c r="B30" s="326">
        <v>777.85499010847104</v>
      </c>
      <c r="C30" s="326">
        <v>979.58300000000202</v>
      </c>
      <c r="D30" s="327">
        <v>201.728009891531</v>
      </c>
      <c r="E30" s="333">
        <v>1.2593388388019999</v>
      </c>
      <c r="F30" s="326">
        <v>745.56952670936198</v>
      </c>
      <c r="G30" s="327">
        <v>621.30793892446798</v>
      </c>
      <c r="H30" s="329">
        <v>100.22846</v>
      </c>
      <c r="I30" s="326">
        <v>669.51020999999901</v>
      </c>
      <c r="J30" s="327">
        <v>48.202271075531002</v>
      </c>
      <c r="K30" s="334">
        <v>0.89798494441499999</v>
      </c>
    </row>
    <row r="31" spans="1:11" ht="14.45" customHeight="1" thickBot="1" x14ac:dyDescent="0.25">
      <c r="A31" s="343" t="s">
        <v>207</v>
      </c>
      <c r="B31" s="321">
        <v>0</v>
      </c>
      <c r="C31" s="321">
        <v>213.86750000000001</v>
      </c>
      <c r="D31" s="322">
        <v>213.86750000000001</v>
      </c>
      <c r="E31" s="331" t="s">
        <v>180</v>
      </c>
      <c r="F31" s="321">
        <v>0</v>
      </c>
      <c r="G31" s="322">
        <v>0</v>
      </c>
      <c r="H31" s="324">
        <v>0</v>
      </c>
      <c r="I31" s="321">
        <v>25.028279999999</v>
      </c>
      <c r="J31" s="322">
        <v>25.028279999999</v>
      </c>
      <c r="K31" s="332" t="s">
        <v>180</v>
      </c>
    </row>
    <row r="32" spans="1:11" ht="14.45" customHeight="1" thickBot="1" x14ac:dyDescent="0.25">
      <c r="A32" s="343" t="s">
        <v>208</v>
      </c>
      <c r="B32" s="321">
        <v>21</v>
      </c>
      <c r="C32" s="321">
        <v>19.716139999999999</v>
      </c>
      <c r="D32" s="322">
        <v>-1.2838599999989999</v>
      </c>
      <c r="E32" s="323">
        <v>0.93886380952299997</v>
      </c>
      <c r="F32" s="321">
        <v>20</v>
      </c>
      <c r="G32" s="322">
        <v>16.666666666666</v>
      </c>
      <c r="H32" s="324">
        <v>1.5824800000000001</v>
      </c>
      <c r="I32" s="321">
        <v>17.38965</v>
      </c>
      <c r="J32" s="322">
        <v>0.72298333333300002</v>
      </c>
      <c r="K32" s="325">
        <v>0.86948249999899996</v>
      </c>
    </row>
    <row r="33" spans="1:11" ht="14.45" customHeight="1" thickBot="1" x14ac:dyDescent="0.25">
      <c r="A33" s="343" t="s">
        <v>209</v>
      </c>
      <c r="B33" s="321">
        <v>455.75082291579002</v>
      </c>
      <c r="C33" s="321">
        <v>437.37620000000101</v>
      </c>
      <c r="D33" s="322">
        <v>-18.374622915787999</v>
      </c>
      <c r="E33" s="323">
        <v>0.95968274330600001</v>
      </c>
      <c r="F33" s="321">
        <v>450</v>
      </c>
      <c r="G33" s="322">
        <v>375</v>
      </c>
      <c r="H33" s="324">
        <v>48.35483</v>
      </c>
      <c r="I33" s="321">
        <v>380.20967999999999</v>
      </c>
      <c r="J33" s="322">
        <v>5.2096799999990004</v>
      </c>
      <c r="K33" s="325">
        <v>0.84491039999899997</v>
      </c>
    </row>
    <row r="34" spans="1:11" ht="14.45" customHeight="1" thickBot="1" x14ac:dyDescent="0.25">
      <c r="A34" s="343" t="s">
        <v>210</v>
      </c>
      <c r="B34" s="321">
        <v>25</v>
      </c>
      <c r="C34" s="321">
        <v>27.50825</v>
      </c>
      <c r="D34" s="322">
        <v>2.5082499999999999</v>
      </c>
      <c r="E34" s="323">
        <v>1.10033</v>
      </c>
      <c r="F34" s="321">
        <v>25</v>
      </c>
      <c r="G34" s="322">
        <v>20.833333333333002</v>
      </c>
      <c r="H34" s="324">
        <v>3.74532</v>
      </c>
      <c r="I34" s="321">
        <v>30.93045</v>
      </c>
      <c r="J34" s="322">
        <v>10.097116666666</v>
      </c>
      <c r="K34" s="325">
        <v>1.2372179999999999</v>
      </c>
    </row>
    <row r="35" spans="1:11" ht="14.45" customHeight="1" thickBot="1" x14ac:dyDescent="0.25">
      <c r="A35" s="343" t="s">
        <v>211</v>
      </c>
      <c r="B35" s="321">
        <v>9.7007164980410003</v>
      </c>
      <c r="C35" s="321">
        <v>12.088380000000001</v>
      </c>
      <c r="D35" s="322">
        <v>2.3876635019579999</v>
      </c>
      <c r="E35" s="323">
        <v>1.246132695707</v>
      </c>
      <c r="F35" s="321">
        <v>11.205915769428</v>
      </c>
      <c r="G35" s="322">
        <v>9.3382631411899997</v>
      </c>
      <c r="H35" s="324">
        <v>0.4274</v>
      </c>
      <c r="I35" s="321">
        <v>4.9730600000000003</v>
      </c>
      <c r="J35" s="322">
        <v>-4.3652031411900003</v>
      </c>
      <c r="K35" s="325">
        <v>0.44378880783300001</v>
      </c>
    </row>
    <row r="36" spans="1:11" ht="14.45" customHeight="1" thickBot="1" x14ac:dyDescent="0.25">
      <c r="A36" s="343" t="s">
        <v>212</v>
      </c>
      <c r="B36" s="321">
        <v>0.456220923783</v>
      </c>
      <c r="C36" s="321">
        <v>0.96367000000000003</v>
      </c>
      <c r="D36" s="322">
        <v>0.50744907621599999</v>
      </c>
      <c r="E36" s="323">
        <v>2.112288038015</v>
      </c>
      <c r="F36" s="321">
        <v>0</v>
      </c>
      <c r="G36" s="322">
        <v>0</v>
      </c>
      <c r="H36" s="324">
        <v>0</v>
      </c>
      <c r="I36" s="321">
        <v>0.45739999999999997</v>
      </c>
      <c r="J36" s="322">
        <v>0.45739999999999997</v>
      </c>
      <c r="K36" s="332" t="s">
        <v>180</v>
      </c>
    </row>
    <row r="37" spans="1:11" ht="14.45" customHeight="1" thickBot="1" x14ac:dyDescent="0.25">
      <c r="A37" s="343" t="s">
        <v>213</v>
      </c>
      <c r="B37" s="321">
        <v>0</v>
      </c>
      <c r="C37" s="321">
        <v>2.4384399999999999</v>
      </c>
      <c r="D37" s="322">
        <v>2.4384399999999999</v>
      </c>
      <c r="E37" s="331" t="s">
        <v>180</v>
      </c>
      <c r="F37" s="321">
        <v>0</v>
      </c>
      <c r="G37" s="322">
        <v>0</v>
      </c>
      <c r="H37" s="324">
        <v>0.46948000000000001</v>
      </c>
      <c r="I37" s="321">
        <v>5.1642799999989997</v>
      </c>
      <c r="J37" s="322">
        <v>5.1642799999989997</v>
      </c>
      <c r="K37" s="332" t="s">
        <v>180</v>
      </c>
    </row>
    <row r="38" spans="1:11" ht="14.45" customHeight="1" thickBot="1" x14ac:dyDescent="0.25">
      <c r="A38" s="343" t="s">
        <v>214</v>
      </c>
      <c r="B38" s="321">
        <v>12.983729200228</v>
      </c>
      <c r="C38" s="321">
        <v>5.3667899999999999</v>
      </c>
      <c r="D38" s="322">
        <v>-7.6169392002279999</v>
      </c>
      <c r="E38" s="323">
        <v>0.41334734553000002</v>
      </c>
      <c r="F38" s="321">
        <v>0</v>
      </c>
      <c r="G38" s="322">
        <v>0</v>
      </c>
      <c r="H38" s="324">
        <v>0.67081999999999997</v>
      </c>
      <c r="I38" s="321">
        <v>4.6958000000000002</v>
      </c>
      <c r="J38" s="322">
        <v>4.6958000000000002</v>
      </c>
      <c r="K38" s="332" t="s">
        <v>180</v>
      </c>
    </row>
    <row r="39" spans="1:11" ht="14.45" customHeight="1" thickBot="1" x14ac:dyDescent="0.25">
      <c r="A39" s="343" t="s">
        <v>215</v>
      </c>
      <c r="B39" s="321">
        <v>50</v>
      </c>
      <c r="C39" s="321">
        <v>17.514959999999999</v>
      </c>
      <c r="D39" s="322">
        <v>-32.485039999999998</v>
      </c>
      <c r="E39" s="323">
        <v>0.35029919999999998</v>
      </c>
      <c r="F39" s="321">
        <v>30</v>
      </c>
      <c r="G39" s="322">
        <v>25</v>
      </c>
      <c r="H39" s="324">
        <v>0</v>
      </c>
      <c r="I39" s="321">
        <v>8.2001799999999996</v>
      </c>
      <c r="J39" s="322">
        <v>-16.79982</v>
      </c>
      <c r="K39" s="325">
        <v>0.27333933333299998</v>
      </c>
    </row>
    <row r="40" spans="1:11" ht="14.45" customHeight="1" thickBot="1" x14ac:dyDescent="0.25">
      <c r="A40" s="343" t="s">
        <v>216</v>
      </c>
      <c r="B40" s="321">
        <v>14.527331025458</v>
      </c>
      <c r="C40" s="321">
        <v>10.381360000000001</v>
      </c>
      <c r="D40" s="322">
        <v>-4.1459710254579996</v>
      </c>
      <c r="E40" s="323">
        <v>0.71460889696800001</v>
      </c>
      <c r="F40" s="321">
        <v>9.3636109399330003</v>
      </c>
      <c r="G40" s="322">
        <v>7.8030091166110003</v>
      </c>
      <c r="H40" s="324">
        <v>4.4942500000000001</v>
      </c>
      <c r="I40" s="321">
        <v>12.897959999999999</v>
      </c>
      <c r="J40" s="322">
        <v>5.094950883388</v>
      </c>
      <c r="K40" s="325">
        <v>1.3774557788370001</v>
      </c>
    </row>
    <row r="41" spans="1:11" ht="14.45" customHeight="1" thickBot="1" x14ac:dyDescent="0.25">
      <c r="A41" s="343" t="s">
        <v>217</v>
      </c>
      <c r="B41" s="321">
        <v>0</v>
      </c>
      <c r="C41" s="321">
        <v>11.17</v>
      </c>
      <c r="D41" s="322">
        <v>11.17</v>
      </c>
      <c r="E41" s="331" t="s">
        <v>218</v>
      </c>
      <c r="F41" s="321">
        <v>0</v>
      </c>
      <c r="G41" s="322">
        <v>0</v>
      </c>
      <c r="H41" s="324">
        <v>28.986039999999999</v>
      </c>
      <c r="I41" s="321">
        <v>35.03004</v>
      </c>
      <c r="J41" s="322">
        <v>35.03004</v>
      </c>
      <c r="K41" s="332" t="s">
        <v>180</v>
      </c>
    </row>
    <row r="42" spans="1:11" ht="14.45" customHeight="1" thickBot="1" x14ac:dyDescent="0.25">
      <c r="A42" s="343" t="s">
        <v>219</v>
      </c>
      <c r="B42" s="321">
        <v>0</v>
      </c>
      <c r="C42" s="321">
        <v>1.21</v>
      </c>
      <c r="D42" s="322">
        <v>1.21</v>
      </c>
      <c r="E42" s="331" t="s">
        <v>218</v>
      </c>
      <c r="F42" s="321">
        <v>0</v>
      </c>
      <c r="G42" s="322">
        <v>0</v>
      </c>
      <c r="H42" s="324">
        <v>1.2498499999999999</v>
      </c>
      <c r="I42" s="321">
        <v>1.2498499999999999</v>
      </c>
      <c r="J42" s="322">
        <v>1.2498499999999999</v>
      </c>
      <c r="K42" s="332" t="s">
        <v>180</v>
      </c>
    </row>
    <row r="43" spans="1:11" ht="14.45" customHeight="1" thickBot="1" x14ac:dyDescent="0.25">
      <c r="A43" s="343" t="s">
        <v>220</v>
      </c>
      <c r="B43" s="321">
        <v>0</v>
      </c>
      <c r="C43" s="321">
        <v>0</v>
      </c>
      <c r="D43" s="322">
        <v>0</v>
      </c>
      <c r="E43" s="323">
        <v>1</v>
      </c>
      <c r="F43" s="321">
        <v>0</v>
      </c>
      <c r="G43" s="322">
        <v>0</v>
      </c>
      <c r="H43" s="324">
        <v>0</v>
      </c>
      <c r="I43" s="321">
        <v>2.8285800000000001</v>
      </c>
      <c r="J43" s="322">
        <v>2.8285800000000001</v>
      </c>
      <c r="K43" s="332" t="s">
        <v>218</v>
      </c>
    </row>
    <row r="44" spans="1:11" ht="14.45" customHeight="1" thickBot="1" x14ac:dyDescent="0.25">
      <c r="A44" s="343" t="s">
        <v>221</v>
      </c>
      <c r="B44" s="321">
        <v>188.43616954517</v>
      </c>
      <c r="C44" s="321">
        <v>219.981310000001</v>
      </c>
      <c r="D44" s="322">
        <v>31.545140454830001</v>
      </c>
      <c r="E44" s="323">
        <v>1.1674049123950001</v>
      </c>
      <c r="F44" s="321">
        <v>200</v>
      </c>
      <c r="G44" s="322">
        <v>166.666666666667</v>
      </c>
      <c r="H44" s="324">
        <v>10.24799</v>
      </c>
      <c r="I44" s="321">
        <v>140.45500000000001</v>
      </c>
      <c r="J44" s="322">
        <v>-26.211666666666002</v>
      </c>
      <c r="K44" s="325">
        <v>0.702274999999</v>
      </c>
    </row>
    <row r="45" spans="1:11" ht="14.45" customHeight="1" thickBot="1" x14ac:dyDescent="0.25">
      <c r="A45" s="342" t="s">
        <v>222</v>
      </c>
      <c r="B45" s="326">
        <v>335.85414851431301</v>
      </c>
      <c r="C45" s="326">
        <v>597.00255000000197</v>
      </c>
      <c r="D45" s="327">
        <v>261.14840148568902</v>
      </c>
      <c r="E45" s="333">
        <v>1.7775649121520001</v>
      </c>
      <c r="F45" s="326">
        <v>524.87615801854804</v>
      </c>
      <c r="G45" s="327">
        <v>437.39679834879001</v>
      </c>
      <c r="H45" s="329">
        <v>1.1916899999999999</v>
      </c>
      <c r="I45" s="326">
        <v>528.83042999999998</v>
      </c>
      <c r="J45" s="327">
        <v>91.433631651210007</v>
      </c>
      <c r="K45" s="334">
        <v>1.0075337237569999</v>
      </c>
    </row>
    <row r="46" spans="1:11" ht="14.45" customHeight="1" thickBot="1" x14ac:dyDescent="0.25">
      <c r="A46" s="343" t="s">
        <v>223</v>
      </c>
      <c r="B46" s="321">
        <v>118.550963733599</v>
      </c>
      <c r="C46" s="321">
        <v>108.68514999999999</v>
      </c>
      <c r="D46" s="322">
        <v>-9.8658137335979994</v>
      </c>
      <c r="E46" s="323">
        <v>0.91677997864399996</v>
      </c>
      <c r="F46" s="321">
        <v>28.198934453547999</v>
      </c>
      <c r="G46" s="322">
        <v>23.499112044623001</v>
      </c>
      <c r="H46" s="324">
        <v>0</v>
      </c>
      <c r="I46" s="321">
        <v>202.03616</v>
      </c>
      <c r="J46" s="322">
        <v>178.53704795537601</v>
      </c>
      <c r="K46" s="325">
        <v>7.1646735564709996</v>
      </c>
    </row>
    <row r="47" spans="1:11" ht="14.45" customHeight="1" thickBot="1" x14ac:dyDescent="0.25">
      <c r="A47" s="343" t="s">
        <v>224</v>
      </c>
      <c r="B47" s="321">
        <v>184.09478257749899</v>
      </c>
      <c r="C47" s="321">
        <v>471.12903000000199</v>
      </c>
      <c r="D47" s="322">
        <v>287.03424742250297</v>
      </c>
      <c r="E47" s="323">
        <v>2.5591655744050001</v>
      </c>
      <c r="F47" s="321">
        <v>414.70459035250798</v>
      </c>
      <c r="G47" s="322">
        <v>345.58715862708999</v>
      </c>
      <c r="H47" s="324">
        <v>0.52393000000000001</v>
      </c>
      <c r="I47" s="321">
        <v>322.61122</v>
      </c>
      <c r="J47" s="322">
        <v>-22.975938627089</v>
      </c>
      <c r="K47" s="325">
        <v>0.77793018815000003</v>
      </c>
    </row>
    <row r="48" spans="1:11" ht="14.45" customHeight="1" thickBot="1" x14ac:dyDescent="0.25">
      <c r="A48" s="343" t="s">
        <v>225</v>
      </c>
      <c r="B48" s="321">
        <v>0</v>
      </c>
      <c r="C48" s="321">
        <v>2.6135999999999999</v>
      </c>
      <c r="D48" s="322">
        <v>2.6135999999999999</v>
      </c>
      <c r="E48" s="331" t="s">
        <v>180</v>
      </c>
      <c r="F48" s="321">
        <v>2.2008717364389998</v>
      </c>
      <c r="G48" s="322">
        <v>1.8340597803659999</v>
      </c>
      <c r="H48" s="324">
        <v>0</v>
      </c>
      <c r="I48" s="321">
        <v>0.42499999999900001</v>
      </c>
      <c r="J48" s="322">
        <v>-1.4090597803660001</v>
      </c>
      <c r="K48" s="325">
        <v>0.19310530139599999</v>
      </c>
    </row>
    <row r="49" spans="1:11" ht="14.45" customHeight="1" thickBot="1" x14ac:dyDescent="0.25">
      <c r="A49" s="343" t="s">
        <v>226</v>
      </c>
      <c r="B49" s="321">
        <v>33.208402203214</v>
      </c>
      <c r="C49" s="321">
        <v>14.574769999999999</v>
      </c>
      <c r="D49" s="322">
        <v>-18.633632203213999</v>
      </c>
      <c r="E49" s="323">
        <v>0.438888023302</v>
      </c>
      <c r="F49" s="321">
        <v>13.974247751106001</v>
      </c>
      <c r="G49" s="322">
        <v>11.645206459255</v>
      </c>
      <c r="H49" s="324">
        <v>0.66776000000000002</v>
      </c>
      <c r="I49" s="321">
        <v>3.7580499999989998</v>
      </c>
      <c r="J49" s="322">
        <v>-7.8871564592550003</v>
      </c>
      <c r="K49" s="325">
        <v>0.268926819313</v>
      </c>
    </row>
    <row r="50" spans="1:11" ht="14.45" customHeight="1" thickBot="1" x14ac:dyDescent="0.25">
      <c r="A50" s="343" t="s">
        <v>227</v>
      </c>
      <c r="B50" s="321">
        <v>0</v>
      </c>
      <c r="C50" s="321">
        <v>0</v>
      </c>
      <c r="D50" s="322">
        <v>0</v>
      </c>
      <c r="E50" s="323">
        <v>1</v>
      </c>
      <c r="F50" s="321">
        <v>65.797513724945006</v>
      </c>
      <c r="G50" s="322">
        <v>54.831261437454003</v>
      </c>
      <c r="H50" s="324">
        <v>0</v>
      </c>
      <c r="I50" s="321">
        <v>0</v>
      </c>
      <c r="J50" s="322">
        <v>-54.831261437454003</v>
      </c>
      <c r="K50" s="325">
        <v>0</v>
      </c>
    </row>
    <row r="51" spans="1:11" ht="14.45" customHeight="1" thickBot="1" x14ac:dyDescent="0.25">
      <c r="A51" s="342" t="s">
        <v>228</v>
      </c>
      <c r="B51" s="326">
        <v>7039.3833806057701</v>
      </c>
      <c r="C51" s="326">
        <v>7113.4675800000095</v>
      </c>
      <c r="D51" s="327">
        <v>74.084199394242006</v>
      </c>
      <c r="E51" s="333">
        <v>1.0105242455750001</v>
      </c>
      <c r="F51" s="326">
        <v>6684.6329353912897</v>
      </c>
      <c r="G51" s="327">
        <v>5570.5274461594099</v>
      </c>
      <c r="H51" s="329">
        <v>701.98523999999998</v>
      </c>
      <c r="I51" s="326">
        <v>6021.1653799999904</v>
      </c>
      <c r="J51" s="327">
        <v>450.63793384058499</v>
      </c>
      <c r="K51" s="334">
        <v>0.90074734666699996</v>
      </c>
    </row>
    <row r="52" spans="1:11" ht="14.45" customHeight="1" thickBot="1" x14ac:dyDescent="0.25">
      <c r="A52" s="343" t="s">
        <v>229</v>
      </c>
      <c r="B52" s="321">
        <v>38.997494655375</v>
      </c>
      <c r="C52" s="321">
        <v>75.109390000000005</v>
      </c>
      <c r="D52" s="322">
        <v>36.111895344624003</v>
      </c>
      <c r="E52" s="323">
        <v>1.9260055207069999</v>
      </c>
      <c r="F52" s="321">
        <v>0</v>
      </c>
      <c r="G52" s="322">
        <v>0</v>
      </c>
      <c r="H52" s="324">
        <v>4.2161499999999998</v>
      </c>
      <c r="I52" s="321">
        <v>42.127459999999999</v>
      </c>
      <c r="J52" s="322">
        <v>42.127459999999999</v>
      </c>
      <c r="K52" s="332" t="s">
        <v>180</v>
      </c>
    </row>
    <row r="53" spans="1:11" ht="14.45" customHeight="1" thickBot="1" x14ac:dyDescent="0.25">
      <c r="A53" s="343" t="s">
        <v>230</v>
      </c>
      <c r="B53" s="321">
        <v>0</v>
      </c>
      <c r="C53" s="321">
        <v>0</v>
      </c>
      <c r="D53" s="322">
        <v>0</v>
      </c>
      <c r="E53" s="323">
        <v>1</v>
      </c>
      <c r="F53" s="321">
        <v>0</v>
      </c>
      <c r="G53" s="322">
        <v>0</v>
      </c>
      <c r="H53" s="324">
        <v>0</v>
      </c>
      <c r="I53" s="321">
        <v>4.2350000000000003</v>
      </c>
      <c r="J53" s="322">
        <v>4.2350000000000003</v>
      </c>
      <c r="K53" s="332" t="s">
        <v>218</v>
      </c>
    </row>
    <row r="54" spans="1:11" ht="14.45" customHeight="1" thickBot="1" x14ac:dyDescent="0.25">
      <c r="A54" s="343" t="s">
        <v>231</v>
      </c>
      <c r="B54" s="321">
        <v>0</v>
      </c>
      <c r="C54" s="321">
        <v>1.33585</v>
      </c>
      <c r="D54" s="322">
        <v>1.33585</v>
      </c>
      <c r="E54" s="331" t="s">
        <v>218</v>
      </c>
      <c r="F54" s="321">
        <v>0</v>
      </c>
      <c r="G54" s="322">
        <v>0</v>
      </c>
      <c r="H54" s="324">
        <v>0</v>
      </c>
      <c r="I54" s="321">
        <v>3.938999999999</v>
      </c>
      <c r="J54" s="322">
        <v>3.938999999999</v>
      </c>
      <c r="K54" s="332" t="s">
        <v>180</v>
      </c>
    </row>
    <row r="55" spans="1:11" ht="14.45" customHeight="1" thickBot="1" x14ac:dyDescent="0.25">
      <c r="A55" s="343" t="s">
        <v>232</v>
      </c>
      <c r="B55" s="321">
        <v>0</v>
      </c>
      <c r="C55" s="321">
        <v>-6.26288</v>
      </c>
      <c r="D55" s="322">
        <v>-6.26288</v>
      </c>
      <c r="E55" s="331" t="s">
        <v>180</v>
      </c>
      <c r="F55" s="321">
        <v>0</v>
      </c>
      <c r="G55" s="322">
        <v>0</v>
      </c>
      <c r="H55" s="324">
        <v>-0.3175</v>
      </c>
      <c r="I55" s="321">
        <v>-7.6820599999989998</v>
      </c>
      <c r="J55" s="322">
        <v>-7.6820599999989998</v>
      </c>
      <c r="K55" s="332" t="s">
        <v>180</v>
      </c>
    </row>
    <row r="56" spans="1:11" ht="14.45" customHeight="1" thickBot="1" x14ac:dyDescent="0.25">
      <c r="A56" s="343" t="s">
        <v>233</v>
      </c>
      <c r="B56" s="321">
        <v>2660.3858859503998</v>
      </c>
      <c r="C56" s="321">
        <v>2443.1566899999998</v>
      </c>
      <c r="D56" s="322">
        <v>-217.22919595039201</v>
      </c>
      <c r="E56" s="323">
        <v>0.91834673417199997</v>
      </c>
      <c r="F56" s="321">
        <v>2450</v>
      </c>
      <c r="G56" s="322">
        <v>2041.6666666666699</v>
      </c>
      <c r="H56" s="324">
        <v>212.62297000000001</v>
      </c>
      <c r="I56" s="321">
        <v>2124.8733499999998</v>
      </c>
      <c r="J56" s="322">
        <v>83.206683333330005</v>
      </c>
      <c r="K56" s="325">
        <v>0.86729524489700005</v>
      </c>
    </row>
    <row r="57" spans="1:11" ht="14.45" customHeight="1" thickBot="1" x14ac:dyDescent="0.25">
      <c r="A57" s="343" t="s">
        <v>234</v>
      </c>
      <c r="B57" s="321">
        <v>3340</v>
      </c>
      <c r="C57" s="321">
        <v>3635.4677000000102</v>
      </c>
      <c r="D57" s="322">
        <v>295.46770000000703</v>
      </c>
      <c r="E57" s="323">
        <v>1.088463383233</v>
      </c>
      <c r="F57" s="321">
        <v>3515</v>
      </c>
      <c r="G57" s="322">
        <v>2929.1666666666702</v>
      </c>
      <c r="H57" s="324">
        <v>413.52722</v>
      </c>
      <c r="I57" s="321">
        <v>3230.3170500000001</v>
      </c>
      <c r="J57" s="322">
        <v>301.15038333333001</v>
      </c>
      <c r="K57" s="325">
        <v>0.91900911806499996</v>
      </c>
    </row>
    <row r="58" spans="1:11" ht="14.45" customHeight="1" thickBot="1" x14ac:dyDescent="0.25">
      <c r="A58" s="343" t="s">
        <v>235</v>
      </c>
      <c r="B58" s="321">
        <v>1000</v>
      </c>
      <c r="C58" s="321">
        <v>964.66083000000197</v>
      </c>
      <c r="D58" s="322">
        <v>-35.339169999997999</v>
      </c>
      <c r="E58" s="323">
        <v>0.96466083000000002</v>
      </c>
      <c r="F58" s="321">
        <v>719.63293539128995</v>
      </c>
      <c r="G58" s="322">
        <v>599.69411282607496</v>
      </c>
      <c r="H58" s="324">
        <v>71.936400000000006</v>
      </c>
      <c r="I58" s="321">
        <v>623.35557999999901</v>
      </c>
      <c r="J58" s="322">
        <v>23.661467173923999</v>
      </c>
      <c r="K58" s="325">
        <v>0.86621324475700001</v>
      </c>
    </row>
    <row r="59" spans="1:11" ht="14.45" customHeight="1" thickBot="1" x14ac:dyDescent="0.25">
      <c r="A59" s="341" t="s">
        <v>26</v>
      </c>
      <c r="B59" s="321">
        <v>2260.3670495137799</v>
      </c>
      <c r="C59" s="321">
        <v>2294.5030000000002</v>
      </c>
      <c r="D59" s="322">
        <v>34.135950486219997</v>
      </c>
      <c r="E59" s="323">
        <v>1.015101950142</v>
      </c>
      <c r="F59" s="321">
        <v>2505.5156903978</v>
      </c>
      <c r="G59" s="322">
        <v>2087.9297419981699</v>
      </c>
      <c r="H59" s="324">
        <v>215.434</v>
      </c>
      <c r="I59" s="321">
        <v>2041.0509999999999</v>
      </c>
      <c r="J59" s="322">
        <v>-46.878741998165999</v>
      </c>
      <c r="K59" s="325">
        <v>0.81462311643899998</v>
      </c>
    </row>
    <row r="60" spans="1:11" ht="14.45" customHeight="1" thickBot="1" x14ac:dyDescent="0.25">
      <c r="A60" s="342" t="s">
        <v>236</v>
      </c>
      <c r="B60" s="326">
        <v>2260.3670495137799</v>
      </c>
      <c r="C60" s="326">
        <v>2294.5030000000002</v>
      </c>
      <c r="D60" s="327">
        <v>34.135950486219997</v>
      </c>
      <c r="E60" s="333">
        <v>1.015101950142</v>
      </c>
      <c r="F60" s="326">
        <v>2505.5156903978</v>
      </c>
      <c r="G60" s="327">
        <v>2087.9297419981699</v>
      </c>
      <c r="H60" s="329">
        <v>215.434</v>
      </c>
      <c r="I60" s="326">
        <v>2041.0509999999999</v>
      </c>
      <c r="J60" s="327">
        <v>-46.878741998165999</v>
      </c>
      <c r="K60" s="334">
        <v>0.81462311643899998</v>
      </c>
    </row>
    <row r="61" spans="1:11" ht="14.45" customHeight="1" thickBot="1" x14ac:dyDescent="0.25">
      <c r="A61" s="343" t="s">
        <v>237</v>
      </c>
      <c r="B61" s="321">
        <v>492.06731778775202</v>
      </c>
      <c r="C61" s="321">
        <v>512.727000000001</v>
      </c>
      <c r="D61" s="322">
        <v>20.659682212248001</v>
      </c>
      <c r="E61" s="323">
        <v>1.0419854793550001</v>
      </c>
      <c r="F61" s="321">
        <v>671.31940317016199</v>
      </c>
      <c r="G61" s="322">
        <v>559.43283597513505</v>
      </c>
      <c r="H61" s="324">
        <v>60.110999999999997</v>
      </c>
      <c r="I61" s="321">
        <v>596.35199999999998</v>
      </c>
      <c r="J61" s="322">
        <v>36.919164024864003</v>
      </c>
      <c r="K61" s="325">
        <v>0.88832826398800002</v>
      </c>
    </row>
    <row r="62" spans="1:11" ht="14.45" customHeight="1" thickBot="1" x14ac:dyDescent="0.25">
      <c r="A62" s="343" t="s">
        <v>238</v>
      </c>
      <c r="B62" s="321">
        <v>1023.44275009489</v>
      </c>
      <c r="C62" s="321">
        <v>1080.2940000000001</v>
      </c>
      <c r="D62" s="322">
        <v>56.851249905114997</v>
      </c>
      <c r="E62" s="323">
        <v>1.0555490279249999</v>
      </c>
      <c r="F62" s="321">
        <v>1065.75430447024</v>
      </c>
      <c r="G62" s="322">
        <v>888.12858705853102</v>
      </c>
      <c r="H62" s="324">
        <v>95.495000000000005</v>
      </c>
      <c r="I62" s="321">
        <v>878.08599999999899</v>
      </c>
      <c r="J62" s="322">
        <v>-10.042587058531</v>
      </c>
      <c r="K62" s="325">
        <v>0.82391034811300001</v>
      </c>
    </row>
    <row r="63" spans="1:11" ht="14.45" customHeight="1" thickBot="1" x14ac:dyDescent="0.25">
      <c r="A63" s="343" t="s">
        <v>239</v>
      </c>
      <c r="B63" s="321">
        <v>744.856981631145</v>
      </c>
      <c r="C63" s="321">
        <v>701.48200000000099</v>
      </c>
      <c r="D63" s="322">
        <v>-43.374981631143001</v>
      </c>
      <c r="E63" s="323">
        <v>0.94176736917100001</v>
      </c>
      <c r="F63" s="321">
        <v>768.44198275739996</v>
      </c>
      <c r="G63" s="322">
        <v>640.36831896449996</v>
      </c>
      <c r="H63" s="324">
        <v>59.828000000000003</v>
      </c>
      <c r="I63" s="321">
        <v>566.61300000000006</v>
      </c>
      <c r="J63" s="322">
        <v>-73.755318964500006</v>
      </c>
      <c r="K63" s="325">
        <v>0.73735299829199996</v>
      </c>
    </row>
    <row r="64" spans="1:11" ht="14.45" customHeight="1" thickBot="1" x14ac:dyDescent="0.25">
      <c r="A64" s="344" t="s">
        <v>240</v>
      </c>
      <c r="B64" s="326">
        <v>10014.7626183665</v>
      </c>
      <c r="C64" s="326">
        <v>11092.95782</v>
      </c>
      <c r="D64" s="327">
        <v>1078.1952016334801</v>
      </c>
      <c r="E64" s="333">
        <v>1.1076605849500001</v>
      </c>
      <c r="F64" s="326">
        <v>9180.3066887751102</v>
      </c>
      <c r="G64" s="327">
        <v>7650.2555739792597</v>
      </c>
      <c r="H64" s="329">
        <v>2262.5546100000001</v>
      </c>
      <c r="I64" s="326">
        <v>11044.916149999999</v>
      </c>
      <c r="J64" s="327">
        <v>3394.6605760207299</v>
      </c>
      <c r="K64" s="334">
        <v>1.203109713481</v>
      </c>
    </row>
    <row r="65" spans="1:11" ht="14.45" customHeight="1" thickBot="1" x14ac:dyDescent="0.25">
      <c r="A65" s="341" t="s">
        <v>29</v>
      </c>
      <c r="B65" s="321">
        <v>1615.9609658163099</v>
      </c>
      <c r="C65" s="321">
        <v>5764.3157800000099</v>
      </c>
      <c r="D65" s="322">
        <v>4148.3548141837</v>
      </c>
      <c r="E65" s="323">
        <v>3.5671132545500002</v>
      </c>
      <c r="F65" s="321">
        <v>4342.8557989605997</v>
      </c>
      <c r="G65" s="322">
        <v>3619.0464991338299</v>
      </c>
      <c r="H65" s="324">
        <v>1779.6657499999999</v>
      </c>
      <c r="I65" s="321">
        <v>3066.1610000000001</v>
      </c>
      <c r="J65" s="322">
        <v>-552.88549913383201</v>
      </c>
      <c r="K65" s="325">
        <v>0.70602413295199995</v>
      </c>
    </row>
    <row r="66" spans="1:11" ht="14.45" customHeight="1" thickBot="1" x14ac:dyDescent="0.25">
      <c r="A66" s="345" t="s">
        <v>241</v>
      </c>
      <c r="B66" s="321">
        <v>1615.9609658163099</v>
      </c>
      <c r="C66" s="321">
        <v>5764.3157800000099</v>
      </c>
      <c r="D66" s="322">
        <v>4148.3548141837</v>
      </c>
      <c r="E66" s="323">
        <v>3.5671132545500002</v>
      </c>
      <c r="F66" s="321">
        <v>4342.8557989605997</v>
      </c>
      <c r="G66" s="322">
        <v>3619.0464991338299</v>
      </c>
      <c r="H66" s="324">
        <v>1779.6657499999999</v>
      </c>
      <c r="I66" s="321">
        <v>3066.1610000000001</v>
      </c>
      <c r="J66" s="322">
        <v>-552.88549913383201</v>
      </c>
      <c r="K66" s="325">
        <v>0.70602413295199995</v>
      </c>
    </row>
    <row r="67" spans="1:11" ht="14.45" customHeight="1" thickBot="1" x14ac:dyDescent="0.25">
      <c r="A67" s="343" t="s">
        <v>242</v>
      </c>
      <c r="B67" s="321">
        <v>1191.1991024958199</v>
      </c>
      <c r="C67" s="321">
        <v>1798.242</v>
      </c>
      <c r="D67" s="322">
        <v>607.04289750418195</v>
      </c>
      <c r="E67" s="323">
        <v>1.5096065772980001</v>
      </c>
      <c r="F67" s="321">
        <v>1182.4584795395201</v>
      </c>
      <c r="G67" s="322">
        <v>985.38206628293403</v>
      </c>
      <c r="H67" s="324">
        <v>111.28928999999999</v>
      </c>
      <c r="I67" s="321">
        <v>951.50150999999903</v>
      </c>
      <c r="J67" s="322">
        <v>-33.880556282934002</v>
      </c>
      <c r="K67" s="325">
        <v>0.804680694049</v>
      </c>
    </row>
    <row r="68" spans="1:11" ht="14.45" customHeight="1" thickBot="1" x14ac:dyDescent="0.25">
      <c r="A68" s="343" t="s">
        <v>243</v>
      </c>
      <c r="B68" s="321">
        <v>0</v>
      </c>
      <c r="C68" s="321">
        <v>10.504009999999999</v>
      </c>
      <c r="D68" s="322">
        <v>10.504009999999999</v>
      </c>
      <c r="E68" s="331" t="s">
        <v>218</v>
      </c>
      <c r="F68" s="321">
        <v>21.207989068526999</v>
      </c>
      <c r="G68" s="322">
        <v>17.673324223773001</v>
      </c>
      <c r="H68" s="324">
        <v>0</v>
      </c>
      <c r="I68" s="321">
        <v>0</v>
      </c>
      <c r="J68" s="322">
        <v>-17.673324223773001</v>
      </c>
      <c r="K68" s="325">
        <v>0</v>
      </c>
    </row>
    <row r="69" spans="1:11" ht="14.45" customHeight="1" thickBot="1" x14ac:dyDescent="0.25">
      <c r="A69" s="343" t="s">
        <v>244</v>
      </c>
      <c r="B69" s="321">
        <v>75.305616903569998</v>
      </c>
      <c r="C69" s="321">
        <v>537.32086000000095</v>
      </c>
      <c r="D69" s="322">
        <v>462.01524309643099</v>
      </c>
      <c r="E69" s="323">
        <v>7.1352029515669999</v>
      </c>
      <c r="F69" s="321">
        <v>26.582300494710999</v>
      </c>
      <c r="G69" s="322">
        <v>22.151917078926001</v>
      </c>
      <c r="H69" s="324">
        <v>1664.8970300000001</v>
      </c>
      <c r="I69" s="321">
        <v>1900.1730600000001</v>
      </c>
      <c r="J69" s="322">
        <v>1878.0211429210699</v>
      </c>
      <c r="K69" s="325">
        <v>71.482641631337003</v>
      </c>
    </row>
    <row r="70" spans="1:11" ht="14.45" customHeight="1" thickBot="1" x14ac:dyDescent="0.25">
      <c r="A70" s="343" t="s">
        <v>245</v>
      </c>
      <c r="B70" s="321">
        <v>277.947932746292</v>
      </c>
      <c r="C70" s="321">
        <v>156.06221999998499</v>
      </c>
      <c r="D70" s="322">
        <v>-121.88571274630699</v>
      </c>
      <c r="E70" s="323">
        <v>0.56148005296500003</v>
      </c>
      <c r="F70" s="321">
        <v>243.87009610073599</v>
      </c>
      <c r="G70" s="322">
        <v>203.22508008394701</v>
      </c>
      <c r="H70" s="324">
        <v>0</v>
      </c>
      <c r="I70" s="321">
        <v>167.07093</v>
      </c>
      <c r="J70" s="322">
        <v>-36.154150083946</v>
      </c>
      <c r="K70" s="325">
        <v>0.68508165892899997</v>
      </c>
    </row>
    <row r="71" spans="1:11" ht="14.45" customHeight="1" thickBot="1" x14ac:dyDescent="0.25">
      <c r="A71" s="343" t="s">
        <v>246</v>
      </c>
      <c r="B71" s="321">
        <v>71.508313670622996</v>
      </c>
      <c r="C71" s="321">
        <v>3262.18669000002</v>
      </c>
      <c r="D71" s="322">
        <v>3190.6783763293902</v>
      </c>
      <c r="E71" s="323">
        <v>45.619684237359998</v>
      </c>
      <c r="F71" s="321">
        <v>2332.9600037506598</v>
      </c>
      <c r="G71" s="322">
        <v>1944.13333645888</v>
      </c>
      <c r="H71" s="324">
        <v>3.4794299999999998</v>
      </c>
      <c r="I71" s="321">
        <v>47.415499999999</v>
      </c>
      <c r="J71" s="322">
        <v>-1896.7178364588799</v>
      </c>
      <c r="K71" s="325">
        <v>2.0324180407E-2</v>
      </c>
    </row>
    <row r="72" spans="1:11" ht="14.45" customHeight="1" thickBot="1" x14ac:dyDescent="0.25">
      <c r="A72" s="343" t="s">
        <v>247</v>
      </c>
      <c r="B72" s="321">
        <v>0</v>
      </c>
      <c r="C72" s="321">
        <v>0</v>
      </c>
      <c r="D72" s="322">
        <v>0</v>
      </c>
      <c r="E72" s="323">
        <v>1</v>
      </c>
      <c r="F72" s="321">
        <v>12.348299490624999</v>
      </c>
      <c r="G72" s="322">
        <v>10.290249575521001</v>
      </c>
      <c r="H72" s="324">
        <v>0</v>
      </c>
      <c r="I72" s="321">
        <v>0</v>
      </c>
      <c r="J72" s="322">
        <v>-10.290249575521001</v>
      </c>
      <c r="K72" s="325">
        <v>0</v>
      </c>
    </row>
    <row r="73" spans="1:11" ht="14.45" customHeight="1" thickBot="1" x14ac:dyDescent="0.25">
      <c r="A73" s="343" t="s">
        <v>248</v>
      </c>
      <c r="B73" s="321">
        <v>0</v>
      </c>
      <c r="C73" s="321">
        <v>0</v>
      </c>
      <c r="D73" s="322">
        <v>0</v>
      </c>
      <c r="E73" s="323">
        <v>1</v>
      </c>
      <c r="F73" s="321">
        <v>395.24202712418997</v>
      </c>
      <c r="G73" s="322">
        <v>329.36835593682503</v>
      </c>
      <c r="H73" s="324">
        <v>0</v>
      </c>
      <c r="I73" s="321">
        <v>0</v>
      </c>
      <c r="J73" s="322">
        <v>-329.36835593682503</v>
      </c>
      <c r="K73" s="325">
        <v>0</v>
      </c>
    </row>
    <row r="74" spans="1:11" ht="14.45" customHeight="1" thickBot="1" x14ac:dyDescent="0.25">
      <c r="A74" s="343" t="s">
        <v>249</v>
      </c>
      <c r="B74" s="321">
        <v>0</v>
      </c>
      <c r="C74" s="321">
        <v>0</v>
      </c>
      <c r="D74" s="322">
        <v>0</v>
      </c>
      <c r="E74" s="323">
        <v>1</v>
      </c>
      <c r="F74" s="321">
        <v>128.18660339162901</v>
      </c>
      <c r="G74" s="322">
        <v>106.82216949302401</v>
      </c>
      <c r="H74" s="324">
        <v>0</v>
      </c>
      <c r="I74" s="321">
        <v>0</v>
      </c>
      <c r="J74" s="322">
        <v>-106.82216949302401</v>
      </c>
      <c r="K74" s="325">
        <v>0</v>
      </c>
    </row>
    <row r="75" spans="1:11" ht="14.45" customHeight="1" thickBot="1" x14ac:dyDescent="0.25">
      <c r="A75" s="346" t="s">
        <v>30</v>
      </c>
      <c r="B75" s="326">
        <v>0</v>
      </c>
      <c r="C75" s="326">
        <v>41.740740000000002</v>
      </c>
      <c r="D75" s="327">
        <v>41.740740000000002</v>
      </c>
      <c r="E75" s="328" t="s">
        <v>180</v>
      </c>
      <c r="F75" s="326">
        <v>0</v>
      </c>
      <c r="G75" s="327">
        <v>0</v>
      </c>
      <c r="H75" s="329">
        <v>0.47699999999999998</v>
      </c>
      <c r="I75" s="326">
        <v>13.829000000000001</v>
      </c>
      <c r="J75" s="327">
        <v>13.829000000000001</v>
      </c>
      <c r="K75" s="330" t="s">
        <v>180</v>
      </c>
    </row>
    <row r="76" spans="1:11" ht="14.45" customHeight="1" thickBot="1" x14ac:dyDescent="0.25">
      <c r="A76" s="342" t="s">
        <v>250</v>
      </c>
      <c r="B76" s="326">
        <v>0</v>
      </c>
      <c r="C76" s="326">
        <v>35.78</v>
      </c>
      <c r="D76" s="327">
        <v>35.78</v>
      </c>
      <c r="E76" s="328" t="s">
        <v>180</v>
      </c>
      <c r="F76" s="326">
        <v>0</v>
      </c>
      <c r="G76" s="327">
        <v>0</v>
      </c>
      <c r="H76" s="329">
        <v>0.47699999999999998</v>
      </c>
      <c r="I76" s="326">
        <v>13.829000000000001</v>
      </c>
      <c r="J76" s="327">
        <v>13.829000000000001</v>
      </c>
      <c r="K76" s="330" t="s">
        <v>180</v>
      </c>
    </row>
    <row r="77" spans="1:11" ht="14.45" customHeight="1" thickBot="1" x14ac:dyDescent="0.25">
      <c r="A77" s="343" t="s">
        <v>251</v>
      </c>
      <c r="B77" s="321">
        <v>0</v>
      </c>
      <c r="C77" s="321">
        <v>18.076000000000001</v>
      </c>
      <c r="D77" s="322">
        <v>18.076000000000001</v>
      </c>
      <c r="E77" s="331" t="s">
        <v>180</v>
      </c>
      <c r="F77" s="321">
        <v>0</v>
      </c>
      <c r="G77" s="322">
        <v>0</v>
      </c>
      <c r="H77" s="324">
        <v>0.47699999999999998</v>
      </c>
      <c r="I77" s="321">
        <v>8.8789999999989995</v>
      </c>
      <c r="J77" s="322">
        <v>8.8789999999989995</v>
      </c>
      <c r="K77" s="332" t="s">
        <v>180</v>
      </c>
    </row>
    <row r="78" spans="1:11" ht="14.45" customHeight="1" thickBot="1" x14ac:dyDescent="0.25">
      <c r="A78" s="343" t="s">
        <v>252</v>
      </c>
      <c r="B78" s="321">
        <v>0</v>
      </c>
      <c r="C78" s="321">
        <v>17.704000000000001</v>
      </c>
      <c r="D78" s="322">
        <v>17.704000000000001</v>
      </c>
      <c r="E78" s="331" t="s">
        <v>180</v>
      </c>
      <c r="F78" s="321">
        <v>0</v>
      </c>
      <c r="G78" s="322">
        <v>0</v>
      </c>
      <c r="H78" s="324">
        <v>0</v>
      </c>
      <c r="I78" s="321">
        <v>4.95</v>
      </c>
      <c r="J78" s="322">
        <v>4.95</v>
      </c>
      <c r="K78" s="332" t="s">
        <v>180</v>
      </c>
    </row>
    <row r="79" spans="1:11" ht="14.45" customHeight="1" thickBot="1" x14ac:dyDescent="0.25">
      <c r="A79" s="342" t="s">
        <v>253</v>
      </c>
      <c r="B79" s="326">
        <v>0</v>
      </c>
      <c r="C79" s="326">
        <v>5.9607400000000004</v>
      </c>
      <c r="D79" s="327">
        <v>5.9607400000000004</v>
      </c>
      <c r="E79" s="328" t="s">
        <v>180</v>
      </c>
      <c r="F79" s="326">
        <v>0</v>
      </c>
      <c r="G79" s="327">
        <v>0</v>
      </c>
      <c r="H79" s="329">
        <v>0</v>
      </c>
      <c r="I79" s="326">
        <v>0</v>
      </c>
      <c r="J79" s="327">
        <v>0</v>
      </c>
      <c r="K79" s="330" t="s">
        <v>180</v>
      </c>
    </row>
    <row r="80" spans="1:11" ht="14.45" customHeight="1" thickBot="1" x14ac:dyDescent="0.25">
      <c r="A80" s="343" t="s">
        <v>254</v>
      </c>
      <c r="B80" s="321">
        <v>0</v>
      </c>
      <c r="C80" s="321">
        <v>5.9607400000000004</v>
      </c>
      <c r="D80" s="322">
        <v>5.9607400000000004</v>
      </c>
      <c r="E80" s="331" t="s">
        <v>218</v>
      </c>
      <c r="F80" s="321">
        <v>0</v>
      </c>
      <c r="G80" s="322">
        <v>0</v>
      </c>
      <c r="H80" s="324">
        <v>0</v>
      </c>
      <c r="I80" s="321">
        <v>0</v>
      </c>
      <c r="J80" s="322">
        <v>0</v>
      </c>
      <c r="K80" s="332" t="s">
        <v>180</v>
      </c>
    </row>
    <row r="81" spans="1:11" ht="14.45" customHeight="1" thickBot="1" x14ac:dyDescent="0.25">
      <c r="A81" s="341" t="s">
        <v>31</v>
      </c>
      <c r="B81" s="321">
        <v>8398.8016525502208</v>
      </c>
      <c r="C81" s="321">
        <v>5286.9013000000105</v>
      </c>
      <c r="D81" s="322">
        <v>-3111.9003525502098</v>
      </c>
      <c r="E81" s="323">
        <v>0.62948281418100005</v>
      </c>
      <c r="F81" s="321">
        <v>4837.4508898145205</v>
      </c>
      <c r="G81" s="322">
        <v>4031.2090748454302</v>
      </c>
      <c r="H81" s="324">
        <v>482.41185999999999</v>
      </c>
      <c r="I81" s="321">
        <v>7964.9261499999902</v>
      </c>
      <c r="J81" s="322">
        <v>3933.71707515456</v>
      </c>
      <c r="K81" s="325">
        <v>1.6465130771180001</v>
      </c>
    </row>
    <row r="82" spans="1:11" ht="14.45" customHeight="1" thickBot="1" x14ac:dyDescent="0.25">
      <c r="A82" s="342" t="s">
        <v>255</v>
      </c>
      <c r="B82" s="326">
        <v>3.8154604336309998</v>
      </c>
      <c r="C82" s="326">
        <v>6.7634999999999996</v>
      </c>
      <c r="D82" s="327">
        <v>2.9480395663680001</v>
      </c>
      <c r="E82" s="333">
        <v>1.7726563065309999</v>
      </c>
      <c r="F82" s="326">
        <v>6.7994573056460004</v>
      </c>
      <c r="G82" s="327">
        <v>5.6662144213710004</v>
      </c>
      <c r="H82" s="329">
        <v>0.26716000000000001</v>
      </c>
      <c r="I82" s="326">
        <v>1.53125</v>
      </c>
      <c r="J82" s="327">
        <v>-4.1349644213710004</v>
      </c>
      <c r="K82" s="334">
        <v>0.225201796432</v>
      </c>
    </row>
    <row r="83" spans="1:11" ht="14.45" customHeight="1" thickBot="1" x14ac:dyDescent="0.25">
      <c r="A83" s="343" t="s">
        <v>256</v>
      </c>
      <c r="B83" s="321">
        <v>3.8154604336309998</v>
      </c>
      <c r="C83" s="321">
        <v>6.7634999999999996</v>
      </c>
      <c r="D83" s="322">
        <v>2.9480395663680001</v>
      </c>
      <c r="E83" s="323">
        <v>1.7726563065309999</v>
      </c>
      <c r="F83" s="321">
        <v>6.7994573056460004</v>
      </c>
      <c r="G83" s="322">
        <v>5.6662144213710004</v>
      </c>
      <c r="H83" s="324">
        <v>0.26716000000000001</v>
      </c>
      <c r="I83" s="321">
        <v>1.53125</v>
      </c>
      <c r="J83" s="322">
        <v>-4.1349644213710004</v>
      </c>
      <c r="K83" s="325">
        <v>0.225201796432</v>
      </c>
    </row>
    <row r="84" spans="1:11" ht="14.45" customHeight="1" thickBot="1" x14ac:dyDescent="0.25">
      <c r="A84" s="342" t="s">
        <v>257</v>
      </c>
      <c r="B84" s="326">
        <v>37.051652865320001</v>
      </c>
      <c r="C84" s="326">
        <v>28.512619999999998</v>
      </c>
      <c r="D84" s="327">
        <v>-8.5390328653199994</v>
      </c>
      <c r="E84" s="333">
        <v>0.76953705961800001</v>
      </c>
      <c r="F84" s="326">
        <v>29.183878197148999</v>
      </c>
      <c r="G84" s="327">
        <v>24.319898497623999</v>
      </c>
      <c r="H84" s="329">
        <v>-0.22769</v>
      </c>
      <c r="I84" s="326">
        <v>25.21564</v>
      </c>
      <c r="J84" s="327">
        <v>0.89574150237500005</v>
      </c>
      <c r="K84" s="334">
        <v>0.86402635830800001</v>
      </c>
    </row>
    <row r="85" spans="1:11" ht="14.45" customHeight="1" thickBot="1" x14ac:dyDescent="0.25">
      <c r="A85" s="343" t="s">
        <v>258</v>
      </c>
      <c r="B85" s="321">
        <v>6.8146478873229999</v>
      </c>
      <c r="C85" s="321">
        <v>6.48</v>
      </c>
      <c r="D85" s="322">
        <v>-0.33464788732299999</v>
      </c>
      <c r="E85" s="323">
        <v>0.950892857142</v>
      </c>
      <c r="F85" s="321">
        <v>5.9999999999989999</v>
      </c>
      <c r="G85" s="322">
        <v>4.9999999999989999</v>
      </c>
      <c r="H85" s="324">
        <v>1.08</v>
      </c>
      <c r="I85" s="321">
        <v>5.4</v>
      </c>
      <c r="J85" s="322">
        <v>0.4</v>
      </c>
      <c r="K85" s="325">
        <v>0.9</v>
      </c>
    </row>
    <row r="86" spans="1:11" ht="14.45" customHeight="1" thickBot="1" x14ac:dyDescent="0.25">
      <c r="A86" s="343" t="s">
        <v>259</v>
      </c>
      <c r="B86" s="321">
        <v>30.237004977996001</v>
      </c>
      <c r="C86" s="321">
        <v>22.032620000000001</v>
      </c>
      <c r="D86" s="322">
        <v>-8.2043849779959999</v>
      </c>
      <c r="E86" s="323">
        <v>0.72866409937200005</v>
      </c>
      <c r="F86" s="321">
        <v>23.183878197148999</v>
      </c>
      <c r="G86" s="322">
        <v>19.319898497623999</v>
      </c>
      <c r="H86" s="324">
        <v>-1.30769</v>
      </c>
      <c r="I86" s="321">
        <v>19.815639999999998</v>
      </c>
      <c r="J86" s="322">
        <v>0.49574150237499998</v>
      </c>
      <c r="K86" s="325">
        <v>0.85471636071799995</v>
      </c>
    </row>
    <row r="87" spans="1:11" ht="14.45" customHeight="1" thickBot="1" x14ac:dyDescent="0.25">
      <c r="A87" s="342" t="s">
        <v>260</v>
      </c>
      <c r="B87" s="326">
        <v>3297.8573459286699</v>
      </c>
      <c r="C87" s="326">
        <v>3561.2402000000102</v>
      </c>
      <c r="D87" s="327">
        <v>263.38285407133498</v>
      </c>
      <c r="E87" s="333">
        <v>1.079864841454</v>
      </c>
      <c r="F87" s="326">
        <v>3658.4659898715699</v>
      </c>
      <c r="G87" s="327">
        <v>3048.72165822631</v>
      </c>
      <c r="H87" s="329">
        <v>349.41028</v>
      </c>
      <c r="I87" s="326">
        <v>3185.5628499999998</v>
      </c>
      <c r="J87" s="327">
        <v>136.84119177368501</v>
      </c>
      <c r="K87" s="334">
        <v>0.87073731416900002</v>
      </c>
    </row>
    <row r="88" spans="1:11" ht="14.45" customHeight="1" thickBot="1" x14ac:dyDescent="0.25">
      <c r="A88" s="343" t="s">
        <v>261</v>
      </c>
      <c r="B88" s="321">
        <v>2858.42902036652</v>
      </c>
      <c r="C88" s="321">
        <v>3143.43770000001</v>
      </c>
      <c r="D88" s="322">
        <v>285.00867963348497</v>
      </c>
      <c r="E88" s="323">
        <v>1.099708153535</v>
      </c>
      <c r="F88" s="321">
        <v>3273.7305861506202</v>
      </c>
      <c r="G88" s="322">
        <v>2728.1088217921802</v>
      </c>
      <c r="H88" s="324">
        <v>285.25889999999998</v>
      </c>
      <c r="I88" s="321">
        <v>2748.1117300000001</v>
      </c>
      <c r="J88" s="322">
        <v>20.002908207813999</v>
      </c>
      <c r="K88" s="325">
        <v>0.83944345989400004</v>
      </c>
    </row>
    <row r="89" spans="1:11" ht="14.45" customHeight="1" thickBot="1" x14ac:dyDescent="0.25">
      <c r="A89" s="343" t="s">
        <v>262</v>
      </c>
      <c r="B89" s="321">
        <v>52.742948564635</v>
      </c>
      <c r="C89" s="321">
        <v>47.3352</v>
      </c>
      <c r="D89" s="322">
        <v>-5.4077485646339998</v>
      </c>
      <c r="E89" s="323">
        <v>0.89746973364500005</v>
      </c>
      <c r="F89" s="321">
        <v>0</v>
      </c>
      <c r="G89" s="322">
        <v>0</v>
      </c>
      <c r="H89" s="324">
        <v>8.8572000000000006</v>
      </c>
      <c r="I89" s="321">
        <v>49.730999999999</v>
      </c>
      <c r="J89" s="322">
        <v>49.730999999999</v>
      </c>
      <c r="K89" s="332" t="s">
        <v>180</v>
      </c>
    </row>
    <row r="90" spans="1:11" ht="14.45" customHeight="1" thickBot="1" x14ac:dyDescent="0.25">
      <c r="A90" s="343" t="s">
        <v>263</v>
      </c>
      <c r="B90" s="321">
        <v>0</v>
      </c>
      <c r="C90" s="321">
        <v>1.464</v>
      </c>
      <c r="D90" s="322">
        <v>1.464</v>
      </c>
      <c r="E90" s="331" t="s">
        <v>218</v>
      </c>
      <c r="F90" s="321">
        <v>1.4352673822740001</v>
      </c>
      <c r="G90" s="322">
        <v>1.1960561518949999</v>
      </c>
      <c r="H90" s="324">
        <v>0</v>
      </c>
      <c r="I90" s="321">
        <v>2.7755575615628902E-15</v>
      </c>
      <c r="J90" s="322">
        <v>-1.1960561518949999</v>
      </c>
      <c r="K90" s="325">
        <v>1.93382612594796E-15</v>
      </c>
    </row>
    <row r="91" spans="1:11" ht="14.45" customHeight="1" thickBot="1" x14ac:dyDescent="0.25">
      <c r="A91" s="343" t="s">
        <v>264</v>
      </c>
      <c r="B91" s="321">
        <v>386.68537699751602</v>
      </c>
      <c r="C91" s="321">
        <v>369.00330000000099</v>
      </c>
      <c r="D91" s="322">
        <v>-17.682076997515001</v>
      </c>
      <c r="E91" s="323">
        <v>0.95427270321199997</v>
      </c>
      <c r="F91" s="321">
        <v>383.30013633867901</v>
      </c>
      <c r="G91" s="322">
        <v>319.41678028223299</v>
      </c>
      <c r="H91" s="324">
        <v>43.451479999999997</v>
      </c>
      <c r="I91" s="321">
        <v>350.06198000000001</v>
      </c>
      <c r="J91" s="322">
        <v>30.645199717766999</v>
      </c>
      <c r="K91" s="325">
        <v>0.913284256415</v>
      </c>
    </row>
    <row r="92" spans="1:11" ht="14.45" customHeight="1" thickBot="1" x14ac:dyDescent="0.25">
      <c r="A92" s="343" t="s">
        <v>265</v>
      </c>
      <c r="B92" s="321">
        <v>0</v>
      </c>
      <c r="C92" s="321">
        <v>0</v>
      </c>
      <c r="D92" s="322">
        <v>0</v>
      </c>
      <c r="E92" s="323">
        <v>1</v>
      </c>
      <c r="F92" s="321">
        <v>0</v>
      </c>
      <c r="G92" s="322">
        <v>0</v>
      </c>
      <c r="H92" s="324">
        <v>11.842700000000001</v>
      </c>
      <c r="I92" s="321">
        <v>37.658139999999001</v>
      </c>
      <c r="J92" s="322">
        <v>37.658139999999001</v>
      </c>
      <c r="K92" s="332" t="s">
        <v>218</v>
      </c>
    </row>
    <row r="93" spans="1:11" ht="14.45" customHeight="1" thickBot="1" x14ac:dyDescent="0.25">
      <c r="A93" s="342" t="s">
        <v>266</v>
      </c>
      <c r="B93" s="326">
        <v>4723.5377199121904</v>
      </c>
      <c r="C93" s="326">
        <v>990.86692000000198</v>
      </c>
      <c r="D93" s="327">
        <v>-3732.67079991219</v>
      </c>
      <c r="E93" s="333">
        <v>0.20977220438399999</v>
      </c>
      <c r="F93" s="326">
        <v>1143.0015644401501</v>
      </c>
      <c r="G93" s="327">
        <v>952.50130370012198</v>
      </c>
      <c r="H93" s="329">
        <v>84.153130000000004</v>
      </c>
      <c r="I93" s="326">
        <v>4432.67633999999</v>
      </c>
      <c r="J93" s="327">
        <v>3480.17503629987</v>
      </c>
      <c r="K93" s="334">
        <v>3.878101726108</v>
      </c>
    </row>
    <row r="94" spans="1:11" ht="14.45" customHeight="1" thickBot="1" x14ac:dyDescent="0.25">
      <c r="A94" s="343" t="s">
        <v>267</v>
      </c>
      <c r="B94" s="321">
        <v>0</v>
      </c>
      <c r="C94" s="321">
        <v>1.089</v>
      </c>
      <c r="D94" s="322">
        <v>1.089</v>
      </c>
      <c r="E94" s="331" t="s">
        <v>180</v>
      </c>
      <c r="F94" s="321">
        <v>0</v>
      </c>
      <c r="G94" s="322">
        <v>0</v>
      </c>
      <c r="H94" s="324">
        <v>0</v>
      </c>
      <c r="I94" s="321">
        <v>90.489999999999</v>
      </c>
      <c r="J94" s="322">
        <v>90.489999999999</v>
      </c>
      <c r="K94" s="332" t="s">
        <v>218</v>
      </c>
    </row>
    <row r="95" spans="1:11" ht="14.45" customHeight="1" thickBot="1" x14ac:dyDescent="0.25">
      <c r="A95" s="343" t="s">
        <v>268</v>
      </c>
      <c r="B95" s="321">
        <v>724.31582267720603</v>
      </c>
      <c r="C95" s="321">
        <v>732.83018000000095</v>
      </c>
      <c r="D95" s="322">
        <v>8.514357322795</v>
      </c>
      <c r="E95" s="323">
        <v>1.011755034276</v>
      </c>
      <c r="F95" s="321">
        <v>876.91758996083604</v>
      </c>
      <c r="G95" s="322">
        <v>730.76465830069696</v>
      </c>
      <c r="H95" s="324">
        <v>57.583950000000002</v>
      </c>
      <c r="I95" s="321">
        <v>414.40237999999999</v>
      </c>
      <c r="J95" s="322">
        <v>-316.36227830069703</v>
      </c>
      <c r="K95" s="325">
        <v>0.47256707442500001</v>
      </c>
    </row>
    <row r="96" spans="1:11" ht="14.45" customHeight="1" thickBot="1" x14ac:dyDescent="0.25">
      <c r="A96" s="343" t="s">
        <v>269</v>
      </c>
      <c r="B96" s="321">
        <v>0</v>
      </c>
      <c r="C96" s="321">
        <v>7.5753000000000004</v>
      </c>
      <c r="D96" s="322">
        <v>7.5753000000000004</v>
      </c>
      <c r="E96" s="331" t="s">
        <v>218</v>
      </c>
      <c r="F96" s="321">
        <v>5</v>
      </c>
      <c r="G96" s="322">
        <v>4.1666666666659999</v>
      </c>
      <c r="H96" s="324">
        <v>0</v>
      </c>
      <c r="I96" s="321">
        <v>1.4109999999989999</v>
      </c>
      <c r="J96" s="322">
        <v>-2.7556666666659999</v>
      </c>
      <c r="K96" s="325">
        <v>0.28219999999899997</v>
      </c>
    </row>
    <row r="97" spans="1:11" ht="14.45" customHeight="1" thickBot="1" x14ac:dyDescent="0.25">
      <c r="A97" s="343" t="s">
        <v>270</v>
      </c>
      <c r="B97" s="321">
        <v>0</v>
      </c>
      <c r="C97" s="321">
        <v>6.5730300000000002</v>
      </c>
      <c r="D97" s="322">
        <v>6.5730300000000002</v>
      </c>
      <c r="E97" s="331" t="s">
        <v>218</v>
      </c>
      <c r="F97" s="321">
        <v>6.2109646032199999</v>
      </c>
      <c r="G97" s="322">
        <v>5.1758038360159997</v>
      </c>
      <c r="H97" s="324">
        <v>0</v>
      </c>
      <c r="I97" s="321">
        <v>0</v>
      </c>
      <c r="J97" s="322">
        <v>-5.1758038360159997</v>
      </c>
      <c r="K97" s="325">
        <v>0</v>
      </c>
    </row>
    <row r="98" spans="1:11" ht="14.45" customHeight="1" thickBot="1" x14ac:dyDescent="0.25">
      <c r="A98" s="343" t="s">
        <v>271</v>
      </c>
      <c r="B98" s="321">
        <v>3999.2218972349801</v>
      </c>
      <c r="C98" s="321">
        <v>242.206510000001</v>
      </c>
      <c r="D98" s="322">
        <v>-3757.0153872349802</v>
      </c>
      <c r="E98" s="323">
        <v>6.0563408637999999E-2</v>
      </c>
      <c r="F98" s="321">
        <v>250.51452529081999</v>
      </c>
      <c r="G98" s="322">
        <v>208.76210440901701</v>
      </c>
      <c r="H98" s="324">
        <v>26.569179999999999</v>
      </c>
      <c r="I98" s="321">
        <v>3919.7179599999899</v>
      </c>
      <c r="J98" s="322">
        <v>3710.9558555909698</v>
      </c>
      <c r="K98" s="325">
        <v>15.646669411482</v>
      </c>
    </row>
    <row r="99" spans="1:11" ht="14.45" customHeight="1" thickBot="1" x14ac:dyDescent="0.25">
      <c r="A99" s="343" t="s">
        <v>272</v>
      </c>
      <c r="B99" s="321">
        <v>0</v>
      </c>
      <c r="C99" s="321">
        <v>0.59289999999999998</v>
      </c>
      <c r="D99" s="322">
        <v>0.59289999999999998</v>
      </c>
      <c r="E99" s="331" t="s">
        <v>180</v>
      </c>
      <c r="F99" s="321">
        <v>4.3584845852690002</v>
      </c>
      <c r="G99" s="322">
        <v>3.632070487724</v>
      </c>
      <c r="H99" s="324">
        <v>0</v>
      </c>
      <c r="I99" s="321">
        <v>6.6550000000000002</v>
      </c>
      <c r="J99" s="322">
        <v>3.0229295122750002</v>
      </c>
      <c r="K99" s="325">
        <v>1.5269068571419999</v>
      </c>
    </row>
    <row r="100" spans="1:11" ht="14.45" customHeight="1" thickBot="1" x14ac:dyDescent="0.25">
      <c r="A100" s="342" t="s">
        <v>273</v>
      </c>
      <c r="B100" s="326">
        <v>0</v>
      </c>
      <c r="C100" s="326">
        <v>4.26</v>
      </c>
      <c r="D100" s="327">
        <v>4.26</v>
      </c>
      <c r="E100" s="328" t="s">
        <v>218</v>
      </c>
      <c r="F100" s="326">
        <v>0</v>
      </c>
      <c r="G100" s="327">
        <v>0</v>
      </c>
      <c r="H100" s="329">
        <v>0</v>
      </c>
      <c r="I100" s="326">
        <v>0</v>
      </c>
      <c r="J100" s="327">
        <v>0</v>
      </c>
      <c r="K100" s="330" t="s">
        <v>180</v>
      </c>
    </row>
    <row r="101" spans="1:11" ht="14.45" customHeight="1" thickBot="1" x14ac:dyDescent="0.25">
      <c r="A101" s="343" t="s">
        <v>274</v>
      </c>
      <c r="B101" s="321">
        <v>0</v>
      </c>
      <c r="C101" s="321">
        <v>4.26</v>
      </c>
      <c r="D101" s="322">
        <v>4.26</v>
      </c>
      <c r="E101" s="331" t="s">
        <v>218</v>
      </c>
      <c r="F101" s="321">
        <v>0</v>
      </c>
      <c r="G101" s="322">
        <v>0</v>
      </c>
      <c r="H101" s="324">
        <v>0</v>
      </c>
      <c r="I101" s="321">
        <v>0</v>
      </c>
      <c r="J101" s="322">
        <v>0</v>
      </c>
      <c r="K101" s="332" t="s">
        <v>180</v>
      </c>
    </row>
    <row r="102" spans="1:11" ht="14.45" customHeight="1" thickBot="1" x14ac:dyDescent="0.25">
      <c r="A102" s="342" t="s">
        <v>275</v>
      </c>
      <c r="B102" s="326">
        <v>336.53947341041101</v>
      </c>
      <c r="C102" s="326">
        <v>695.25806000000102</v>
      </c>
      <c r="D102" s="327">
        <v>358.71858658959002</v>
      </c>
      <c r="E102" s="333">
        <v>2.0659034524369999</v>
      </c>
      <c r="F102" s="326">
        <v>0</v>
      </c>
      <c r="G102" s="327">
        <v>0</v>
      </c>
      <c r="H102" s="329">
        <v>48.808979999999998</v>
      </c>
      <c r="I102" s="326">
        <v>319.94006999999999</v>
      </c>
      <c r="J102" s="327">
        <v>319.94006999999999</v>
      </c>
      <c r="K102" s="330" t="s">
        <v>180</v>
      </c>
    </row>
    <row r="103" spans="1:11" ht="14.45" customHeight="1" thickBot="1" x14ac:dyDescent="0.25">
      <c r="A103" s="343" t="s">
        <v>276</v>
      </c>
      <c r="B103" s="321">
        <v>0</v>
      </c>
      <c r="C103" s="321">
        <v>0</v>
      </c>
      <c r="D103" s="322">
        <v>0</v>
      </c>
      <c r="E103" s="331" t="s">
        <v>180</v>
      </c>
      <c r="F103" s="321">
        <v>0</v>
      </c>
      <c r="G103" s="322">
        <v>0</v>
      </c>
      <c r="H103" s="324">
        <v>0</v>
      </c>
      <c r="I103" s="321">
        <v>0.53999999999899995</v>
      </c>
      <c r="J103" s="322">
        <v>0.53999999999899995</v>
      </c>
      <c r="K103" s="332" t="s">
        <v>218</v>
      </c>
    </row>
    <row r="104" spans="1:11" ht="14.45" customHeight="1" thickBot="1" x14ac:dyDescent="0.25">
      <c r="A104" s="343" t="s">
        <v>277</v>
      </c>
      <c r="B104" s="321">
        <v>336.53947341041101</v>
      </c>
      <c r="C104" s="321">
        <v>694.12671000000103</v>
      </c>
      <c r="D104" s="322">
        <v>357.58723658959002</v>
      </c>
      <c r="E104" s="323">
        <v>2.0625417368300001</v>
      </c>
      <c r="F104" s="321">
        <v>0</v>
      </c>
      <c r="G104" s="322">
        <v>0</v>
      </c>
      <c r="H104" s="324">
        <v>48.808979999999998</v>
      </c>
      <c r="I104" s="321">
        <v>319.40007000000003</v>
      </c>
      <c r="J104" s="322">
        <v>319.40007000000003</v>
      </c>
      <c r="K104" s="332" t="s">
        <v>180</v>
      </c>
    </row>
    <row r="105" spans="1:11" ht="14.45" customHeight="1" thickBot="1" x14ac:dyDescent="0.25">
      <c r="A105" s="343" t="s">
        <v>278</v>
      </c>
      <c r="B105" s="321">
        <v>0</v>
      </c>
      <c r="C105" s="321">
        <v>1.1313500000000001</v>
      </c>
      <c r="D105" s="322">
        <v>1.1313500000000001</v>
      </c>
      <c r="E105" s="331" t="s">
        <v>218</v>
      </c>
      <c r="F105" s="321">
        <v>0</v>
      </c>
      <c r="G105" s="322">
        <v>0</v>
      </c>
      <c r="H105" s="324">
        <v>0</v>
      </c>
      <c r="I105" s="321">
        <v>0</v>
      </c>
      <c r="J105" s="322">
        <v>0</v>
      </c>
      <c r="K105" s="332" t="s">
        <v>180</v>
      </c>
    </row>
    <row r="106" spans="1:11" ht="14.45" customHeight="1" thickBot="1" x14ac:dyDescent="0.25">
      <c r="A106" s="340" t="s">
        <v>32</v>
      </c>
      <c r="B106" s="321">
        <v>31650.886999999901</v>
      </c>
      <c r="C106" s="321">
        <v>34597.174740000097</v>
      </c>
      <c r="D106" s="322">
        <v>2946.2877400001298</v>
      </c>
      <c r="E106" s="323">
        <v>1.093087051241</v>
      </c>
      <c r="F106" s="321">
        <v>37116.629716000098</v>
      </c>
      <c r="G106" s="322">
        <v>30930.5247633334</v>
      </c>
      <c r="H106" s="324">
        <v>3205.26532</v>
      </c>
      <c r="I106" s="321">
        <v>32419.199820000002</v>
      </c>
      <c r="J106" s="322">
        <v>1488.6750566665901</v>
      </c>
      <c r="K106" s="325">
        <v>0.87344136760400004</v>
      </c>
    </row>
    <row r="107" spans="1:11" ht="14.45" customHeight="1" thickBot="1" x14ac:dyDescent="0.25">
      <c r="A107" s="346" t="s">
        <v>279</v>
      </c>
      <c r="B107" s="326">
        <v>23287.3669999999</v>
      </c>
      <c r="C107" s="326">
        <v>25475.394</v>
      </c>
      <c r="D107" s="327">
        <v>2188.0270000001101</v>
      </c>
      <c r="E107" s="333">
        <v>1.0939576810030001</v>
      </c>
      <c r="F107" s="326">
        <v>26853.480000000101</v>
      </c>
      <c r="G107" s="327">
        <v>22377.9</v>
      </c>
      <c r="H107" s="329">
        <v>2369.6309999999999</v>
      </c>
      <c r="I107" s="326">
        <v>23870.057000000001</v>
      </c>
      <c r="J107" s="327">
        <v>1492.1569999999399</v>
      </c>
      <c r="K107" s="334">
        <v>0.88889994890699997</v>
      </c>
    </row>
    <row r="108" spans="1:11" ht="14.45" customHeight="1" thickBot="1" x14ac:dyDescent="0.25">
      <c r="A108" s="342" t="s">
        <v>280</v>
      </c>
      <c r="B108" s="326">
        <v>23231.999999999902</v>
      </c>
      <c r="C108" s="326">
        <v>25313.557000000001</v>
      </c>
      <c r="D108" s="327">
        <v>2081.5570000001098</v>
      </c>
      <c r="E108" s="333">
        <v>1.0895987000680001</v>
      </c>
      <c r="F108" s="326">
        <v>26715.040000000099</v>
      </c>
      <c r="G108" s="327">
        <v>22262.533333333398</v>
      </c>
      <c r="H108" s="329">
        <v>2330.6559999999999</v>
      </c>
      <c r="I108" s="326">
        <v>23779.379000000001</v>
      </c>
      <c r="J108" s="327">
        <v>1516.8456666666</v>
      </c>
      <c r="K108" s="334">
        <v>0.89011204924200005</v>
      </c>
    </row>
    <row r="109" spans="1:11" ht="14.45" customHeight="1" thickBot="1" x14ac:dyDescent="0.25">
      <c r="A109" s="343" t="s">
        <v>281</v>
      </c>
      <c r="B109" s="321">
        <v>23231.999999999902</v>
      </c>
      <c r="C109" s="321">
        <v>25313.557000000001</v>
      </c>
      <c r="D109" s="322">
        <v>2081.5570000001098</v>
      </c>
      <c r="E109" s="323">
        <v>1.0895987000680001</v>
      </c>
      <c r="F109" s="321">
        <v>26715.040000000099</v>
      </c>
      <c r="G109" s="322">
        <v>22262.533333333398</v>
      </c>
      <c r="H109" s="324">
        <v>2330.6559999999999</v>
      </c>
      <c r="I109" s="321">
        <v>23779.379000000001</v>
      </c>
      <c r="J109" s="322">
        <v>1516.8456666666</v>
      </c>
      <c r="K109" s="325">
        <v>0.89011204924200005</v>
      </c>
    </row>
    <row r="110" spans="1:11" ht="14.45" customHeight="1" thickBot="1" x14ac:dyDescent="0.25">
      <c r="A110" s="342" t="s">
        <v>282</v>
      </c>
      <c r="B110" s="326">
        <v>55.366999999999997</v>
      </c>
      <c r="C110" s="326">
        <v>119.587</v>
      </c>
      <c r="D110" s="327">
        <v>64.22</v>
      </c>
      <c r="E110" s="333">
        <v>2.1598966893629998</v>
      </c>
      <c r="F110" s="326">
        <v>116.6</v>
      </c>
      <c r="G110" s="327">
        <v>97.166666666666003</v>
      </c>
      <c r="H110" s="329">
        <v>37.475000000000001</v>
      </c>
      <c r="I110" s="326">
        <v>70.177999999999997</v>
      </c>
      <c r="J110" s="327">
        <v>-26.988666666665999</v>
      </c>
      <c r="K110" s="334">
        <v>0.60186963979399999</v>
      </c>
    </row>
    <row r="111" spans="1:11" ht="14.45" customHeight="1" thickBot="1" x14ac:dyDescent="0.25">
      <c r="A111" s="343" t="s">
        <v>283</v>
      </c>
      <c r="B111" s="321">
        <v>55.366999999999997</v>
      </c>
      <c r="C111" s="321">
        <v>119.587</v>
      </c>
      <c r="D111" s="322">
        <v>64.22</v>
      </c>
      <c r="E111" s="323">
        <v>2.1598966893629998</v>
      </c>
      <c r="F111" s="321">
        <v>116.6</v>
      </c>
      <c r="G111" s="322">
        <v>97.166666666666003</v>
      </c>
      <c r="H111" s="324">
        <v>37.475000000000001</v>
      </c>
      <c r="I111" s="321">
        <v>70.177999999999997</v>
      </c>
      <c r="J111" s="322">
        <v>-26.988666666665999</v>
      </c>
      <c r="K111" s="325">
        <v>0.60186963979399999</v>
      </c>
    </row>
    <row r="112" spans="1:11" ht="14.45" customHeight="1" thickBot="1" x14ac:dyDescent="0.25">
      <c r="A112" s="345" t="s">
        <v>284</v>
      </c>
      <c r="B112" s="321">
        <v>0</v>
      </c>
      <c r="C112" s="321">
        <v>42.25</v>
      </c>
      <c r="D112" s="322">
        <v>42.25</v>
      </c>
      <c r="E112" s="331" t="s">
        <v>180</v>
      </c>
      <c r="F112" s="321">
        <v>21.84</v>
      </c>
      <c r="G112" s="322">
        <v>18.2</v>
      </c>
      <c r="H112" s="324">
        <v>1.5</v>
      </c>
      <c r="I112" s="321">
        <v>20.5</v>
      </c>
      <c r="J112" s="322">
        <v>2.2999999999999998</v>
      </c>
      <c r="K112" s="325">
        <v>0.93864468864399997</v>
      </c>
    </row>
    <row r="113" spans="1:11" ht="14.45" customHeight="1" thickBot="1" x14ac:dyDescent="0.25">
      <c r="A113" s="343" t="s">
        <v>285</v>
      </c>
      <c r="B113" s="321">
        <v>0</v>
      </c>
      <c r="C113" s="321">
        <v>42.25</v>
      </c>
      <c r="D113" s="322">
        <v>42.25</v>
      </c>
      <c r="E113" s="331" t="s">
        <v>180</v>
      </c>
      <c r="F113" s="321">
        <v>21.84</v>
      </c>
      <c r="G113" s="322">
        <v>18.2</v>
      </c>
      <c r="H113" s="324">
        <v>1.5</v>
      </c>
      <c r="I113" s="321">
        <v>20.5</v>
      </c>
      <c r="J113" s="322">
        <v>2.2999999999999998</v>
      </c>
      <c r="K113" s="325">
        <v>0.93864468864399997</v>
      </c>
    </row>
    <row r="114" spans="1:11" ht="14.45" customHeight="1" thickBot="1" x14ac:dyDescent="0.25">
      <c r="A114" s="341" t="s">
        <v>286</v>
      </c>
      <c r="B114" s="321">
        <v>7898.88</v>
      </c>
      <c r="C114" s="321">
        <v>8613.1049500000099</v>
      </c>
      <c r="D114" s="322">
        <v>714.22495000001697</v>
      </c>
      <c r="E114" s="323">
        <v>1.090421040704</v>
      </c>
      <c r="F114" s="321">
        <v>9581.0999999999894</v>
      </c>
      <c r="G114" s="322">
        <v>7984.24999999999</v>
      </c>
      <c r="H114" s="324">
        <v>788.26580000000001</v>
      </c>
      <c r="I114" s="321">
        <v>8072.1279799999902</v>
      </c>
      <c r="J114" s="322">
        <v>87.877979999999994</v>
      </c>
      <c r="K114" s="325">
        <v>0.84250534698500001</v>
      </c>
    </row>
    <row r="115" spans="1:11" ht="14.45" customHeight="1" thickBot="1" x14ac:dyDescent="0.25">
      <c r="A115" s="342" t="s">
        <v>287</v>
      </c>
      <c r="B115" s="326">
        <v>2090.8800000000101</v>
      </c>
      <c r="C115" s="326">
        <v>2282.0221999999999</v>
      </c>
      <c r="D115" s="327">
        <v>191.14219999999801</v>
      </c>
      <c r="E115" s="333">
        <v>1.091417106672</v>
      </c>
      <c r="F115" s="326">
        <v>2538.6799999999998</v>
      </c>
      <c r="G115" s="327">
        <v>2115.5666666666598</v>
      </c>
      <c r="H115" s="329">
        <v>209.89109999999999</v>
      </c>
      <c r="I115" s="326">
        <v>2141.9743899999999</v>
      </c>
      <c r="J115" s="327">
        <v>26.407723333334999</v>
      </c>
      <c r="K115" s="334">
        <v>0.84373548064299997</v>
      </c>
    </row>
    <row r="116" spans="1:11" ht="14.45" customHeight="1" thickBot="1" x14ac:dyDescent="0.25">
      <c r="A116" s="343" t="s">
        <v>288</v>
      </c>
      <c r="B116" s="321">
        <v>2090.8800000000101</v>
      </c>
      <c r="C116" s="321">
        <v>2282.0221999999999</v>
      </c>
      <c r="D116" s="322">
        <v>191.14219999999801</v>
      </c>
      <c r="E116" s="323">
        <v>1.091417106672</v>
      </c>
      <c r="F116" s="321">
        <v>2538.6799999999998</v>
      </c>
      <c r="G116" s="322">
        <v>2115.5666666666598</v>
      </c>
      <c r="H116" s="324">
        <v>209.89109999999999</v>
      </c>
      <c r="I116" s="321">
        <v>2141.9743899999999</v>
      </c>
      <c r="J116" s="322">
        <v>26.407723333334999</v>
      </c>
      <c r="K116" s="325">
        <v>0.84373548064299997</v>
      </c>
    </row>
    <row r="117" spans="1:11" ht="14.45" customHeight="1" thickBot="1" x14ac:dyDescent="0.25">
      <c r="A117" s="342" t="s">
        <v>289</v>
      </c>
      <c r="B117" s="326">
        <v>5807.99999999999</v>
      </c>
      <c r="C117" s="326">
        <v>6331.0827500000096</v>
      </c>
      <c r="D117" s="327">
        <v>523.08275000001902</v>
      </c>
      <c r="E117" s="333">
        <v>1.0900624569549999</v>
      </c>
      <c r="F117" s="326">
        <v>7042.42</v>
      </c>
      <c r="G117" s="327">
        <v>5868.6833333333298</v>
      </c>
      <c r="H117" s="329">
        <v>578.37469999999996</v>
      </c>
      <c r="I117" s="326">
        <v>5930.1535899999899</v>
      </c>
      <c r="J117" s="327">
        <v>61.470256666664</v>
      </c>
      <c r="K117" s="334">
        <v>0.84206190343599996</v>
      </c>
    </row>
    <row r="118" spans="1:11" ht="14.45" customHeight="1" thickBot="1" x14ac:dyDescent="0.25">
      <c r="A118" s="343" t="s">
        <v>290</v>
      </c>
      <c r="B118" s="321">
        <v>5807.99999999999</v>
      </c>
      <c r="C118" s="321">
        <v>6331.0827500000096</v>
      </c>
      <c r="D118" s="322">
        <v>523.08275000001902</v>
      </c>
      <c r="E118" s="323">
        <v>1.0900624569549999</v>
      </c>
      <c r="F118" s="321">
        <v>7042.42</v>
      </c>
      <c r="G118" s="322">
        <v>5868.6833333333298</v>
      </c>
      <c r="H118" s="324">
        <v>578.37469999999996</v>
      </c>
      <c r="I118" s="321">
        <v>5930.1535899999899</v>
      </c>
      <c r="J118" s="322">
        <v>61.470256666664</v>
      </c>
      <c r="K118" s="325">
        <v>0.84206190343599996</v>
      </c>
    </row>
    <row r="119" spans="1:11" ht="14.45" customHeight="1" thickBot="1" x14ac:dyDescent="0.25">
      <c r="A119" s="341" t="s">
        <v>291</v>
      </c>
      <c r="B119" s="321">
        <v>0</v>
      </c>
      <c r="C119" s="321">
        <v>0</v>
      </c>
      <c r="D119" s="322">
        <v>0</v>
      </c>
      <c r="E119" s="323">
        <v>1</v>
      </c>
      <c r="F119" s="321">
        <v>117.88971600000001</v>
      </c>
      <c r="G119" s="322">
        <v>98.241429999999994</v>
      </c>
      <c r="H119" s="324">
        <v>0</v>
      </c>
      <c r="I119" s="321">
        <v>0</v>
      </c>
      <c r="J119" s="322">
        <v>-98.241429999999994</v>
      </c>
      <c r="K119" s="325">
        <v>0</v>
      </c>
    </row>
    <row r="120" spans="1:11" ht="14.45" customHeight="1" thickBot="1" x14ac:dyDescent="0.25">
      <c r="A120" s="342" t="s">
        <v>292</v>
      </c>
      <c r="B120" s="326">
        <v>0</v>
      </c>
      <c r="C120" s="326">
        <v>0</v>
      </c>
      <c r="D120" s="327">
        <v>0</v>
      </c>
      <c r="E120" s="333">
        <v>1</v>
      </c>
      <c r="F120" s="326">
        <v>117.88971600000001</v>
      </c>
      <c r="G120" s="327">
        <v>98.241429999999994</v>
      </c>
      <c r="H120" s="329">
        <v>0</v>
      </c>
      <c r="I120" s="326">
        <v>0</v>
      </c>
      <c r="J120" s="327">
        <v>-98.241429999999994</v>
      </c>
      <c r="K120" s="334">
        <v>0</v>
      </c>
    </row>
    <row r="121" spans="1:11" ht="14.45" customHeight="1" thickBot="1" x14ac:dyDescent="0.25">
      <c r="A121" s="343" t="s">
        <v>293</v>
      </c>
      <c r="B121" s="321">
        <v>0</v>
      </c>
      <c r="C121" s="321">
        <v>0</v>
      </c>
      <c r="D121" s="322">
        <v>0</v>
      </c>
      <c r="E121" s="323">
        <v>1</v>
      </c>
      <c r="F121" s="321">
        <v>117.88971600000001</v>
      </c>
      <c r="G121" s="322">
        <v>98.241429999999994</v>
      </c>
      <c r="H121" s="324">
        <v>0</v>
      </c>
      <c r="I121" s="321">
        <v>0</v>
      </c>
      <c r="J121" s="322">
        <v>-98.241429999999994</v>
      </c>
      <c r="K121" s="325">
        <v>0</v>
      </c>
    </row>
    <row r="122" spans="1:11" ht="14.45" customHeight="1" thickBot="1" x14ac:dyDescent="0.25">
      <c r="A122" s="341" t="s">
        <v>294</v>
      </c>
      <c r="B122" s="321">
        <v>464.64000000000198</v>
      </c>
      <c r="C122" s="321">
        <v>508.67579000000097</v>
      </c>
      <c r="D122" s="322">
        <v>44.035789999998997</v>
      </c>
      <c r="E122" s="323">
        <v>1.0947739970729999</v>
      </c>
      <c r="F122" s="321">
        <v>564.15999999999894</v>
      </c>
      <c r="G122" s="322">
        <v>470.13333333333298</v>
      </c>
      <c r="H122" s="324">
        <v>47.368519999999997</v>
      </c>
      <c r="I122" s="321">
        <v>477.01483999999999</v>
      </c>
      <c r="J122" s="322">
        <v>6.8815066666659996</v>
      </c>
      <c r="K122" s="325">
        <v>0.84553112592099999</v>
      </c>
    </row>
    <row r="123" spans="1:11" ht="14.45" customHeight="1" thickBot="1" x14ac:dyDescent="0.25">
      <c r="A123" s="342" t="s">
        <v>295</v>
      </c>
      <c r="B123" s="326">
        <v>464.64000000000198</v>
      </c>
      <c r="C123" s="326">
        <v>508.67579000000097</v>
      </c>
      <c r="D123" s="327">
        <v>44.035789999998997</v>
      </c>
      <c r="E123" s="333">
        <v>1.0947739970729999</v>
      </c>
      <c r="F123" s="326">
        <v>564.15999999999894</v>
      </c>
      <c r="G123" s="327">
        <v>470.13333333333298</v>
      </c>
      <c r="H123" s="329">
        <v>47.368519999999997</v>
      </c>
      <c r="I123" s="326">
        <v>477.01483999999999</v>
      </c>
      <c r="J123" s="327">
        <v>6.8815066666659996</v>
      </c>
      <c r="K123" s="334">
        <v>0.84553112592099999</v>
      </c>
    </row>
    <row r="124" spans="1:11" ht="14.45" customHeight="1" thickBot="1" x14ac:dyDescent="0.25">
      <c r="A124" s="343" t="s">
        <v>296</v>
      </c>
      <c r="B124" s="321">
        <v>464.64000000000198</v>
      </c>
      <c r="C124" s="321">
        <v>508.67579000000097</v>
      </c>
      <c r="D124" s="322">
        <v>44.035789999998997</v>
      </c>
      <c r="E124" s="323">
        <v>1.0947739970729999</v>
      </c>
      <c r="F124" s="321">
        <v>564.15999999999894</v>
      </c>
      <c r="G124" s="322">
        <v>470.13333333333298</v>
      </c>
      <c r="H124" s="324">
        <v>47.368519999999997</v>
      </c>
      <c r="I124" s="321">
        <v>477.01483999999999</v>
      </c>
      <c r="J124" s="322">
        <v>6.8815066666659996</v>
      </c>
      <c r="K124" s="325">
        <v>0.84553112592099999</v>
      </c>
    </row>
    <row r="125" spans="1:11" ht="14.45" customHeight="1" thickBot="1" x14ac:dyDescent="0.25">
      <c r="A125" s="340" t="s">
        <v>297</v>
      </c>
      <c r="B125" s="321">
        <v>0</v>
      </c>
      <c r="C125" s="321">
        <v>71.732249999999993</v>
      </c>
      <c r="D125" s="322">
        <v>71.732249999999993</v>
      </c>
      <c r="E125" s="331" t="s">
        <v>180</v>
      </c>
      <c r="F125" s="321">
        <v>0</v>
      </c>
      <c r="G125" s="322">
        <v>0</v>
      </c>
      <c r="H125" s="324">
        <v>0.70599999999999996</v>
      </c>
      <c r="I125" s="321">
        <v>18.190999999999999</v>
      </c>
      <c r="J125" s="322">
        <v>18.190999999999999</v>
      </c>
      <c r="K125" s="332" t="s">
        <v>180</v>
      </c>
    </row>
    <row r="126" spans="1:11" ht="14.45" customHeight="1" thickBot="1" x14ac:dyDescent="0.25">
      <c r="A126" s="341" t="s">
        <v>298</v>
      </c>
      <c r="B126" s="321">
        <v>0</v>
      </c>
      <c r="C126" s="321">
        <v>71.732249999999993</v>
      </c>
      <c r="D126" s="322">
        <v>71.732249999999993</v>
      </c>
      <c r="E126" s="331" t="s">
        <v>180</v>
      </c>
      <c r="F126" s="321">
        <v>0</v>
      </c>
      <c r="G126" s="322">
        <v>0</v>
      </c>
      <c r="H126" s="324">
        <v>0.70599999999999996</v>
      </c>
      <c r="I126" s="321">
        <v>18.190999999999999</v>
      </c>
      <c r="J126" s="322">
        <v>18.190999999999999</v>
      </c>
      <c r="K126" s="332" t="s">
        <v>180</v>
      </c>
    </row>
    <row r="127" spans="1:11" ht="14.45" customHeight="1" thickBot="1" x14ac:dyDescent="0.25">
      <c r="A127" s="342" t="s">
        <v>299</v>
      </c>
      <c r="B127" s="326">
        <v>0</v>
      </c>
      <c r="C127" s="326">
        <v>48.884250000000002</v>
      </c>
      <c r="D127" s="327">
        <v>48.884250000000002</v>
      </c>
      <c r="E127" s="328" t="s">
        <v>180</v>
      </c>
      <c r="F127" s="326">
        <v>0</v>
      </c>
      <c r="G127" s="327">
        <v>0</v>
      </c>
      <c r="H127" s="329">
        <v>0.30599999999999999</v>
      </c>
      <c r="I127" s="326">
        <v>13.004</v>
      </c>
      <c r="J127" s="327">
        <v>13.004</v>
      </c>
      <c r="K127" s="330" t="s">
        <v>180</v>
      </c>
    </row>
    <row r="128" spans="1:11" ht="14.45" customHeight="1" thickBot="1" x14ac:dyDescent="0.25">
      <c r="A128" s="343" t="s">
        <v>300</v>
      </c>
      <c r="B128" s="321">
        <v>0</v>
      </c>
      <c r="C128" s="321">
        <v>1.27925</v>
      </c>
      <c r="D128" s="322">
        <v>1.27925</v>
      </c>
      <c r="E128" s="331" t="s">
        <v>180</v>
      </c>
      <c r="F128" s="321">
        <v>0</v>
      </c>
      <c r="G128" s="322">
        <v>0</v>
      </c>
      <c r="H128" s="324">
        <v>0.30599999999999999</v>
      </c>
      <c r="I128" s="321">
        <v>0.30599999999999999</v>
      </c>
      <c r="J128" s="322">
        <v>0.30599999999999999</v>
      </c>
      <c r="K128" s="332" t="s">
        <v>180</v>
      </c>
    </row>
    <row r="129" spans="1:11" ht="14.45" customHeight="1" thickBot="1" x14ac:dyDescent="0.25">
      <c r="A129" s="343" t="s">
        <v>301</v>
      </c>
      <c r="B129" s="321">
        <v>0</v>
      </c>
      <c r="C129" s="321">
        <v>47.604999999999997</v>
      </c>
      <c r="D129" s="322">
        <v>47.604999999999997</v>
      </c>
      <c r="E129" s="331" t="s">
        <v>180</v>
      </c>
      <c r="F129" s="321">
        <v>0</v>
      </c>
      <c r="G129" s="322">
        <v>0</v>
      </c>
      <c r="H129" s="324">
        <v>0</v>
      </c>
      <c r="I129" s="321">
        <v>12.698</v>
      </c>
      <c r="J129" s="322">
        <v>12.698</v>
      </c>
      <c r="K129" s="332" t="s">
        <v>180</v>
      </c>
    </row>
    <row r="130" spans="1:11" ht="14.45" customHeight="1" thickBot="1" x14ac:dyDescent="0.25">
      <c r="A130" s="345" t="s">
        <v>302</v>
      </c>
      <c r="B130" s="321">
        <v>0</v>
      </c>
      <c r="C130" s="321">
        <v>16.998000000000001</v>
      </c>
      <c r="D130" s="322">
        <v>16.998000000000001</v>
      </c>
      <c r="E130" s="331" t="s">
        <v>180</v>
      </c>
      <c r="F130" s="321">
        <v>0</v>
      </c>
      <c r="G130" s="322">
        <v>0</v>
      </c>
      <c r="H130" s="324">
        <v>0</v>
      </c>
      <c r="I130" s="321">
        <v>0</v>
      </c>
      <c r="J130" s="322">
        <v>0</v>
      </c>
      <c r="K130" s="332" t="s">
        <v>180</v>
      </c>
    </row>
    <row r="131" spans="1:11" ht="14.45" customHeight="1" thickBot="1" x14ac:dyDescent="0.25">
      <c r="A131" s="343" t="s">
        <v>303</v>
      </c>
      <c r="B131" s="321">
        <v>0</v>
      </c>
      <c r="C131" s="321">
        <v>16.998000000000001</v>
      </c>
      <c r="D131" s="322">
        <v>16.998000000000001</v>
      </c>
      <c r="E131" s="331" t="s">
        <v>180</v>
      </c>
      <c r="F131" s="321">
        <v>0</v>
      </c>
      <c r="G131" s="322">
        <v>0</v>
      </c>
      <c r="H131" s="324">
        <v>0</v>
      </c>
      <c r="I131" s="321">
        <v>0</v>
      </c>
      <c r="J131" s="322">
        <v>0</v>
      </c>
      <c r="K131" s="332" t="s">
        <v>180</v>
      </c>
    </row>
    <row r="132" spans="1:11" ht="14.45" customHeight="1" thickBot="1" x14ac:dyDescent="0.25">
      <c r="A132" s="345" t="s">
        <v>304</v>
      </c>
      <c r="B132" s="321">
        <v>0</v>
      </c>
      <c r="C132" s="321">
        <v>5.85</v>
      </c>
      <c r="D132" s="322">
        <v>5.85</v>
      </c>
      <c r="E132" s="331" t="s">
        <v>180</v>
      </c>
      <c r="F132" s="321">
        <v>0</v>
      </c>
      <c r="G132" s="322">
        <v>0</v>
      </c>
      <c r="H132" s="324">
        <v>0.4</v>
      </c>
      <c r="I132" s="321">
        <v>5.1869999999990002</v>
      </c>
      <c r="J132" s="322">
        <v>5.1869999999990002</v>
      </c>
      <c r="K132" s="332" t="s">
        <v>180</v>
      </c>
    </row>
    <row r="133" spans="1:11" ht="14.45" customHeight="1" thickBot="1" x14ac:dyDescent="0.25">
      <c r="A133" s="343" t="s">
        <v>305</v>
      </c>
      <c r="B133" s="321">
        <v>0</v>
      </c>
      <c r="C133" s="321">
        <v>5.85</v>
      </c>
      <c r="D133" s="322">
        <v>5.85</v>
      </c>
      <c r="E133" s="331" t="s">
        <v>180</v>
      </c>
      <c r="F133" s="321">
        <v>0</v>
      </c>
      <c r="G133" s="322">
        <v>0</v>
      </c>
      <c r="H133" s="324">
        <v>0.4</v>
      </c>
      <c r="I133" s="321">
        <v>5.1869999999990002</v>
      </c>
      <c r="J133" s="322">
        <v>5.1869999999990002</v>
      </c>
      <c r="K133" s="332" t="s">
        <v>180</v>
      </c>
    </row>
    <row r="134" spans="1:11" ht="14.45" customHeight="1" thickBot="1" x14ac:dyDescent="0.25">
      <c r="A134" s="340" t="s">
        <v>306</v>
      </c>
      <c r="B134" s="321">
        <v>14932.0385750644</v>
      </c>
      <c r="C134" s="321">
        <v>11058.635749999999</v>
      </c>
      <c r="D134" s="322">
        <v>-3873.4028250644001</v>
      </c>
      <c r="E134" s="323">
        <v>0.74059785570500003</v>
      </c>
      <c r="F134" s="321">
        <v>15558.9999999998</v>
      </c>
      <c r="G134" s="322">
        <v>12965.833333333099</v>
      </c>
      <c r="H134" s="324">
        <v>1303.8772100000001</v>
      </c>
      <c r="I134" s="321">
        <v>14198.056269999999</v>
      </c>
      <c r="J134" s="322">
        <v>1232.22293666684</v>
      </c>
      <c r="K134" s="325">
        <v>0.912530128542</v>
      </c>
    </row>
    <row r="135" spans="1:11" ht="14.45" customHeight="1" thickBot="1" x14ac:dyDescent="0.25">
      <c r="A135" s="341" t="s">
        <v>307</v>
      </c>
      <c r="B135" s="321">
        <v>14932.0385750644</v>
      </c>
      <c r="C135" s="321">
        <v>10409.686</v>
      </c>
      <c r="D135" s="322">
        <v>-4522.3525750644003</v>
      </c>
      <c r="E135" s="323">
        <v>0.69713763111899996</v>
      </c>
      <c r="F135" s="321">
        <v>15461.9999999998</v>
      </c>
      <c r="G135" s="322">
        <v>12884.9999999998</v>
      </c>
      <c r="H135" s="324">
        <v>1299.7632100000001</v>
      </c>
      <c r="I135" s="321">
        <v>12938.835510000001</v>
      </c>
      <c r="J135" s="322">
        <v>53.835510000177003</v>
      </c>
      <c r="K135" s="325">
        <v>0.83681512805500002</v>
      </c>
    </row>
    <row r="136" spans="1:11" ht="14.45" customHeight="1" thickBot="1" x14ac:dyDescent="0.25">
      <c r="A136" s="342" t="s">
        <v>308</v>
      </c>
      <c r="B136" s="326">
        <v>14932.0385750644</v>
      </c>
      <c r="C136" s="326">
        <v>10407.671</v>
      </c>
      <c r="D136" s="327">
        <v>-4524.3675750643997</v>
      </c>
      <c r="E136" s="333">
        <v>0.697002686383</v>
      </c>
      <c r="F136" s="326">
        <v>15461.9999999998</v>
      </c>
      <c r="G136" s="327">
        <v>12884.9999999998</v>
      </c>
      <c r="H136" s="329">
        <v>1299.7632100000001</v>
      </c>
      <c r="I136" s="326">
        <v>12880.29651</v>
      </c>
      <c r="J136" s="327">
        <v>-4.7034899998209996</v>
      </c>
      <c r="K136" s="334">
        <v>0.83302913659199995</v>
      </c>
    </row>
    <row r="137" spans="1:11" ht="14.45" customHeight="1" thickBot="1" x14ac:dyDescent="0.25">
      <c r="A137" s="343" t="s">
        <v>309</v>
      </c>
      <c r="B137" s="321">
        <v>411.315268444232</v>
      </c>
      <c r="C137" s="321">
        <v>375.17600000000101</v>
      </c>
      <c r="D137" s="322">
        <v>-36.139268444231</v>
      </c>
      <c r="E137" s="323">
        <v>0.912137303871</v>
      </c>
      <c r="F137" s="321">
        <v>375.99999999999397</v>
      </c>
      <c r="G137" s="322">
        <v>313.33333333332899</v>
      </c>
      <c r="H137" s="324">
        <v>33.708170000000003</v>
      </c>
      <c r="I137" s="321">
        <v>318.58269999999999</v>
      </c>
      <c r="J137" s="322">
        <v>5.2493666666700003</v>
      </c>
      <c r="K137" s="325">
        <v>0.84729441489299995</v>
      </c>
    </row>
    <row r="138" spans="1:11" ht="14.45" customHeight="1" thickBot="1" x14ac:dyDescent="0.25">
      <c r="A138" s="343" t="s">
        <v>310</v>
      </c>
      <c r="B138" s="321">
        <v>5863.6648619552798</v>
      </c>
      <c r="C138" s="321">
        <v>5355.35700000001</v>
      </c>
      <c r="D138" s="322">
        <v>-508.30786195526503</v>
      </c>
      <c r="E138" s="323">
        <v>0.91331225881300004</v>
      </c>
      <c r="F138" s="321">
        <v>9461.9999999998599</v>
      </c>
      <c r="G138" s="322">
        <v>7884.99999999989</v>
      </c>
      <c r="H138" s="324">
        <v>797.66440999999998</v>
      </c>
      <c r="I138" s="321">
        <v>7877.1650499999896</v>
      </c>
      <c r="J138" s="322">
        <v>-7.8349499998920002</v>
      </c>
      <c r="K138" s="325">
        <v>0.83250528957900005</v>
      </c>
    </row>
    <row r="139" spans="1:11" ht="14.45" customHeight="1" thickBot="1" x14ac:dyDescent="0.25">
      <c r="A139" s="343" t="s">
        <v>311</v>
      </c>
      <c r="B139" s="321">
        <v>418.74712118895201</v>
      </c>
      <c r="C139" s="321">
        <v>394.001000000001</v>
      </c>
      <c r="D139" s="322">
        <v>-24.746121188949999</v>
      </c>
      <c r="E139" s="323">
        <v>0.94090437895099999</v>
      </c>
      <c r="F139" s="321">
        <v>393.99999999999397</v>
      </c>
      <c r="G139" s="322">
        <v>328.33333333332899</v>
      </c>
      <c r="H139" s="324">
        <v>32.832000000000001</v>
      </c>
      <c r="I139" s="321">
        <v>328.32100000000003</v>
      </c>
      <c r="J139" s="322">
        <v>-1.2333333328000001E-2</v>
      </c>
      <c r="K139" s="325">
        <v>0.83330203045600004</v>
      </c>
    </row>
    <row r="140" spans="1:11" ht="14.45" customHeight="1" thickBot="1" x14ac:dyDescent="0.25">
      <c r="A140" s="343" t="s">
        <v>312</v>
      </c>
      <c r="B140" s="321">
        <v>2341.4470266726498</v>
      </c>
      <c r="C140" s="321">
        <v>2177.9679999999998</v>
      </c>
      <c r="D140" s="322">
        <v>-163.47902667265001</v>
      </c>
      <c r="E140" s="323">
        <v>0.93018034368900004</v>
      </c>
      <c r="F140" s="321">
        <v>2175.99999999997</v>
      </c>
      <c r="G140" s="322">
        <v>1813.3333333333101</v>
      </c>
      <c r="H140" s="324">
        <v>181.07903999999999</v>
      </c>
      <c r="I140" s="321">
        <v>1811.43181</v>
      </c>
      <c r="J140" s="322">
        <v>-1.9015233333070001</v>
      </c>
      <c r="K140" s="325">
        <v>0.83245947150699995</v>
      </c>
    </row>
    <row r="141" spans="1:11" ht="14.45" customHeight="1" thickBot="1" x14ac:dyDescent="0.25">
      <c r="A141" s="343" t="s">
        <v>313</v>
      </c>
      <c r="B141" s="321">
        <v>5866.63739050196</v>
      </c>
      <c r="C141" s="321">
        <v>1779.6089999999999</v>
      </c>
      <c r="D141" s="322">
        <v>-4087.0283905019601</v>
      </c>
      <c r="E141" s="323">
        <v>0.30334395694499999</v>
      </c>
      <c r="F141" s="321">
        <v>2668.99999999996</v>
      </c>
      <c r="G141" s="322">
        <v>2224.1666666666301</v>
      </c>
      <c r="H141" s="324">
        <v>222.39759000000001</v>
      </c>
      <c r="I141" s="321">
        <v>2223.97595</v>
      </c>
      <c r="J141" s="322">
        <v>-0.190716666635</v>
      </c>
      <c r="K141" s="325">
        <v>0.83326187710699995</v>
      </c>
    </row>
    <row r="142" spans="1:11" ht="14.45" customHeight="1" thickBot="1" x14ac:dyDescent="0.25">
      <c r="A142" s="343" t="s">
        <v>314</v>
      </c>
      <c r="B142" s="321">
        <v>30.226906301345</v>
      </c>
      <c r="C142" s="321">
        <v>325.56000000000103</v>
      </c>
      <c r="D142" s="322">
        <v>295.33309369865498</v>
      </c>
      <c r="E142" s="323">
        <v>10.770536579374999</v>
      </c>
      <c r="F142" s="321">
        <v>384.99999999999397</v>
      </c>
      <c r="G142" s="322">
        <v>320.83333333332899</v>
      </c>
      <c r="H142" s="324">
        <v>32.082000000000001</v>
      </c>
      <c r="I142" s="321">
        <v>320.82</v>
      </c>
      <c r="J142" s="322">
        <v>-1.3333333328E-2</v>
      </c>
      <c r="K142" s="325">
        <v>0.83329870129799999</v>
      </c>
    </row>
    <row r="143" spans="1:11" ht="14.45" customHeight="1" thickBot="1" x14ac:dyDescent="0.25">
      <c r="A143" s="342" t="s">
        <v>315</v>
      </c>
      <c r="B143" s="326">
        <v>0</v>
      </c>
      <c r="C143" s="326">
        <v>2.0150000000000001</v>
      </c>
      <c r="D143" s="327">
        <v>2.0150000000000001</v>
      </c>
      <c r="E143" s="328" t="s">
        <v>218</v>
      </c>
      <c r="F143" s="326">
        <v>0</v>
      </c>
      <c r="G143" s="327">
        <v>0</v>
      </c>
      <c r="H143" s="329">
        <v>0</v>
      </c>
      <c r="I143" s="326">
        <v>58.538999999999</v>
      </c>
      <c r="J143" s="327">
        <v>58.538999999999</v>
      </c>
      <c r="K143" s="330" t="s">
        <v>180</v>
      </c>
    </row>
    <row r="144" spans="1:11" ht="14.45" customHeight="1" thickBot="1" x14ac:dyDescent="0.25">
      <c r="A144" s="343" t="s">
        <v>316</v>
      </c>
      <c r="B144" s="321">
        <v>0</v>
      </c>
      <c r="C144" s="321">
        <v>0</v>
      </c>
      <c r="D144" s="322">
        <v>0</v>
      </c>
      <c r="E144" s="323">
        <v>1</v>
      </c>
      <c r="F144" s="321">
        <v>0</v>
      </c>
      <c r="G144" s="322">
        <v>0</v>
      </c>
      <c r="H144" s="324">
        <v>0</v>
      </c>
      <c r="I144" s="321">
        <v>58.538999999999</v>
      </c>
      <c r="J144" s="322">
        <v>58.538999999999</v>
      </c>
      <c r="K144" s="332" t="s">
        <v>218</v>
      </c>
    </row>
    <row r="145" spans="1:11" ht="14.45" customHeight="1" thickBot="1" x14ac:dyDescent="0.25">
      <c r="A145" s="343" t="s">
        <v>317</v>
      </c>
      <c r="B145" s="321">
        <v>0</v>
      </c>
      <c r="C145" s="321">
        <v>2.0150000000000001</v>
      </c>
      <c r="D145" s="322">
        <v>2.0150000000000001</v>
      </c>
      <c r="E145" s="331" t="s">
        <v>218</v>
      </c>
      <c r="F145" s="321">
        <v>0</v>
      </c>
      <c r="G145" s="322">
        <v>0</v>
      </c>
      <c r="H145" s="324">
        <v>0</v>
      </c>
      <c r="I145" s="321">
        <v>0</v>
      </c>
      <c r="J145" s="322">
        <v>0</v>
      </c>
      <c r="K145" s="332" t="s">
        <v>180</v>
      </c>
    </row>
    <row r="146" spans="1:11" ht="14.45" customHeight="1" thickBot="1" x14ac:dyDescent="0.25">
      <c r="A146" s="341" t="s">
        <v>318</v>
      </c>
      <c r="B146" s="321">
        <v>0</v>
      </c>
      <c r="C146" s="321">
        <v>648.94975000000102</v>
      </c>
      <c r="D146" s="322">
        <v>648.94975000000102</v>
      </c>
      <c r="E146" s="331" t="s">
        <v>180</v>
      </c>
      <c r="F146" s="321">
        <v>97</v>
      </c>
      <c r="G146" s="322">
        <v>80.833333333333002</v>
      </c>
      <c r="H146" s="324">
        <v>4.1139999999999999</v>
      </c>
      <c r="I146" s="321">
        <v>1259.2207599999999</v>
      </c>
      <c r="J146" s="322">
        <v>1178.3874266666601</v>
      </c>
      <c r="K146" s="325">
        <v>12.981657319587001</v>
      </c>
    </row>
    <row r="147" spans="1:11" ht="14.45" customHeight="1" thickBot="1" x14ac:dyDescent="0.25">
      <c r="A147" s="342" t="s">
        <v>319</v>
      </c>
      <c r="B147" s="326">
        <v>0</v>
      </c>
      <c r="C147" s="326">
        <v>442.25754999999998</v>
      </c>
      <c r="D147" s="327">
        <v>442.25754999999998</v>
      </c>
      <c r="E147" s="328" t="s">
        <v>180</v>
      </c>
      <c r="F147" s="326">
        <v>97</v>
      </c>
      <c r="G147" s="327">
        <v>80.833333333333002</v>
      </c>
      <c r="H147" s="329">
        <v>0</v>
      </c>
      <c r="I147" s="326">
        <v>1195.4379300000001</v>
      </c>
      <c r="J147" s="327">
        <v>1114.60459666666</v>
      </c>
      <c r="K147" s="334">
        <v>12.324102371134</v>
      </c>
    </row>
    <row r="148" spans="1:11" ht="14.45" customHeight="1" thickBot="1" x14ac:dyDescent="0.25">
      <c r="A148" s="343" t="s">
        <v>320</v>
      </c>
      <c r="B148" s="321">
        <v>0</v>
      </c>
      <c r="C148" s="321">
        <v>328.05862000000002</v>
      </c>
      <c r="D148" s="322">
        <v>328.05862000000002</v>
      </c>
      <c r="E148" s="331" t="s">
        <v>218</v>
      </c>
      <c r="F148" s="321">
        <v>97</v>
      </c>
      <c r="G148" s="322">
        <v>80.833333333333002</v>
      </c>
      <c r="H148" s="324">
        <v>0</v>
      </c>
      <c r="I148" s="321">
        <v>371.92245999999801</v>
      </c>
      <c r="J148" s="322">
        <v>291.08912666666498</v>
      </c>
      <c r="K148" s="325">
        <v>3.8342521649479999</v>
      </c>
    </row>
    <row r="149" spans="1:11" ht="14.45" customHeight="1" thickBot="1" x14ac:dyDescent="0.25">
      <c r="A149" s="343" t="s">
        <v>321</v>
      </c>
      <c r="B149" s="321">
        <v>0</v>
      </c>
      <c r="C149" s="321">
        <v>114.19893</v>
      </c>
      <c r="D149" s="322">
        <v>114.19893</v>
      </c>
      <c r="E149" s="331" t="s">
        <v>180</v>
      </c>
      <c r="F149" s="321">
        <v>0</v>
      </c>
      <c r="G149" s="322">
        <v>0</v>
      </c>
      <c r="H149" s="324">
        <v>0</v>
      </c>
      <c r="I149" s="321">
        <v>823.51546999999698</v>
      </c>
      <c r="J149" s="322">
        <v>823.51546999999698</v>
      </c>
      <c r="K149" s="332" t="s">
        <v>180</v>
      </c>
    </row>
    <row r="150" spans="1:11" ht="14.45" customHeight="1" thickBot="1" x14ac:dyDescent="0.25">
      <c r="A150" s="342" t="s">
        <v>322</v>
      </c>
      <c r="B150" s="326">
        <v>0</v>
      </c>
      <c r="C150" s="326">
        <v>33.033000000000001</v>
      </c>
      <c r="D150" s="327">
        <v>33.033000000000001</v>
      </c>
      <c r="E150" s="328" t="s">
        <v>218</v>
      </c>
      <c r="F150" s="326">
        <v>0</v>
      </c>
      <c r="G150" s="327">
        <v>0</v>
      </c>
      <c r="H150" s="329">
        <v>4.1139999999999999</v>
      </c>
      <c r="I150" s="326">
        <v>4.1139999999999999</v>
      </c>
      <c r="J150" s="327">
        <v>4.1139999999999999</v>
      </c>
      <c r="K150" s="330" t="s">
        <v>180</v>
      </c>
    </row>
    <row r="151" spans="1:11" ht="14.45" customHeight="1" thickBot="1" x14ac:dyDescent="0.25">
      <c r="A151" s="343" t="s">
        <v>323</v>
      </c>
      <c r="B151" s="321">
        <v>0</v>
      </c>
      <c r="C151" s="321">
        <v>12.160500000000001</v>
      </c>
      <c r="D151" s="322">
        <v>12.160500000000001</v>
      </c>
      <c r="E151" s="331" t="s">
        <v>218</v>
      </c>
      <c r="F151" s="321">
        <v>0</v>
      </c>
      <c r="G151" s="322">
        <v>0</v>
      </c>
      <c r="H151" s="324">
        <v>4.1139999999999999</v>
      </c>
      <c r="I151" s="321">
        <v>4.1139999999999999</v>
      </c>
      <c r="J151" s="322">
        <v>4.1139999999999999</v>
      </c>
      <c r="K151" s="332" t="s">
        <v>180</v>
      </c>
    </row>
    <row r="152" spans="1:11" ht="14.45" customHeight="1" thickBot="1" x14ac:dyDescent="0.25">
      <c r="A152" s="343" t="s">
        <v>324</v>
      </c>
      <c r="B152" s="321">
        <v>0</v>
      </c>
      <c r="C152" s="321">
        <v>20.872499999999999</v>
      </c>
      <c r="D152" s="322">
        <v>20.872499999999999</v>
      </c>
      <c r="E152" s="331" t="s">
        <v>218</v>
      </c>
      <c r="F152" s="321">
        <v>0</v>
      </c>
      <c r="G152" s="322">
        <v>0</v>
      </c>
      <c r="H152" s="324">
        <v>0</v>
      </c>
      <c r="I152" s="321">
        <v>0</v>
      </c>
      <c r="J152" s="322">
        <v>0</v>
      </c>
      <c r="K152" s="332" t="s">
        <v>180</v>
      </c>
    </row>
    <row r="153" spans="1:11" ht="14.45" customHeight="1" thickBot="1" x14ac:dyDescent="0.25">
      <c r="A153" s="342" t="s">
        <v>325</v>
      </c>
      <c r="B153" s="326">
        <v>0</v>
      </c>
      <c r="C153" s="326">
        <v>21.199200000000001</v>
      </c>
      <c r="D153" s="327">
        <v>21.199200000000001</v>
      </c>
      <c r="E153" s="328" t="s">
        <v>180</v>
      </c>
      <c r="F153" s="326">
        <v>0</v>
      </c>
      <c r="G153" s="327">
        <v>0</v>
      </c>
      <c r="H153" s="329">
        <v>0</v>
      </c>
      <c r="I153" s="326">
        <v>0</v>
      </c>
      <c r="J153" s="327">
        <v>0</v>
      </c>
      <c r="K153" s="330" t="s">
        <v>180</v>
      </c>
    </row>
    <row r="154" spans="1:11" ht="14.45" customHeight="1" thickBot="1" x14ac:dyDescent="0.25">
      <c r="A154" s="343" t="s">
        <v>326</v>
      </c>
      <c r="B154" s="321">
        <v>0</v>
      </c>
      <c r="C154" s="321">
        <v>21.199200000000001</v>
      </c>
      <c r="D154" s="322">
        <v>21.199200000000001</v>
      </c>
      <c r="E154" s="331" t="s">
        <v>180</v>
      </c>
      <c r="F154" s="321">
        <v>0</v>
      </c>
      <c r="G154" s="322">
        <v>0</v>
      </c>
      <c r="H154" s="324">
        <v>0</v>
      </c>
      <c r="I154" s="321">
        <v>0</v>
      </c>
      <c r="J154" s="322">
        <v>0</v>
      </c>
      <c r="K154" s="332" t="s">
        <v>180</v>
      </c>
    </row>
    <row r="155" spans="1:11" ht="14.45" customHeight="1" thickBot="1" x14ac:dyDescent="0.25">
      <c r="A155" s="342" t="s">
        <v>327</v>
      </c>
      <c r="B155" s="326">
        <v>0</v>
      </c>
      <c r="C155" s="326">
        <v>152.46</v>
      </c>
      <c r="D155" s="327">
        <v>152.46</v>
      </c>
      <c r="E155" s="328" t="s">
        <v>180</v>
      </c>
      <c r="F155" s="326">
        <v>0</v>
      </c>
      <c r="G155" s="327">
        <v>0</v>
      </c>
      <c r="H155" s="329">
        <v>0</v>
      </c>
      <c r="I155" s="326">
        <v>59.668829999998998</v>
      </c>
      <c r="J155" s="327">
        <v>59.668829999998998</v>
      </c>
      <c r="K155" s="330" t="s">
        <v>180</v>
      </c>
    </row>
    <row r="156" spans="1:11" ht="14.45" customHeight="1" thickBot="1" x14ac:dyDescent="0.25">
      <c r="A156" s="343" t="s">
        <v>328</v>
      </c>
      <c r="B156" s="321">
        <v>0</v>
      </c>
      <c r="C156" s="321">
        <v>152.46</v>
      </c>
      <c r="D156" s="322">
        <v>152.46</v>
      </c>
      <c r="E156" s="331" t="s">
        <v>218</v>
      </c>
      <c r="F156" s="321">
        <v>0</v>
      </c>
      <c r="G156" s="322">
        <v>0</v>
      </c>
      <c r="H156" s="324">
        <v>0</v>
      </c>
      <c r="I156" s="321">
        <v>0</v>
      </c>
      <c r="J156" s="322">
        <v>0</v>
      </c>
      <c r="K156" s="332" t="s">
        <v>180</v>
      </c>
    </row>
    <row r="157" spans="1:11" ht="14.45" customHeight="1" thickBot="1" x14ac:dyDescent="0.25">
      <c r="A157" s="343" t="s">
        <v>329</v>
      </c>
      <c r="B157" s="321">
        <v>0</v>
      </c>
      <c r="C157" s="321">
        <v>0</v>
      </c>
      <c r="D157" s="322">
        <v>0</v>
      </c>
      <c r="E157" s="331" t="s">
        <v>180</v>
      </c>
      <c r="F157" s="321">
        <v>0</v>
      </c>
      <c r="G157" s="322">
        <v>0</v>
      </c>
      <c r="H157" s="324">
        <v>0</v>
      </c>
      <c r="I157" s="321">
        <v>59.668829999998998</v>
      </c>
      <c r="J157" s="322">
        <v>59.668829999998998</v>
      </c>
      <c r="K157" s="332" t="s">
        <v>218</v>
      </c>
    </row>
    <row r="158" spans="1:11" ht="14.45" customHeight="1" thickBot="1" x14ac:dyDescent="0.25">
      <c r="A158" s="340" t="s">
        <v>330</v>
      </c>
      <c r="B158" s="321">
        <v>0</v>
      </c>
      <c r="C158" s="321">
        <v>125.85538</v>
      </c>
      <c r="D158" s="322">
        <v>125.85538</v>
      </c>
      <c r="E158" s="331" t="s">
        <v>180</v>
      </c>
      <c r="F158" s="321">
        <v>0</v>
      </c>
      <c r="G158" s="322">
        <v>0</v>
      </c>
      <c r="H158" s="324">
        <v>2.4751699999999999</v>
      </c>
      <c r="I158" s="321">
        <v>95.315349999999</v>
      </c>
      <c r="J158" s="322">
        <v>95.315349999999</v>
      </c>
      <c r="K158" s="332" t="s">
        <v>180</v>
      </c>
    </row>
    <row r="159" spans="1:11" ht="14.45" customHeight="1" thickBot="1" x14ac:dyDescent="0.25">
      <c r="A159" s="341" t="s">
        <v>331</v>
      </c>
      <c r="B159" s="321">
        <v>0</v>
      </c>
      <c r="C159" s="321">
        <v>125.85538</v>
      </c>
      <c r="D159" s="322">
        <v>125.85538</v>
      </c>
      <c r="E159" s="331" t="s">
        <v>180</v>
      </c>
      <c r="F159" s="321">
        <v>0</v>
      </c>
      <c r="G159" s="322">
        <v>0</v>
      </c>
      <c r="H159" s="324">
        <v>2.4751699999999999</v>
      </c>
      <c r="I159" s="321">
        <v>95.315349999999</v>
      </c>
      <c r="J159" s="322">
        <v>95.315349999999</v>
      </c>
      <c r="K159" s="332" t="s">
        <v>180</v>
      </c>
    </row>
    <row r="160" spans="1:11" ht="14.45" customHeight="1" thickBot="1" x14ac:dyDescent="0.25">
      <c r="A160" s="342" t="s">
        <v>332</v>
      </c>
      <c r="B160" s="326">
        <v>0</v>
      </c>
      <c r="C160" s="326">
        <v>125.85538</v>
      </c>
      <c r="D160" s="327">
        <v>125.85538</v>
      </c>
      <c r="E160" s="328" t="s">
        <v>180</v>
      </c>
      <c r="F160" s="326">
        <v>0</v>
      </c>
      <c r="G160" s="327">
        <v>0</v>
      </c>
      <c r="H160" s="329">
        <v>2.4751699999999999</v>
      </c>
      <c r="I160" s="326">
        <v>95.315349999999</v>
      </c>
      <c r="J160" s="327">
        <v>95.315349999999</v>
      </c>
      <c r="K160" s="330" t="s">
        <v>180</v>
      </c>
    </row>
    <row r="161" spans="1:11" ht="14.45" customHeight="1" thickBot="1" x14ac:dyDescent="0.25">
      <c r="A161" s="343" t="s">
        <v>333</v>
      </c>
      <c r="B161" s="321">
        <v>0</v>
      </c>
      <c r="C161" s="321">
        <v>125.85538</v>
      </c>
      <c r="D161" s="322">
        <v>125.85538</v>
      </c>
      <c r="E161" s="331" t="s">
        <v>180</v>
      </c>
      <c r="F161" s="321">
        <v>0</v>
      </c>
      <c r="G161" s="322">
        <v>0</v>
      </c>
      <c r="H161" s="324">
        <v>2.4751699999999999</v>
      </c>
      <c r="I161" s="321">
        <v>95.315349999999</v>
      </c>
      <c r="J161" s="322">
        <v>95.315349999999</v>
      </c>
      <c r="K161" s="332" t="s">
        <v>180</v>
      </c>
    </row>
    <row r="162" spans="1:11" ht="14.45" customHeight="1" thickBot="1" x14ac:dyDescent="0.25">
      <c r="A162" s="339" t="s">
        <v>334</v>
      </c>
      <c r="B162" s="321">
        <v>10.263191115606</v>
      </c>
      <c r="C162" s="321">
        <v>204.26150999999999</v>
      </c>
      <c r="D162" s="322">
        <v>193.998318884393</v>
      </c>
      <c r="E162" s="323">
        <v>19.902339116475002</v>
      </c>
      <c r="F162" s="321">
        <v>1.8816378848519999</v>
      </c>
      <c r="G162" s="322">
        <v>1.5680315707100001</v>
      </c>
      <c r="H162" s="324">
        <v>12.718830000000001</v>
      </c>
      <c r="I162" s="321">
        <v>449.84956</v>
      </c>
      <c r="J162" s="322">
        <v>448.28152842929001</v>
      </c>
      <c r="K162" s="325">
        <v>239.07339643905499</v>
      </c>
    </row>
    <row r="163" spans="1:11" ht="14.45" customHeight="1" thickBot="1" x14ac:dyDescent="0.25">
      <c r="A163" s="340" t="s">
        <v>335</v>
      </c>
      <c r="B163" s="321">
        <v>10.263191115606</v>
      </c>
      <c r="C163" s="321">
        <v>131.30787000000001</v>
      </c>
      <c r="D163" s="322">
        <v>121.04467888439299</v>
      </c>
      <c r="E163" s="323">
        <v>12.79405874069</v>
      </c>
      <c r="F163" s="321">
        <v>0</v>
      </c>
      <c r="G163" s="322">
        <v>0</v>
      </c>
      <c r="H163" s="324">
        <v>1.5</v>
      </c>
      <c r="I163" s="321">
        <v>384.96282000000002</v>
      </c>
      <c r="J163" s="322">
        <v>384.96282000000002</v>
      </c>
      <c r="K163" s="332" t="s">
        <v>180</v>
      </c>
    </row>
    <row r="164" spans="1:11" ht="14.45" customHeight="1" thickBot="1" x14ac:dyDescent="0.25">
      <c r="A164" s="341" t="s">
        <v>336</v>
      </c>
      <c r="B164" s="321">
        <v>0</v>
      </c>
      <c r="C164" s="321">
        <v>42.25</v>
      </c>
      <c r="D164" s="322">
        <v>42.25</v>
      </c>
      <c r="E164" s="331" t="s">
        <v>180</v>
      </c>
      <c r="F164" s="321">
        <v>0</v>
      </c>
      <c r="G164" s="322">
        <v>0</v>
      </c>
      <c r="H164" s="324">
        <v>1.5</v>
      </c>
      <c r="I164" s="321">
        <v>20.5</v>
      </c>
      <c r="J164" s="322">
        <v>20.5</v>
      </c>
      <c r="K164" s="332" t="s">
        <v>180</v>
      </c>
    </row>
    <row r="165" spans="1:11" ht="14.45" customHeight="1" thickBot="1" x14ac:dyDescent="0.25">
      <c r="A165" s="342" t="s">
        <v>337</v>
      </c>
      <c r="B165" s="326">
        <v>0</v>
      </c>
      <c r="C165" s="326">
        <v>42.25</v>
      </c>
      <c r="D165" s="327">
        <v>42.25</v>
      </c>
      <c r="E165" s="328" t="s">
        <v>180</v>
      </c>
      <c r="F165" s="326">
        <v>0</v>
      </c>
      <c r="G165" s="327">
        <v>0</v>
      </c>
      <c r="H165" s="329">
        <v>1.5</v>
      </c>
      <c r="I165" s="326">
        <v>20.5</v>
      </c>
      <c r="J165" s="327">
        <v>20.5</v>
      </c>
      <c r="K165" s="330" t="s">
        <v>180</v>
      </c>
    </row>
    <row r="166" spans="1:11" ht="14.45" customHeight="1" thickBot="1" x14ac:dyDescent="0.25">
      <c r="A166" s="343" t="s">
        <v>338</v>
      </c>
      <c r="B166" s="321">
        <v>0</v>
      </c>
      <c r="C166" s="321">
        <v>42.25</v>
      </c>
      <c r="D166" s="322">
        <v>42.25</v>
      </c>
      <c r="E166" s="331" t="s">
        <v>180</v>
      </c>
      <c r="F166" s="321">
        <v>0</v>
      </c>
      <c r="G166" s="322">
        <v>0</v>
      </c>
      <c r="H166" s="324">
        <v>1.5</v>
      </c>
      <c r="I166" s="321">
        <v>20.5</v>
      </c>
      <c r="J166" s="322">
        <v>20.5</v>
      </c>
      <c r="K166" s="332" t="s">
        <v>180</v>
      </c>
    </row>
    <row r="167" spans="1:11" ht="14.45" customHeight="1" thickBot="1" x14ac:dyDescent="0.25">
      <c r="A167" s="346" t="s">
        <v>339</v>
      </c>
      <c r="B167" s="326">
        <v>10.263191115606</v>
      </c>
      <c r="C167" s="326">
        <v>89.057869999999994</v>
      </c>
      <c r="D167" s="327">
        <v>78.794678884392994</v>
      </c>
      <c r="E167" s="333">
        <v>8.6774053992399995</v>
      </c>
      <c r="F167" s="326">
        <v>0</v>
      </c>
      <c r="G167" s="327">
        <v>0</v>
      </c>
      <c r="H167" s="329">
        <v>0</v>
      </c>
      <c r="I167" s="326">
        <v>364.46282000000002</v>
      </c>
      <c r="J167" s="327">
        <v>364.46282000000002</v>
      </c>
      <c r="K167" s="330" t="s">
        <v>180</v>
      </c>
    </row>
    <row r="168" spans="1:11" ht="14.45" customHeight="1" thickBot="1" x14ac:dyDescent="0.25">
      <c r="A168" s="342" t="s">
        <v>340</v>
      </c>
      <c r="B168" s="326">
        <v>0</v>
      </c>
      <c r="C168" s="326">
        <v>60.00009</v>
      </c>
      <c r="D168" s="327">
        <v>60.00009</v>
      </c>
      <c r="E168" s="328" t="s">
        <v>180</v>
      </c>
      <c r="F168" s="326">
        <v>0</v>
      </c>
      <c r="G168" s="327">
        <v>0</v>
      </c>
      <c r="H168" s="329">
        <v>0</v>
      </c>
      <c r="I168" s="326">
        <v>360.00002000000001</v>
      </c>
      <c r="J168" s="327">
        <v>360.00002000000001</v>
      </c>
      <c r="K168" s="330" t="s">
        <v>180</v>
      </c>
    </row>
    <row r="169" spans="1:11" ht="14.45" customHeight="1" thickBot="1" x14ac:dyDescent="0.25">
      <c r="A169" s="343" t="s">
        <v>341</v>
      </c>
      <c r="B169" s="321">
        <v>0</v>
      </c>
      <c r="C169" s="321">
        <v>9.0000000000000006E-5</v>
      </c>
      <c r="D169" s="322">
        <v>9.0000000000000006E-5</v>
      </c>
      <c r="E169" s="331" t="s">
        <v>180</v>
      </c>
      <c r="F169" s="321">
        <v>0</v>
      </c>
      <c r="G169" s="322">
        <v>0</v>
      </c>
      <c r="H169" s="324">
        <v>0</v>
      </c>
      <c r="I169" s="321">
        <v>2.0000000000000002E-5</v>
      </c>
      <c r="J169" s="322">
        <v>2.0000000000000002E-5</v>
      </c>
      <c r="K169" s="332" t="s">
        <v>180</v>
      </c>
    </row>
    <row r="170" spans="1:11" ht="14.45" customHeight="1" thickBot="1" x14ac:dyDescent="0.25">
      <c r="A170" s="343" t="s">
        <v>342</v>
      </c>
      <c r="B170" s="321">
        <v>0</v>
      </c>
      <c r="C170" s="321">
        <v>60</v>
      </c>
      <c r="D170" s="322">
        <v>60</v>
      </c>
      <c r="E170" s="331" t="s">
        <v>218</v>
      </c>
      <c r="F170" s="321">
        <v>0</v>
      </c>
      <c r="G170" s="322">
        <v>0</v>
      </c>
      <c r="H170" s="324">
        <v>0</v>
      </c>
      <c r="I170" s="321">
        <v>360</v>
      </c>
      <c r="J170" s="322">
        <v>360</v>
      </c>
      <c r="K170" s="332" t="s">
        <v>180</v>
      </c>
    </row>
    <row r="171" spans="1:11" ht="14.45" customHeight="1" thickBot="1" x14ac:dyDescent="0.25">
      <c r="A171" s="342" t="s">
        <v>343</v>
      </c>
      <c r="B171" s="326">
        <v>10.263191115606</v>
      </c>
      <c r="C171" s="326">
        <v>29.057780000000001</v>
      </c>
      <c r="D171" s="327">
        <v>18.794588884393001</v>
      </c>
      <c r="E171" s="333">
        <v>2.8312617072680002</v>
      </c>
      <c r="F171" s="326">
        <v>0</v>
      </c>
      <c r="G171" s="327">
        <v>0</v>
      </c>
      <c r="H171" s="329">
        <v>0</v>
      </c>
      <c r="I171" s="326">
        <v>4.4627999999999997</v>
      </c>
      <c r="J171" s="327">
        <v>4.4627999999999997</v>
      </c>
      <c r="K171" s="330" t="s">
        <v>180</v>
      </c>
    </row>
    <row r="172" spans="1:11" ht="14.45" customHeight="1" thickBot="1" x14ac:dyDescent="0.25">
      <c r="A172" s="343" t="s">
        <v>344</v>
      </c>
      <c r="B172" s="321">
        <v>10.263191115606</v>
      </c>
      <c r="C172" s="321">
        <v>29.057780000000001</v>
      </c>
      <c r="D172" s="322">
        <v>18.794588884393001</v>
      </c>
      <c r="E172" s="323">
        <v>2.8312617072680002</v>
      </c>
      <c r="F172" s="321">
        <v>0</v>
      </c>
      <c r="G172" s="322">
        <v>0</v>
      </c>
      <c r="H172" s="324">
        <v>0</v>
      </c>
      <c r="I172" s="321">
        <v>4.4627999999999997</v>
      </c>
      <c r="J172" s="322">
        <v>4.4627999999999997</v>
      </c>
      <c r="K172" s="332" t="s">
        <v>180</v>
      </c>
    </row>
    <row r="173" spans="1:11" ht="14.45" customHeight="1" thickBot="1" x14ac:dyDescent="0.25">
      <c r="A173" s="340" t="s">
        <v>345</v>
      </c>
      <c r="B173" s="321">
        <v>0</v>
      </c>
      <c r="C173" s="321">
        <v>6.8156400000000001</v>
      </c>
      <c r="D173" s="322">
        <v>6.8156400000000001</v>
      </c>
      <c r="E173" s="331" t="s">
        <v>180</v>
      </c>
      <c r="F173" s="321">
        <v>0</v>
      </c>
      <c r="G173" s="322">
        <v>0</v>
      </c>
      <c r="H173" s="324">
        <v>6.0625399999990002</v>
      </c>
      <c r="I173" s="321">
        <v>13.321859999999999</v>
      </c>
      <c r="J173" s="322">
        <v>13.321859999999999</v>
      </c>
      <c r="K173" s="332" t="s">
        <v>180</v>
      </c>
    </row>
    <row r="174" spans="1:11" ht="14.45" customHeight="1" thickBot="1" x14ac:dyDescent="0.25">
      <c r="A174" s="346" t="s">
        <v>346</v>
      </c>
      <c r="B174" s="326">
        <v>0</v>
      </c>
      <c r="C174" s="326">
        <v>6.8156400000000001</v>
      </c>
      <c r="D174" s="327">
        <v>6.8156400000000001</v>
      </c>
      <c r="E174" s="328" t="s">
        <v>180</v>
      </c>
      <c r="F174" s="326">
        <v>0</v>
      </c>
      <c r="G174" s="327">
        <v>0</v>
      </c>
      <c r="H174" s="329">
        <v>6.0625399999990002</v>
      </c>
      <c r="I174" s="326">
        <v>13.321859999999999</v>
      </c>
      <c r="J174" s="327">
        <v>13.321859999999999</v>
      </c>
      <c r="K174" s="330" t="s">
        <v>180</v>
      </c>
    </row>
    <row r="175" spans="1:11" ht="14.45" customHeight="1" thickBot="1" x14ac:dyDescent="0.25">
      <c r="A175" s="342" t="s">
        <v>347</v>
      </c>
      <c r="B175" s="326">
        <v>0</v>
      </c>
      <c r="C175" s="326">
        <v>6.8156400000000001</v>
      </c>
      <c r="D175" s="327">
        <v>6.8156400000000001</v>
      </c>
      <c r="E175" s="328" t="s">
        <v>180</v>
      </c>
      <c r="F175" s="326">
        <v>0</v>
      </c>
      <c r="G175" s="327">
        <v>0</v>
      </c>
      <c r="H175" s="329">
        <v>6.0625399999990002</v>
      </c>
      <c r="I175" s="326">
        <v>13.321859999999999</v>
      </c>
      <c r="J175" s="327">
        <v>13.321859999999999</v>
      </c>
      <c r="K175" s="330" t="s">
        <v>180</v>
      </c>
    </row>
    <row r="176" spans="1:11" ht="14.45" customHeight="1" thickBot="1" x14ac:dyDescent="0.25">
      <c r="A176" s="343" t="s">
        <v>348</v>
      </c>
      <c r="B176" s="321">
        <v>0</v>
      </c>
      <c r="C176" s="321">
        <v>6.8156400000000001</v>
      </c>
      <c r="D176" s="322">
        <v>6.8156400000000001</v>
      </c>
      <c r="E176" s="331" t="s">
        <v>180</v>
      </c>
      <c r="F176" s="321">
        <v>0</v>
      </c>
      <c r="G176" s="322">
        <v>0</v>
      </c>
      <c r="H176" s="324">
        <v>6.0625399999990002</v>
      </c>
      <c r="I176" s="321">
        <v>13.321859999999999</v>
      </c>
      <c r="J176" s="322">
        <v>13.321859999999999</v>
      </c>
      <c r="K176" s="332" t="s">
        <v>180</v>
      </c>
    </row>
    <row r="177" spans="1:11" ht="14.45" customHeight="1" thickBot="1" x14ac:dyDescent="0.25">
      <c r="A177" s="340" t="s">
        <v>349</v>
      </c>
      <c r="B177" s="321">
        <v>0</v>
      </c>
      <c r="C177" s="321">
        <v>66.138000000000005</v>
      </c>
      <c r="D177" s="322">
        <v>66.138000000000005</v>
      </c>
      <c r="E177" s="331" t="s">
        <v>180</v>
      </c>
      <c r="F177" s="321">
        <v>1.8816378848519999</v>
      </c>
      <c r="G177" s="322">
        <v>1.5680315707100001</v>
      </c>
      <c r="H177" s="324">
        <v>5.1562899999990002</v>
      </c>
      <c r="I177" s="321">
        <v>51.564880000000002</v>
      </c>
      <c r="J177" s="322">
        <v>49.996848429289003</v>
      </c>
      <c r="K177" s="325">
        <v>27.404252654092002</v>
      </c>
    </row>
    <row r="178" spans="1:11" ht="14.45" customHeight="1" thickBot="1" x14ac:dyDescent="0.25">
      <c r="A178" s="346" t="s">
        <v>350</v>
      </c>
      <c r="B178" s="326">
        <v>0</v>
      </c>
      <c r="C178" s="326">
        <v>66.138000000000005</v>
      </c>
      <c r="D178" s="327">
        <v>66.138000000000005</v>
      </c>
      <c r="E178" s="328" t="s">
        <v>180</v>
      </c>
      <c r="F178" s="326">
        <v>1.8816378848519999</v>
      </c>
      <c r="G178" s="327">
        <v>1.5680315707100001</v>
      </c>
      <c r="H178" s="329">
        <v>5.1562899999990002</v>
      </c>
      <c r="I178" s="326">
        <v>51.564880000000002</v>
      </c>
      <c r="J178" s="327">
        <v>49.996848429289003</v>
      </c>
      <c r="K178" s="334">
        <v>27.404252654092002</v>
      </c>
    </row>
    <row r="179" spans="1:11" ht="14.45" customHeight="1" thickBot="1" x14ac:dyDescent="0.25">
      <c r="A179" s="342" t="s">
        <v>351</v>
      </c>
      <c r="B179" s="326">
        <v>0</v>
      </c>
      <c r="C179" s="326">
        <v>4.26</v>
      </c>
      <c r="D179" s="327">
        <v>4.26</v>
      </c>
      <c r="E179" s="328" t="s">
        <v>218</v>
      </c>
      <c r="F179" s="326">
        <v>1.8816378848519999</v>
      </c>
      <c r="G179" s="327">
        <v>1.5680315707100001</v>
      </c>
      <c r="H179" s="329">
        <v>0</v>
      </c>
      <c r="I179" s="326">
        <v>0</v>
      </c>
      <c r="J179" s="327">
        <v>-1.5680315707100001</v>
      </c>
      <c r="K179" s="334">
        <v>0</v>
      </c>
    </row>
    <row r="180" spans="1:11" ht="14.45" customHeight="1" thickBot="1" x14ac:dyDescent="0.25">
      <c r="A180" s="343" t="s">
        <v>352</v>
      </c>
      <c r="B180" s="321">
        <v>0</v>
      </c>
      <c r="C180" s="321">
        <v>4.26</v>
      </c>
      <c r="D180" s="322">
        <v>4.26</v>
      </c>
      <c r="E180" s="331" t="s">
        <v>218</v>
      </c>
      <c r="F180" s="321">
        <v>1.8816378848519999</v>
      </c>
      <c r="G180" s="322">
        <v>1.5680315707100001</v>
      </c>
      <c r="H180" s="324">
        <v>0</v>
      </c>
      <c r="I180" s="321">
        <v>0</v>
      </c>
      <c r="J180" s="322">
        <v>-1.5680315707100001</v>
      </c>
      <c r="K180" s="325">
        <v>0</v>
      </c>
    </row>
    <row r="181" spans="1:11" ht="14.45" customHeight="1" thickBot="1" x14ac:dyDescent="0.25">
      <c r="A181" s="345" t="s">
        <v>353</v>
      </c>
      <c r="B181" s="321">
        <v>0</v>
      </c>
      <c r="C181" s="321">
        <v>61.878</v>
      </c>
      <c r="D181" s="322">
        <v>61.878</v>
      </c>
      <c r="E181" s="331" t="s">
        <v>180</v>
      </c>
      <c r="F181" s="321">
        <v>0</v>
      </c>
      <c r="G181" s="322">
        <v>0</v>
      </c>
      <c r="H181" s="324">
        <v>5.1562899999990002</v>
      </c>
      <c r="I181" s="321">
        <v>51.564880000000002</v>
      </c>
      <c r="J181" s="322">
        <v>51.564880000000002</v>
      </c>
      <c r="K181" s="332" t="s">
        <v>180</v>
      </c>
    </row>
    <row r="182" spans="1:11" ht="14.45" customHeight="1" thickBot="1" x14ac:dyDescent="0.25">
      <c r="A182" s="343" t="s">
        <v>354</v>
      </c>
      <c r="B182" s="321">
        <v>0</v>
      </c>
      <c r="C182" s="321">
        <v>61.878</v>
      </c>
      <c r="D182" s="322">
        <v>61.878</v>
      </c>
      <c r="E182" s="331" t="s">
        <v>180</v>
      </c>
      <c r="F182" s="321">
        <v>0</v>
      </c>
      <c r="G182" s="322">
        <v>0</v>
      </c>
      <c r="H182" s="324">
        <v>5.1562899999990002</v>
      </c>
      <c r="I182" s="321">
        <v>51.564880000000002</v>
      </c>
      <c r="J182" s="322">
        <v>51.564880000000002</v>
      </c>
      <c r="K182" s="332" t="s">
        <v>180</v>
      </c>
    </row>
    <row r="183" spans="1:11" ht="14.45" customHeight="1" thickBot="1" x14ac:dyDescent="0.25">
      <c r="A183" s="339" t="s">
        <v>355</v>
      </c>
      <c r="B183" s="321">
        <v>4434.8280700159403</v>
      </c>
      <c r="C183" s="321">
        <v>4762.0041899999997</v>
      </c>
      <c r="D183" s="322">
        <v>327.17611998406102</v>
      </c>
      <c r="E183" s="323">
        <v>1.073774251181</v>
      </c>
      <c r="F183" s="321">
        <v>4836.4880016182897</v>
      </c>
      <c r="G183" s="322">
        <v>4030.40666801524</v>
      </c>
      <c r="H183" s="324">
        <v>465.0686</v>
      </c>
      <c r="I183" s="321">
        <v>4419.3214500000004</v>
      </c>
      <c r="J183" s="322">
        <v>388.91478198475698</v>
      </c>
      <c r="K183" s="325">
        <v>0.91374597611300001</v>
      </c>
    </row>
    <row r="184" spans="1:11" ht="14.45" customHeight="1" thickBot="1" x14ac:dyDescent="0.25">
      <c r="A184" s="344" t="s">
        <v>356</v>
      </c>
      <c r="B184" s="326">
        <v>4434.8280700159403</v>
      </c>
      <c r="C184" s="326">
        <v>4762.0041899999997</v>
      </c>
      <c r="D184" s="327">
        <v>327.17611998406102</v>
      </c>
      <c r="E184" s="333">
        <v>1.073774251181</v>
      </c>
      <c r="F184" s="326">
        <v>4836.4880016182897</v>
      </c>
      <c r="G184" s="327">
        <v>4030.40666801524</v>
      </c>
      <c r="H184" s="329">
        <v>465.0686</v>
      </c>
      <c r="I184" s="326">
        <v>4419.3214500000004</v>
      </c>
      <c r="J184" s="327">
        <v>388.91478198475698</v>
      </c>
      <c r="K184" s="334">
        <v>0.91374597611300001</v>
      </c>
    </row>
    <row r="185" spans="1:11" ht="14.45" customHeight="1" thickBot="1" x14ac:dyDescent="0.25">
      <c r="A185" s="346" t="s">
        <v>38</v>
      </c>
      <c r="B185" s="326">
        <v>4434.8280700159403</v>
      </c>
      <c r="C185" s="326">
        <v>4762.0041899999997</v>
      </c>
      <c r="D185" s="327">
        <v>327.17611998406102</v>
      </c>
      <c r="E185" s="333">
        <v>1.073774251181</v>
      </c>
      <c r="F185" s="326">
        <v>4836.4880016182897</v>
      </c>
      <c r="G185" s="327">
        <v>4030.40666801524</v>
      </c>
      <c r="H185" s="329">
        <v>465.0686</v>
      </c>
      <c r="I185" s="326">
        <v>4419.3214500000004</v>
      </c>
      <c r="J185" s="327">
        <v>388.91478198475698</v>
      </c>
      <c r="K185" s="334">
        <v>0.91374597611300001</v>
      </c>
    </row>
    <row r="186" spans="1:11" ht="14.45" customHeight="1" thickBot="1" x14ac:dyDescent="0.25">
      <c r="A186" s="345" t="s">
        <v>357</v>
      </c>
      <c r="B186" s="321">
        <v>0</v>
      </c>
      <c r="C186" s="321">
        <v>17.672409999999999</v>
      </c>
      <c r="D186" s="322">
        <v>17.672409999999999</v>
      </c>
      <c r="E186" s="331" t="s">
        <v>218</v>
      </c>
      <c r="F186" s="321">
        <v>15.69191443021</v>
      </c>
      <c r="G186" s="322">
        <v>13.076595358507999</v>
      </c>
      <c r="H186" s="324">
        <v>1.9029400000000001</v>
      </c>
      <c r="I186" s="321">
        <v>11.48884</v>
      </c>
      <c r="J186" s="322">
        <v>-1.587755358508</v>
      </c>
      <c r="K186" s="325">
        <v>0.73215030907099998</v>
      </c>
    </row>
    <row r="187" spans="1:11" ht="14.45" customHeight="1" thickBot="1" x14ac:dyDescent="0.25">
      <c r="A187" s="343" t="s">
        <v>358</v>
      </c>
      <c r="B187" s="321">
        <v>0</v>
      </c>
      <c r="C187" s="321">
        <v>17.672409999999999</v>
      </c>
      <c r="D187" s="322">
        <v>17.672409999999999</v>
      </c>
      <c r="E187" s="331" t="s">
        <v>218</v>
      </c>
      <c r="F187" s="321">
        <v>15.69191443021</v>
      </c>
      <c r="G187" s="322">
        <v>13.076595358507999</v>
      </c>
      <c r="H187" s="324">
        <v>1.9029400000000001</v>
      </c>
      <c r="I187" s="321">
        <v>11.48884</v>
      </c>
      <c r="J187" s="322">
        <v>-1.587755358508</v>
      </c>
      <c r="K187" s="325">
        <v>0.73215030907099998</v>
      </c>
    </row>
    <row r="188" spans="1:11" ht="14.45" customHeight="1" thickBot="1" x14ac:dyDescent="0.25">
      <c r="A188" s="342" t="s">
        <v>359</v>
      </c>
      <c r="B188" s="326">
        <v>82.462242851582999</v>
      </c>
      <c r="C188" s="326">
        <v>77.765500000000003</v>
      </c>
      <c r="D188" s="327">
        <v>-4.6967428515830001</v>
      </c>
      <c r="E188" s="333">
        <v>0.94304371686699995</v>
      </c>
      <c r="F188" s="326">
        <v>54.123390187283</v>
      </c>
      <c r="G188" s="327">
        <v>45.102825156069002</v>
      </c>
      <c r="H188" s="329">
        <v>5.94</v>
      </c>
      <c r="I188" s="326">
        <v>31.045000000000002</v>
      </c>
      <c r="J188" s="327">
        <v>-14.057825156069001</v>
      </c>
      <c r="K188" s="334">
        <v>0.57359673687400003</v>
      </c>
    </row>
    <row r="189" spans="1:11" ht="14.45" customHeight="1" thickBot="1" x14ac:dyDescent="0.25">
      <c r="A189" s="343" t="s">
        <v>360</v>
      </c>
      <c r="B189" s="321">
        <v>82.462242851582999</v>
      </c>
      <c r="C189" s="321">
        <v>77.765500000000003</v>
      </c>
      <c r="D189" s="322">
        <v>-4.6967428515830001</v>
      </c>
      <c r="E189" s="323">
        <v>0.94304371686699995</v>
      </c>
      <c r="F189" s="321">
        <v>54.123390187283</v>
      </c>
      <c r="G189" s="322">
        <v>45.102825156069002</v>
      </c>
      <c r="H189" s="324">
        <v>5.94</v>
      </c>
      <c r="I189" s="321">
        <v>31.045000000000002</v>
      </c>
      <c r="J189" s="322">
        <v>-14.057825156069001</v>
      </c>
      <c r="K189" s="325">
        <v>0.57359673687400003</v>
      </c>
    </row>
    <row r="190" spans="1:11" ht="14.45" customHeight="1" thickBot="1" x14ac:dyDescent="0.25">
      <c r="A190" s="342" t="s">
        <v>361</v>
      </c>
      <c r="B190" s="326">
        <v>181.70754848733699</v>
      </c>
      <c r="C190" s="326">
        <v>201.84881999999999</v>
      </c>
      <c r="D190" s="327">
        <v>20.141271512662001</v>
      </c>
      <c r="E190" s="333">
        <v>1.1108444403119999</v>
      </c>
      <c r="F190" s="326">
        <v>172.96221162849</v>
      </c>
      <c r="G190" s="327">
        <v>144.13517635707501</v>
      </c>
      <c r="H190" s="329">
        <v>14.23002</v>
      </c>
      <c r="I190" s="326">
        <v>124.6508</v>
      </c>
      <c r="J190" s="327">
        <v>-19.484376357075</v>
      </c>
      <c r="K190" s="334">
        <v>0.720682274043</v>
      </c>
    </row>
    <row r="191" spans="1:11" ht="14.45" customHeight="1" thickBot="1" x14ac:dyDescent="0.25">
      <c r="A191" s="343" t="s">
        <v>362</v>
      </c>
      <c r="B191" s="321">
        <v>10.580846485984001</v>
      </c>
      <c r="C191" s="321">
        <v>54.756</v>
      </c>
      <c r="D191" s="322">
        <v>44.175153514015001</v>
      </c>
      <c r="E191" s="323">
        <v>5.1750112878510004</v>
      </c>
      <c r="F191" s="321">
        <v>0</v>
      </c>
      <c r="G191" s="322">
        <v>0</v>
      </c>
      <c r="H191" s="324">
        <v>0.46200000000000002</v>
      </c>
      <c r="I191" s="321">
        <v>3.21</v>
      </c>
      <c r="J191" s="322">
        <v>3.21</v>
      </c>
      <c r="K191" s="332" t="s">
        <v>218</v>
      </c>
    </row>
    <row r="192" spans="1:11" ht="14.45" customHeight="1" thickBot="1" x14ac:dyDescent="0.25">
      <c r="A192" s="343" t="s">
        <v>363</v>
      </c>
      <c r="B192" s="321">
        <v>0</v>
      </c>
      <c r="C192" s="321">
        <v>0.2369</v>
      </c>
      <c r="D192" s="322">
        <v>0.2369</v>
      </c>
      <c r="E192" s="331" t="s">
        <v>218</v>
      </c>
      <c r="F192" s="321">
        <v>0</v>
      </c>
      <c r="G192" s="322">
        <v>0</v>
      </c>
      <c r="H192" s="324">
        <v>0</v>
      </c>
      <c r="I192" s="321">
        <v>0</v>
      </c>
      <c r="J192" s="322">
        <v>0</v>
      </c>
      <c r="K192" s="325">
        <v>10</v>
      </c>
    </row>
    <row r="193" spans="1:11" ht="14.45" customHeight="1" thickBot="1" x14ac:dyDescent="0.25">
      <c r="A193" s="343" t="s">
        <v>364</v>
      </c>
      <c r="B193" s="321">
        <v>171.12670200135199</v>
      </c>
      <c r="C193" s="321">
        <v>146.85592</v>
      </c>
      <c r="D193" s="322">
        <v>-24.270782001352</v>
      </c>
      <c r="E193" s="323">
        <v>0.85817069038600002</v>
      </c>
      <c r="F193" s="321">
        <v>172.96221162849</v>
      </c>
      <c r="G193" s="322">
        <v>144.13517635707501</v>
      </c>
      <c r="H193" s="324">
        <v>13.76802</v>
      </c>
      <c r="I193" s="321">
        <v>121.4408</v>
      </c>
      <c r="J193" s="322">
        <v>-22.694376357075001</v>
      </c>
      <c r="K193" s="325">
        <v>0.70212330691500002</v>
      </c>
    </row>
    <row r="194" spans="1:11" ht="14.45" customHeight="1" thickBot="1" x14ac:dyDescent="0.25">
      <c r="A194" s="345" t="s">
        <v>365</v>
      </c>
      <c r="B194" s="321">
        <v>0</v>
      </c>
      <c r="C194" s="321">
        <v>0</v>
      </c>
      <c r="D194" s="322">
        <v>0</v>
      </c>
      <c r="E194" s="323">
        <v>1</v>
      </c>
      <c r="F194" s="321">
        <v>0</v>
      </c>
      <c r="G194" s="322">
        <v>0</v>
      </c>
      <c r="H194" s="324">
        <v>0.51404000000000005</v>
      </c>
      <c r="I194" s="321">
        <v>2.12039</v>
      </c>
      <c r="J194" s="322">
        <v>2.12039</v>
      </c>
      <c r="K194" s="332" t="s">
        <v>218</v>
      </c>
    </row>
    <row r="195" spans="1:11" ht="14.45" customHeight="1" thickBot="1" x14ac:dyDescent="0.25">
      <c r="A195" s="343" t="s">
        <v>366</v>
      </c>
      <c r="B195" s="321">
        <v>0</v>
      </c>
      <c r="C195" s="321">
        <v>0</v>
      </c>
      <c r="D195" s="322">
        <v>0</v>
      </c>
      <c r="E195" s="323">
        <v>1</v>
      </c>
      <c r="F195" s="321">
        <v>0</v>
      </c>
      <c r="G195" s="322">
        <v>0</v>
      </c>
      <c r="H195" s="324">
        <v>0.51404000000000005</v>
      </c>
      <c r="I195" s="321">
        <v>2.12039</v>
      </c>
      <c r="J195" s="322">
        <v>2.12039</v>
      </c>
      <c r="K195" s="332" t="s">
        <v>218</v>
      </c>
    </row>
    <row r="196" spans="1:11" ht="14.45" customHeight="1" thickBot="1" x14ac:dyDescent="0.25">
      <c r="A196" s="342" t="s">
        <v>367</v>
      </c>
      <c r="B196" s="326">
        <v>67.874844395628998</v>
      </c>
      <c r="C196" s="326">
        <v>79.211340000000007</v>
      </c>
      <c r="D196" s="327">
        <v>11.33649560437</v>
      </c>
      <c r="E196" s="333">
        <v>1.1670205759629999</v>
      </c>
      <c r="F196" s="326">
        <v>80.749734631576999</v>
      </c>
      <c r="G196" s="327">
        <v>67.291445526314007</v>
      </c>
      <c r="H196" s="329">
        <v>0</v>
      </c>
      <c r="I196" s="326">
        <v>20.606940000000002</v>
      </c>
      <c r="J196" s="327">
        <v>-46.684505526313998</v>
      </c>
      <c r="K196" s="334">
        <v>0.255195142052</v>
      </c>
    </row>
    <row r="197" spans="1:11" ht="14.45" customHeight="1" thickBot="1" x14ac:dyDescent="0.25">
      <c r="A197" s="343" t="s">
        <v>368</v>
      </c>
      <c r="B197" s="321">
        <v>67.874844395628998</v>
      </c>
      <c r="C197" s="321">
        <v>79.211340000000007</v>
      </c>
      <c r="D197" s="322">
        <v>11.33649560437</v>
      </c>
      <c r="E197" s="323">
        <v>1.1670205759629999</v>
      </c>
      <c r="F197" s="321">
        <v>80.749734631576999</v>
      </c>
      <c r="G197" s="322">
        <v>67.291445526314007</v>
      </c>
      <c r="H197" s="324">
        <v>0</v>
      </c>
      <c r="I197" s="321">
        <v>20.606940000000002</v>
      </c>
      <c r="J197" s="322">
        <v>-46.684505526313998</v>
      </c>
      <c r="K197" s="325">
        <v>0.255195142052</v>
      </c>
    </row>
    <row r="198" spans="1:11" ht="14.45" customHeight="1" thickBot="1" x14ac:dyDescent="0.25">
      <c r="A198" s="342" t="s">
        <v>369</v>
      </c>
      <c r="B198" s="326">
        <v>962.33148941776301</v>
      </c>
      <c r="C198" s="326">
        <v>806.00194999999997</v>
      </c>
      <c r="D198" s="327">
        <v>-156.32953941776299</v>
      </c>
      <c r="E198" s="333">
        <v>0.83755125844099998</v>
      </c>
      <c r="F198" s="326">
        <v>1082.21897682899</v>
      </c>
      <c r="G198" s="327">
        <v>901.84914735748896</v>
      </c>
      <c r="H198" s="329">
        <v>61.772570000000002</v>
      </c>
      <c r="I198" s="326">
        <v>764.97010999999998</v>
      </c>
      <c r="J198" s="327">
        <v>-136.87903735748901</v>
      </c>
      <c r="K198" s="334">
        <v>0.70685335073400002</v>
      </c>
    </row>
    <row r="199" spans="1:11" ht="14.45" customHeight="1" thickBot="1" x14ac:dyDescent="0.25">
      <c r="A199" s="343" t="s">
        <v>370</v>
      </c>
      <c r="B199" s="321">
        <v>962.33148941776301</v>
      </c>
      <c r="C199" s="321">
        <v>806.00194999999997</v>
      </c>
      <c r="D199" s="322">
        <v>-156.32953941776299</v>
      </c>
      <c r="E199" s="323">
        <v>0.83755125844099998</v>
      </c>
      <c r="F199" s="321">
        <v>1082.21897682899</v>
      </c>
      <c r="G199" s="322">
        <v>901.84914735748896</v>
      </c>
      <c r="H199" s="324">
        <v>61.772570000000002</v>
      </c>
      <c r="I199" s="321">
        <v>764.97010999999998</v>
      </c>
      <c r="J199" s="322">
        <v>-136.87903735748901</v>
      </c>
      <c r="K199" s="325">
        <v>0.70685335073400002</v>
      </c>
    </row>
    <row r="200" spans="1:11" ht="14.45" customHeight="1" thickBot="1" x14ac:dyDescent="0.25">
      <c r="A200" s="342" t="s">
        <v>371</v>
      </c>
      <c r="B200" s="326">
        <v>3140.4519448636302</v>
      </c>
      <c r="C200" s="326">
        <v>3579.5041700000002</v>
      </c>
      <c r="D200" s="327">
        <v>439.05222513637398</v>
      </c>
      <c r="E200" s="333">
        <v>1.139805427003</v>
      </c>
      <c r="F200" s="326">
        <v>3430.74177391174</v>
      </c>
      <c r="G200" s="327">
        <v>2858.9514782597798</v>
      </c>
      <c r="H200" s="329">
        <v>380.70902999999998</v>
      </c>
      <c r="I200" s="326">
        <v>3464.4393700000001</v>
      </c>
      <c r="J200" s="327">
        <v>605.48789174021601</v>
      </c>
      <c r="K200" s="334">
        <v>1.009822247872</v>
      </c>
    </row>
    <row r="201" spans="1:11" ht="14.45" customHeight="1" thickBot="1" x14ac:dyDescent="0.25">
      <c r="A201" s="343" t="s">
        <v>372</v>
      </c>
      <c r="B201" s="321">
        <v>3140.4519448636302</v>
      </c>
      <c r="C201" s="321">
        <v>3579.5041700000002</v>
      </c>
      <c r="D201" s="322">
        <v>439.05222513637398</v>
      </c>
      <c r="E201" s="323">
        <v>1.139805427003</v>
      </c>
      <c r="F201" s="321">
        <v>3430.74177391174</v>
      </c>
      <c r="G201" s="322">
        <v>2858.9514782597798</v>
      </c>
      <c r="H201" s="324">
        <v>380.70902999999998</v>
      </c>
      <c r="I201" s="321">
        <v>3464.4393700000001</v>
      </c>
      <c r="J201" s="322">
        <v>605.48789174021601</v>
      </c>
      <c r="K201" s="325">
        <v>1.009822247872</v>
      </c>
    </row>
    <row r="202" spans="1:11" ht="14.45" customHeight="1" thickBot="1" x14ac:dyDescent="0.25">
      <c r="A202" s="339" t="s">
        <v>373</v>
      </c>
      <c r="B202" s="321">
        <v>0</v>
      </c>
      <c r="C202" s="321">
        <v>1</v>
      </c>
      <c r="D202" s="322">
        <v>1</v>
      </c>
      <c r="E202" s="331" t="s">
        <v>180</v>
      </c>
      <c r="F202" s="321">
        <v>0</v>
      </c>
      <c r="G202" s="322">
        <v>0</v>
      </c>
      <c r="H202" s="324">
        <v>0</v>
      </c>
      <c r="I202" s="321">
        <v>0</v>
      </c>
      <c r="J202" s="322">
        <v>0</v>
      </c>
      <c r="K202" s="325">
        <v>10</v>
      </c>
    </row>
    <row r="203" spans="1:11" ht="14.45" customHeight="1" thickBot="1" x14ac:dyDescent="0.25">
      <c r="A203" s="344" t="s">
        <v>374</v>
      </c>
      <c r="B203" s="326">
        <v>0</v>
      </c>
      <c r="C203" s="326">
        <v>1</v>
      </c>
      <c r="D203" s="327">
        <v>1</v>
      </c>
      <c r="E203" s="328" t="s">
        <v>180</v>
      </c>
      <c r="F203" s="326">
        <v>0</v>
      </c>
      <c r="G203" s="327">
        <v>0</v>
      </c>
      <c r="H203" s="329">
        <v>0</v>
      </c>
      <c r="I203" s="326">
        <v>0</v>
      </c>
      <c r="J203" s="327">
        <v>0</v>
      </c>
      <c r="K203" s="334">
        <v>10</v>
      </c>
    </row>
    <row r="204" spans="1:11" ht="14.45" customHeight="1" thickBot="1" x14ac:dyDescent="0.25">
      <c r="A204" s="346" t="s">
        <v>375</v>
      </c>
      <c r="B204" s="326">
        <v>0</v>
      </c>
      <c r="C204" s="326">
        <v>1</v>
      </c>
      <c r="D204" s="327">
        <v>1</v>
      </c>
      <c r="E204" s="328" t="s">
        <v>180</v>
      </c>
      <c r="F204" s="326">
        <v>0</v>
      </c>
      <c r="G204" s="327">
        <v>0</v>
      </c>
      <c r="H204" s="329">
        <v>0</v>
      </c>
      <c r="I204" s="326">
        <v>0</v>
      </c>
      <c r="J204" s="327">
        <v>0</v>
      </c>
      <c r="K204" s="334">
        <v>10</v>
      </c>
    </row>
    <row r="205" spans="1:11" ht="14.45" customHeight="1" thickBot="1" x14ac:dyDescent="0.25">
      <c r="A205" s="342" t="s">
        <v>376</v>
      </c>
      <c r="B205" s="326">
        <v>0</v>
      </c>
      <c r="C205" s="326">
        <v>1</v>
      </c>
      <c r="D205" s="327">
        <v>1</v>
      </c>
      <c r="E205" s="328" t="s">
        <v>218</v>
      </c>
      <c r="F205" s="326">
        <v>0</v>
      </c>
      <c r="G205" s="327">
        <v>0</v>
      </c>
      <c r="H205" s="329">
        <v>0</v>
      </c>
      <c r="I205" s="326">
        <v>0</v>
      </c>
      <c r="J205" s="327">
        <v>0</v>
      </c>
      <c r="K205" s="334">
        <v>10</v>
      </c>
    </row>
    <row r="206" spans="1:11" ht="14.45" customHeight="1" thickBot="1" x14ac:dyDescent="0.25">
      <c r="A206" s="343" t="s">
        <v>377</v>
      </c>
      <c r="B206" s="321">
        <v>0</v>
      </c>
      <c r="C206" s="321">
        <v>1</v>
      </c>
      <c r="D206" s="322">
        <v>1</v>
      </c>
      <c r="E206" s="331" t="s">
        <v>218</v>
      </c>
      <c r="F206" s="321">
        <v>0</v>
      </c>
      <c r="G206" s="322">
        <v>0</v>
      </c>
      <c r="H206" s="324">
        <v>0</v>
      </c>
      <c r="I206" s="321">
        <v>0</v>
      </c>
      <c r="J206" s="322">
        <v>0</v>
      </c>
      <c r="K206" s="325">
        <v>10</v>
      </c>
    </row>
    <row r="207" spans="1:11" ht="14.45" customHeight="1" thickBot="1" x14ac:dyDescent="0.25">
      <c r="A207" s="347"/>
      <c r="B207" s="321">
        <v>-83102.048350635698</v>
      </c>
      <c r="C207" s="321">
        <v>-86951.522180000204</v>
      </c>
      <c r="D207" s="322">
        <v>-3849.47382936442</v>
      </c>
      <c r="E207" s="323">
        <v>1.04632224964</v>
      </c>
      <c r="F207" s="321">
        <v>-88430.1370790254</v>
      </c>
      <c r="G207" s="322">
        <v>-73691.780899187797</v>
      </c>
      <c r="H207" s="324">
        <v>-9472.9290700000001</v>
      </c>
      <c r="I207" s="321">
        <v>-82492.279649999895</v>
      </c>
      <c r="J207" s="322">
        <v>-8800.4987508121103</v>
      </c>
      <c r="K207" s="325">
        <v>0.93285255880899998</v>
      </c>
    </row>
    <row r="208" spans="1:11" ht="14.45" customHeight="1" thickBot="1" x14ac:dyDescent="0.25">
      <c r="A208" s="348" t="s">
        <v>50</v>
      </c>
      <c r="B208" s="335">
        <v>-83102.048350635698</v>
      </c>
      <c r="C208" s="335">
        <v>-86951.522180000204</v>
      </c>
      <c r="D208" s="336">
        <v>-3849.47382936441</v>
      </c>
      <c r="E208" s="337" t="s">
        <v>180</v>
      </c>
      <c r="F208" s="335">
        <v>-88430.1370790254</v>
      </c>
      <c r="G208" s="336">
        <v>-73691.780899187797</v>
      </c>
      <c r="H208" s="335">
        <v>-9472.9290700000001</v>
      </c>
      <c r="I208" s="335">
        <v>-82492.279649999895</v>
      </c>
      <c r="J208" s="336">
        <v>-8800.4987508121103</v>
      </c>
      <c r="K208" s="338">
        <v>0.93285255880899998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A5CCBD1D-2F7F-4371-AD98-6DB47DDE2299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4" t="s">
        <v>76</v>
      </c>
      <c r="B1" s="275"/>
      <c r="C1" s="275"/>
      <c r="D1" s="275"/>
      <c r="E1" s="275"/>
      <c r="F1" s="275"/>
      <c r="G1" s="245"/>
      <c r="H1" s="276"/>
      <c r="I1" s="276"/>
    </row>
    <row r="2" spans="1:10" ht="14.45" customHeight="1" thickBot="1" x14ac:dyDescent="0.25">
      <c r="A2" s="169" t="s">
        <v>179</v>
      </c>
      <c r="B2" s="160"/>
      <c r="C2" s="160"/>
      <c r="D2" s="160"/>
      <c r="E2" s="160"/>
      <c r="F2" s="160"/>
    </row>
    <row r="3" spans="1:10" ht="14.45" customHeight="1" thickBot="1" x14ac:dyDescent="0.25">
      <c r="A3" s="169"/>
      <c r="B3" s="188"/>
      <c r="C3" s="187">
        <v>2015</v>
      </c>
      <c r="D3" s="176">
        <v>2018</v>
      </c>
      <c r="E3" s="7"/>
      <c r="F3" s="253">
        <v>2019</v>
      </c>
      <c r="G3" s="271"/>
      <c r="H3" s="271"/>
      <c r="I3" s="254"/>
    </row>
    <row r="4" spans="1:10" ht="14.45" customHeight="1" thickBot="1" x14ac:dyDescent="0.2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49" t="s">
        <v>378</v>
      </c>
      <c r="B5" s="350" t="s">
        <v>379</v>
      </c>
      <c r="C5" s="351" t="s">
        <v>380</v>
      </c>
      <c r="D5" s="351" t="s">
        <v>380</v>
      </c>
      <c r="E5" s="351"/>
      <c r="F5" s="351" t="s">
        <v>380</v>
      </c>
      <c r="G5" s="351" t="s">
        <v>380</v>
      </c>
      <c r="H5" s="351" t="s">
        <v>380</v>
      </c>
      <c r="I5" s="352" t="s">
        <v>380</v>
      </c>
      <c r="J5" s="353" t="s">
        <v>52</v>
      </c>
    </row>
    <row r="6" spans="1:10" ht="14.45" customHeight="1" x14ac:dyDescent="0.2">
      <c r="A6" s="349" t="s">
        <v>378</v>
      </c>
      <c r="B6" s="350" t="s">
        <v>381</v>
      </c>
      <c r="C6" s="351">
        <v>0.16996</v>
      </c>
      <c r="D6" s="351">
        <v>4.6100000000000002E-2</v>
      </c>
      <c r="E6" s="351"/>
      <c r="F6" s="351">
        <v>0.22761000000000001</v>
      </c>
      <c r="G6" s="351">
        <v>0</v>
      </c>
      <c r="H6" s="351">
        <v>0.22761000000000001</v>
      </c>
      <c r="I6" s="352" t="s">
        <v>380</v>
      </c>
      <c r="J6" s="353" t="s">
        <v>1</v>
      </c>
    </row>
    <row r="7" spans="1:10" ht="14.45" customHeight="1" x14ac:dyDescent="0.2">
      <c r="A7" s="349" t="s">
        <v>378</v>
      </c>
      <c r="B7" s="350" t="s">
        <v>382</v>
      </c>
      <c r="C7" s="351">
        <v>0.16996</v>
      </c>
      <c r="D7" s="351">
        <v>4.6100000000000002E-2</v>
      </c>
      <c r="E7" s="351"/>
      <c r="F7" s="351">
        <v>0.22761000000000001</v>
      </c>
      <c r="G7" s="351">
        <v>0</v>
      </c>
      <c r="H7" s="351">
        <v>0.22761000000000001</v>
      </c>
      <c r="I7" s="352" t="s">
        <v>380</v>
      </c>
      <c r="J7" s="353" t="s">
        <v>383</v>
      </c>
    </row>
    <row r="9" spans="1:10" ht="14.45" customHeight="1" x14ac:dyDescent="0.2">
      <c r="A9" s="349" t="s">
        <v>378</v>
      </c>
      <c r="B9" s="350" t="s">
        <v>379</v>
      </c>
      <c r="C9" s="351" t="s">
        <v>380</v>
      </c>
      <c r="D9" s="351" t="s">
        <v>380</v>
      </c>
      <c r="E9" s="351"/>
      <c r="F9" s="351" t="s">
        <v>380</v>
      </c>
      <c r="G9" s="351" t="s">
        <v>380</v>
      </c>
      <c r="H9" s="351" t="s">
        <v>380</v>
      </c>
      <c r="I9" s="352" t="s">
        <v>380</v>
      </c>
      <c r="J9" s="353" t="s">
        <v>52</v>
      </c>
    </row>
    <row r="10" spans="1:10" ht="14.45" customHeight="1" x14ac:dyDescent="0.2">
      <c r="A10" s="349" t="s">
        <v>384</v>
      </c>
      <c r="B10" s="350" t="s">
        <v>385</v>
      </c>
      <c r="C10" s="351" t="s">
        <v>380</v>
      </c>
      <c r="D10" s="351" t="s">
        <v>380</v>
      </c>
      <c r="E10" s="351"/>
      <c r="F10" s="351" t="s">
        <v>380</v>
      </c>
      <c r="G10" s="351" t="s">
        <v>380</v>
      </c>
      <c r="H10" s="351" t="s">
        <v>380</v>
      </c>
      <c r="I10" s="352" t="s">
        <v>380</v>
      </c>
      <c r="J10" s="353" t="s">
        <v>0</v>
      </c>
    </row>
    <row r="11" spans="1:10" ht="14.45" customHeight="1" x14ac:dyDescent="0.2">
      <c r="A11" s="349" t="s">
        <v>384</v>
      </c>
      <c r="B11" s="350" t="s">
        <v>381</v>
      </c>
      <c r="C11" s="351">
        <v>0.16996</v>
      </c>
      <c r="D11" s="351">
        <v>4.6100000000000002E-2</v>
      </c>
      <c r="E11" s="351"/>
      <c r="F11" s="351">
        <v>0.22761000000000001</v>
      </c>
      <c r="G11" s="351">
        <v>0</v>
      </c>
      <c r="H11" s="351">
        <v>0.22761000000000001</v>
      </c>
      <c r="I11" s="352" t="s">
        <v>380</v>
      </c>
      <c r="J11" s="353" t="s">
        <v>1</v>
      </c>
    </row>
    <row r="12" spans="1:10" ht="14.45" customHeight="1" x14ac:dyDescent="0.2">
      <c r="A12" s="349" t="s">
        <v>384</v>
      </c>
      <c r="B12" s="350" t="s">
        <v>386</v>
      </c>
      <c r="C12" s="351">
        <v>0.16996</v>
      </c>
      <c r="D12" s="351">
        <v>4.6100000000000002E-2</v>
      </c>
      <c r="E12" s="351"/>
      <c r="F12" s="351">
        <v>0.22761000000000001</v>
      </c>
      <c r="G12" s="351">
        <v>0</v>
      </c>
      <c r="H12" s="351">
        <v>0.22761000000000001</v>
      </c>
      <c r="I12" s="352" t="s">
        <v>380</v>
      </c>
      <c r="J12" s="353" t="s">
        <v>387</v>
      </c>
    </row>
    <row r="13" spans="1:10" ht="14.45" customHeight="1" x14ac:dyDescent="0.2">
      <c r="A13" s="349" t="s">
        <v>380</v>
      </c>
      <c r="B13" s="350" t="s">
        <v>380</v>
      </c>
      <c r="C13" s="351" t="s">
        <v>380</v>
      </c>
      <c r="D13" s="351" t="s">
        <v>380</v>
      </c>
      <c r="E13" s="351"/>
      <c r="F13" s="351" t="s">
        <v>380</v>
      </c>
      <c r="G13" s="351" t="s">
        <v>380</v>
      </c>
      <c r="H13" s="351" t="s">
        <v>380</v>
      </c>
      <c r="I13" s="352" t="s">
        <v>380</v>
      </c>
      <c r="J13" s="353" t="s">
        <v>388</v>
      </c>
    </row>
    <row r="14" spans="1:10" ht="14.45" customHeight="1" x14ac:dyDescent="0.2">
      <c r="A14" s="349" t="s">
        <v>378</v>
      </c>
      <c r="B14" s="350" t="s">
        <v>382</v>
      </c>
      <c r="C14" s="351">
        <v>0.16996</v>
      </c>
      <c r="D14" s="351">
        <v>4.6100000000000002E-2</v>
      </c>
      <c r="E14" s="351"/>
      <c r="F14" s="351">
        <v>0.22761000000000001</v>
      </c>
      <c r="G14" s="351">
        <v>0</v>
      </c>
      <c r="H14" s="351">
        <v>0.22761000000000001</v>
      </c>
      <c r="I14" s="352" t="s">
        <v>380</v>
      </c>
      <c r="J14" s="353" t="s">
        <v>383</v>
      </c>
    </row>
  </sheetData>
  <mergeCells count="3">
    <mergeCell ref="F3:I3"/>
    <mergeCell ref="C4:D4"/>
    <mergeCell ref="A1:I1"/>
  </mergeCells>
  <conditionalFormatting sqref="F8 F15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14">
    <cfRule type="expression" dxfId="26" priority="5">
      <formula>$H9&gt;0</formula>
    </cfRule>
  </conditionalFormatting>
  <conditionalFormatting sqref="A9:A14">
    <cfRule type="expression" dxfId="25" priority="2">
      <formula>AND($J9&lt;&gt;"mezeraKL",$J9&lt;&gt;"")</formula>
    </cfRule>
  </conditionalFormatting>
  <conditionalFormatting sqref="I9:I14">
    <cfRule type="expression" dxfId="24" priority="6">
      <formula>$I9&gt;1</formula>
    </cfRule>
  </conditionalFormatting>
  <conditionalFormatting sqref="B9:B14">
    <cfRule type="expression" dxfId="23" priority="1">
      <formula>OR($J9="NS",$J9="SumaNS",$J9="Účet")</formula>
    </cfRule>
  </conditionalFormatting>
  <conditionalFormatting sqref="A9:D14 F9:I14">
    <cfRule type="expression" dxfId="22" priority="8">
      <formula>AND($J9&lt;&gt;"",$J9&lt;&gt;"mezeraKL")</formula>
    </cfRule>
  </conditionalFormatting>
  <conditionalFormatting sqref="B9:D14 F9:I14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0" priority="4">
      <formula>OR($J9="SumaNS",$J9="NS")</formula>
    </cfRule>
  </conditionalFormatting>
  <hyperlinks>
    <hyperlink ref="A2" location="Obsah!A1" display="Zpět na Obsah  KL 01  1.-4.měsíc" xr:uid="{4913965C-77F1-47B2-8CD1-EC4D8AF3DC6D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90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81" t="s">
        <v>92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4.45" customHeight="1" thickBot="1" x14ac:dyDescent="0.25">
      <c r="A2" s="169" t="s">
        <v>179</v>
      </c>
      <c r="B2" s="57"/>
      <c r="C2" s="165"/>
      <c r="D2" s="165"/>
      <c r="E2" s="189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77"/>
      <c r="D3" s="278"/>
      <c r="E3" s="278"/>
      <c r="F3" s="278"/>
      <c r="G3" s="278"/>
      <c r="H3" s="278"/>
      <c r="I3" s="278"/>
      <c r="J3" s="279" t="s">
        <v>74</v>
      </c>
      <c r="K3" s="280"/>
      <c r="L3" s="71">
        <f>IF(M3&lt;&gt;0,N3/M3,0)</f>
        <v>75.87</v>
      </c>
      <c r="M3" s="71">
        <f>SUBTOTAL(9,M5:M1048576)</f>
        <v>3</v>
      </c>
      <c r="N3" s="72">
        <f>SUBTOTAL(9,N5:N1048576)</f>
        <v>227.61</v>
      </c>
    </row>
    <row r="4" spans="1:14" s="162" customFormat="1" ht="14.45" customHeight="1" thickBot="1" x14ac:dyDescent="0.25">
      <c r="A4" s="354" t="s">
        <v>3</v>
      </c>
      <c r="B4" s="355" t="s">
        <v>4</v>
      </c>
      <c r="C4" s="355" t="s">
        <v>0</v>
      </c>
      <c r="D4" s="355" t="s">
        <v>5</v>
      </c>
      <c r="E4" s="356" t="s">
        <v>6</v>
      </c>
      <c r="F4" s="355" t="s">
        <v>1</v>
      </c>
      <c r="G4" s="355" t="s">
        <v>7</v>
      </c>
      <c r="H4" s="355" t="s">
        <v>8</v>
      </c>
      <c r="I4" s="355" t="s">
        <v>9</v>
      </c>
      <c r="J4" s="357" t="s">
        <v>10</v>
      </c>
      <c r="K4" s="357" t="s">
        <v>11</v>
      </c>
      <c r="L4" s="358" t="s">
        <v>80</v>
      </c>
      <c r="M4" s="358" t="s">
        <v>12</v>
      </c>
      <c r="N4" s="359" t="s">
        <v>88</v>
      </c>
    </row>
    <row r="5" spans="1:14" ht="14.45" customHeight="1" x14ac:dyDescent="0.2">
      <c r="A5" s="360" t="s">
        <v>378</v>
      </c>
      <c r="B5" s="361" t="s">
        <v>379</v>
      </c>
      <c r="C5" s="362" t="s">
        <v>384</v>
      </c>
      <c r="D5" s="363" t="s">
        <v>385</v>
      </c>
      <c r="E5" s="364">
        <v>50113001</v>
      </c>
      <c r="F5" s="363" t="s">
        <v>389</v>
      </c>
      <c r="G5" s="362" t="s">
        <v>390</v>
      </c>
      <c r="H5" s="362">
        <v>992739</v>
      </c>
      <c r="I5" s="362">
        <v>0</v>
      </c>
      <c r="J5" s="362" t="s">
        <v>391</v>
      </c>
      <c r="K5" s="362" t="s">
        <v>380</v>
      </c>
      <c r="L5" s="365">
        <v>101.18999999999998</v>
      </c>
      <c r="M5" s="365">
        <v>1</v>
      </c>
      <c r="N5" s="366">
        <v>101.18999999999998</v>
      </c>
    </row>
    <row r="6" spans="1:14" ht="14.45" customHeight="1" thickBot="1" x14ac:dyDescent="0.25">
      <c r="A6" s="367" t="s">
        <v>378</v>
      </c>
      <c r="B6" s="368" t="s">
        <v>379</v>
      </c>
      <c r="C6" s="369" t="s">
        <v>384</v>
      </c>
      <c r="D6" s="370" t="s">
        <v>385</v>
      </c>
      <c r="E6" s="371">
        <v>50113001</v>
      </c>
      <c r="F6" s="370" t="s">
        <v>389</v>
      </c>
      <c r="G6" s="369" t="s">
        <v>390</v>
      </c>
      <c r="H6" s="369">
        <v>192414</v>
      </c>
      <c r="I6" s="369">
        <v>92414</v>
      </c>
      <c r="J6" s="369" t="s">
        <v>392</v>
      </c>
      <c r="K6" s="369" t="s">
        <v>393</v>
      </c>
      <c r="L6" s="372">
        <v>63.210000000000015</v>
      </c>
      <c r="M6" s="372">
        <v>2</v>
      </c>
      <c r="N6" s="373">
        <v>126.42000000000003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2F4B002-1AC5-458F-B17D-7B4247C32649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4" t="s">
        <v>77</v>
      </c>
      <c r="B1" s="275"/>
      <c r="C1" s="275"/>
      <c r="D1" s="275"/>
      <c r="E1" s="275"/>
      <c r="F1" s="275"/>
      <c r="G1" s="245"/>
      <c r="H1" s="276"/>
      <c r="I1" s="276"/>
    </row>
    <row r="2" spans="1:10" ht="14.45" customHeight="1" thickBot="1" x14ac:dyDescent="0.25">
      <c r="A2" s="169" t="s">
        <v>179</v>
      </c>
      <c r="B2" s="160"/>
      <c r="C2" s="160"/>
      <c r="D2" s="160"/>
      <c r="E2" s="160"/>
      <c r="F2" s="160"/>
    </row>
    <row r="3" spans="1:10" ht="14.45" customHeight="1" thickBot="1" x14ac:dyDescent="0.25">
      <c r="A3" s="169"/>
      <c r="B3" s="188"/>
      <c r="C3" s="175">
        <v>2015</v>
      </c>
      <c r="D3" s="176">
        <v>2018</v>
      </c>
      <c r="E3" s="7"/>
      <c r="F3" s="253">
        <v>2019</v>
      </c>
      <c r="G3" s="271"/>
      <c r="H3" s="271"/>
      <c r="I3" s="254"/>
    </row>
    <row r="4" spans="1:10" ht="14.45" customHeight="1" thickBot="1" x14ac:dyDescent="0.2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49" t="s">
        <v>378</v>
      </c>
      <c r="B5" s="350" t="s">
        <v>379</v>
      </c>
      <c r="C5" s="351" t="s">
        <v>380</v>
      </c>
      <c r="D5" s="351" t="s">
        <v>380</v>
      </c>
      <c r="E5" s="351"/>
      <c r="F5" s="351" t="s">
        <v>380</v>
      </c>
      <c r="G5" s="351" t="s">
        <v>380</v>
      </c>
      <c r="H5" s="351" t="s">
        <v>380</v>
      </c>
      <c r="I5" s="352" t="s">
        <v>380</v>
      </c>
      <c r="J5" s="353" t="s">
        <v>52</v>
      </c>
    </row>
    <row r="6" spans="1:10" ht="14.45" customHeight="1" x14ac:dyDescent="0.2">
      <c r="A6" s="349" t="s">
        <v>378</v>
      </c>
      <c r="B6" s="350" t="s">
        <v>394</v>
      </c>
      <c r="C6" s="351">
        <v>3.032E-2</v>
      </c>
      <c r="D6" s="351">
        <v>9.9499999999999988E-3</v>
      </c>
      <c r="E6" s="351"/>
      <c r="F6" s="351">
        <v>4.6800000000000001E-3</v>
      </c>
      <c r="G6" s="351">
        <v>0</v>
      </c>
      <c r="H6" s="351">
        <v>4.6800000000000001E-3</v>
      </c>
      <c r="I6" s="352" t="s">
        <v>380</v>
      </c>
      <c r="J6" s="353" t="s">
        <v>1</v>
      </c>
    </row>
    <row r="7" spans="1:10" ht="14.45" customHeight="1" x14ac:dyDescent="0.2">
      <c r="A7" s="349" t="s">
        <v>378</v>
      </c>
      <c r="B7" s="350" t="s">
        <v>382</v>
      </c>
      <c r="C7" s="351">
        <v>3.032E-2</v>
      </c>
      <c r="D7" s="351">
        <v>9.9499999999999988E-3</v>
      </c>
      <c r="E7" s="351"/>
      <c r="F7" s="351">
        <v>4.6800000000000001E-3</v>
      </c>
      <c r="G7" s="351">
        <v>0</v>
      </c>
      <c r="H7" s="351">
        <v>4.6800000000000001E-3</v>
      </c>
      <c r="I7" s="352" t="s">
        <v>380</v>
      </c>
      <c r="J7" s="353" t="s">
        <v>383</v>
      </c>
    </row>
    <row r="9" spans="1:10" ht="14.45" customHeight="1" x14ac:dyDescent="0.2">
      <c r="A9" s="349" t="s">
        <v>378</v>
      </c>
      <c r="B9" s="350" t="s">
        <v>379</v>
      </c>
      <c r="C9" s="351" t="s">
        <v>380</v>
      </c>
      <c r="D9" s="351" t="s">
        <v>380</v>
      </c>
      <c r="E9" s="351"/>
      <c r="F9" s="351" t="s">
        <v>380</v>
      </c>
      <c r="G9" s="351" t="s">
        <v>380</v>
      </c>
      <c r="H9" s="351" t="s">
        <v>380</v>
      </c>
      <c r="I9" s="352" t="s">
        <v>380</v>
      </c>
      <c r="J9" s="353" t="s">
        <v>52</v>
      </c>
    </row>
    <row r="10" spans="1:10" ht="14.45" customHeight="1" x14ac:dyDescent="0.2">
      <c r="A10" s="349" t="s">
        <v>384</v>
      </c>
      <c r="B10" s="350" t="s">
        <v>385</v>
      </c>
      <c r="C10" s="351" t="s">
        <v>380</v>
      </c>
      <c r="D10" s="351" t="s">
        <v>380</v>
      </c>
      <c r="E10" s="351"/>
      <c r="F10" s="351" t="s">
        <v>380</v>
      </c>
      <c r="G10" s="351" t="s">
        <v>380</v>
      </c>
      <c r="H10" s="351" t="s">
        <v>380</v>
      </c>
      <c r="I10" s="352" t="s">
        <v>380</v>
      </c>
      <c r="J10" s="353" t="s">
        <v>0</v>
      </c>
    </row>
    <row r="11" spans="1:10" ht="14.45" customHeight="1" x14ac:dyDescent="0.2">
      <c r="A11" s="349" t="s">
        <v>384</v>
      </c>
      <c r="B11" s="350" t="s">
        <v>394</v>
      </c>
      <c r="C11" s="351">
        <v>3.032E-2</v>
      </c>
      <c r="D11" s="351">
        <v>9.9499999999999988E-3</v>
      </c>
      <c r="E11" s="351"/>
      <c r="F11" s="351">
        <v>4.6800000000000001E-3</v>
      </c>
      <c r="G11" s="351">
        <v>0</v>
      </c>
      <c r="H11" s="351">
        <v>4.6800000000000001E-3</v>
      </c>
      <c r="I11" s="352" t="s">
        <v>380</v>
      </c>
      <c r="J11" s="353" t="s">
        <v>1</v>
      </c>
    </row>
    <row r="12" spans="1:10" ht="14.45" customHeight="1" x14ac:dyDescent="0.2">
      <c r="A12" s="349" t="s">
        <v>384</v>
      </c>
      <c r="B12" s="350" t="s">
        <v>386</v>
      </c>
      <c r="C12" s="351">
        <v>3.032E-2</v>
      </c>
      <c r="D12" s="351">
        <v>9.9499999999999988E-3</v>
      </c>
      <c r="E12" s="351"/>
      <c r="F12" s="351">
        <v>4.6800000000000001E-3</v>
      </c>
      <c r="G12" s="351">
        <v>0</v>
      </c>
      <c r="H12" s="351">
        <v>4.6800000000000001E-3</v>
      </c>
      <c r="I12" s="352" t="s">
        <v>380</v>
      </c>
      <c r="J12" s="353" t="s">
        <v>387</v>
      </c>
    </row>
    <row r="13" spans="1:10" ht="14.45" customHeight="1" x14ac:dyDescent="0.2">
      <c r="A13" s="349" t="s">
        <v>380</v>
      </c>
      <c r="B13" s="350" t="s">
        <v>380</v>
      </c>
      <c r="C13" s="351" t="s">
        <v>380</v>
      </c>
      <c r="D13" s="351" t="s">
        <v>380</v>
      </c>
      <c r="E13" s="351"/>
      <c r="F13" s="351" t="s">
        <v>380</v>
      </c>
      <c r="G13" s="351" t="s">
        <v>380</v>
      </c>
      <c r="H13" s="351" t="s">
        <v>380</v>
      </c>
      <c r="I13" s="352" t="s">
        <v>380</v>
      </c>
      <c r="J13" s="353" t="s">
        <v>388</v>
      </c>
    </row>
    <row r="14" spans="1:10" ht="14.45" customHeight="1" x14ac:dyDescent="0.2">
      <c r="A14" s="349" t="s">
        <v>378</v>
      </c>
      <c r="B14" s="350" t="s">
        <v>382</v>
      </c>
      <c r="C14" s="351">
        <v>3.032E-2</v>
      </c>
      <c r="D14" s="351">
        <v>9.9499999999999988E-3</v>
      </c>
      <c r="E14" s="351"/>
      <c r="F14" s="351">
        <v>4.6800000000000001E-3</v>
      </c>
      <c r="G14" s="351">
        <v>0</v>
      </c>
      <c r="H14" s="351">
        <v>4.6800000000000001E-3</v>
      </c>
      <c r="I14" s="352" t="s">
        <v>380</v>
      </c>
      <c r="J14" s="353" t="s">
        <v>383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D54CE7FD-44F2-4AF4-92EA-151D42EAEC1A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81" t="s">
        <v>407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5" customHeight="1" thickBot="1" x14ac:dyDescent="0.25">
      <c r="A2" s="169" t="s">
        <v>179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77"/>
      <c r="D3" s="278"/>
      <c r="E3" s="278"/>
      <c r="F3" s="278"/>
      <c r="G3" s="278"/>
      <c r="H3" s="107" t="s">
        <v>74</v>
      </c>
      <c r="I3" s="71">
        <f>IF(J3&lt;&gt;0,K3/J3,0)</f>
        <v>18581.956312465667</v>
      </c>
      <c r="J3" s="71">
        <f>SUBTOTAL(9,J5:J1048576)</f>
        <v>5</v>
      </c>
      <c r="K3" s="72">
        <f>SUBTOTAL(9,K5:K1048576)</f>
        <v>92909.781562328339</v>
      </c>
    </row>
    <row r="4" spans="1:11" s="162" customFormat="1" ht="14.45" customHeight="1" thickBot="1" x14ac:dyDescent="0.25">
      <c r="A4" s="354" t="s">
        <v>3</v>
      </c>
      <c r="B4" s="355" t="s">
        <v>4</v>
      </c>
      <c r="C4" s="355" t="s">
        <v>0</v>
      </c>
      <c r="D4" s="355" t="s">
        <v>5</v>
      </c>
      <c r="E4" s="355" t="s">
        <v>6</v>
      </c>
      <c r="F4" s="355" t="s">
        <v>1</v>
      </c>
      <c r="G4" s="355" t="s">
        <v>53</v>
      </c>
      <c r="H4" s="357" t="s">
        <v>10</v>
      </c>
      <c r="I4" s="358" t="s">
        <v>80</v>
      </c>
      <c r="J4" s="358" t="s">
        <v>12</v>
      </c>
      <c r="K4" s="359" t="s">
        <v>88</v>
      </c>
    </row>
    <row r="5" spans="1:11" ht="14.45" customHeight="1" x14ac:dyDescent="0.2">
      <c r="A5" s="360" t="s">
        <v>378</v>
      </c>
      <c r="B5" s="361" t="s">
        <v>379</v>
      </c>
      <c r="C5" s="362" t="s">
        <v>384</v>
      </c>
      <c r="D5" s="363" t="s">
        <v>385</v>
      </c>
      <c r="E5" s="362" t="s">
        <v>395</v>
      </c>
      <c r="F5" s="363" t="s">
        <v>396</v>
      </c>
      <c r="G5" s="362" t="s">
        <v>397</v>
      </c>
      <c r="H5" s="362" t="s">
        <v>398</v>
      </c>
      <c r="I5" s="365">
        <v>1.1699999570846558</v>
      </c>
      <c r="J5" s="365">
        <v>4</v>
      </c>
      <c r="K5" s="366">
        <v>4.679999828338623</v>
      </c>
    </row>
    <row r="6" spans="1:11" ht="14.45" customHeight="1" thickBot="1" x14ac:dyDescent="0.25">
      <c r="A6" s="367" t="s">
        <v>399</v>
      </c>
      <c r="B6" s="368" t="s">
        <v>400</v>
      </c>
      <c r="C6" s="369" t="s">
        <v>401</v>
      </c>
      <c r="D6" s="370" t="s">
        <v>402</v>
      </c>
      <c r="E6" s="369" t="s">
        <v>403</v>
      </c>
      <c r="F6" s="370" t="s">
        <v>404</v>
      </c>
      <c r="G6" s="369" t="s">
        <v>405</v>
      </c>
      <c r="H6" s="369" t="s">
        <v>406</v>
      </c>
      <c r="I6" s="372">
        <v>92905.1015625</v>
      </c>
      <c r="J6" s="372">
        <v>1</v>
      </c>
      <c r="K6" s="373">
        <v>92905.1015625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1F74EFD-2300-4D68-A458-D5E1BFF79A7A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2019-11-25T14:20:17Z</dcterms:modified>
</cp:coreProperties>
</file>