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D9" i="431" l="1"/>
  <c r="H9" i="431"/>
  <c r="L9" i="431"/>
  <c r="P9" i="431"/>
  <c r="E9" i="431"/>
  <c r="I9" i="431"/>
  <c r="M9" i="431"/>
  <c r="Q9" i="431"/>
  <c r="F9" i="431"/>
  <c r="J9" i="431"/>
  <c r="N9" i="431"/>
  <c r="C9" i="431"/>
  <c r="G9" i="431"/>
  <c r="K9" i="431"/>
  <c r="O9" i="431"/>
  <c r="O8" i="431"/>
  <c r="I8" i="431"/>
  <c r="M8" i="431"/>
  <c r="Q8" i="431"/>
  <c r="J8" i="431"/>
  <c r="E8" i="431"/>
  <c r="K8" i="431"/>
  <c r="L8" i="431"/>
  <c r="C8" i="431"/>
  <c r="G8" i="431"/>
  <c r="H8" i="431"/>
  <c r="D8" i="431"/>
  <c r="P8" i="431"/>
  <c r="F8" i="431"/>
  <c r="N8" i="431"/>
  <c r="S9" i="431" l="1"/>
  <c r="R9" i="431"/>
  <c r="C6" i="43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E11" i="339" l="1"/>
  <c r="C11" i="339" l="1"/>
  <c r="A7" i="414" l="1"/>
  <c r="A12" i="383" l="1"/>
  <c r="A10" i="383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D4" i="414"/>
  <c r="C12" i="414"/>
  <c r="D15" i="414"/>
  <c r="D12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D16" i="414"/>
  <c r="C16" i="414"/>
  <c r="I12" i="339" l="1"/>
  <c r="I13" i="339" s="1"/>
  <c r="F13" i="339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D14" i="414"/>
  <c r="C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<sst xmlns="http://schemas.openxmlformats.org/spreadsheetml/2006/main" count="600" uniqueCount="312">
  <si>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</si>
  <si>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</si>
  <si>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</si>
  <si>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</si>
  <si>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</si>
  <si>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</si>
  <si>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</si>
  <si>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</si>
  <si>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</si>
  <si>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</si>
  <si>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</si>
  <si>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</si>
  <si>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</si>
  <si>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</si>
  <si>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</si>
  <si>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</si>
  <si>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</si>
  <si>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</si>
  <si>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</si>
  <si>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</si>
  <si>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</si>
  <si>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</si>
  <si>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</si>
  <si>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</si>
  <si>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</si>
  <si>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</si>
  <si>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</si>
  <si>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</si>
  <si>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</si>
  <si>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</si>
  <si>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</si>
  <si>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</si>
  <si>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</si>
  <si>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</si>
  <si>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</si>
  <si>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</si>
  <si>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</si>
  <si>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</si>
  <si>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</si>
  <si>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</si>
  <si>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</si>
  <si>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</si>
  <si>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</si>
  <si>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</si>
  <si>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</si>
  <si>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</si>
  <si>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</si>
  <si>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</si>
  <si>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</si>
  <si>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</si>
  <si>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</si>
  <si>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</si>
  <si>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</si>
  <si>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</si>
  <si>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</si>
  <si>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</si>
  <si>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</si>
  <si>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</si>
  <si>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</si>
  <si>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</si>
  <si>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</si>
  <si>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</si>
  <si>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</si>
  <si>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</si>
  <si>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</si>
  <si>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</si>
  <si>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</si>
  <si>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</si>
  <si>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</si>
  <si>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</si>
  <si>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</si>
  <si>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</si>
  <si>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</si>
  <si>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</si>
  <si>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</si>
  <si>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</si>
  <si>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</si>
  <si>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</si>
  <si>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</si>
  <si>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</si>
  <si>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</si>
  <si>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</si>
  <si>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</si>
  <si>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</si>
  <si>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</si>
  <si>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</si>
  <si>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</si>
  <si>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</si>
  <si>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</si>
  <si>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</si>
  <si>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</si>
  <si>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</si>
  <si>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</si>
  <si>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</si>
  <si>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</si>
  <si>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</si>
  <si>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</si>
  <si>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</si>
  <si>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</si>
  <si>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</si>
  <si>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</si>
  <si>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</si>
  <si>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</si>
  <si>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</si>
  <si>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</si>
  <si>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</si>
  <si>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</si>
  <si>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</si>
  <si>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</si>
  <si>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</si>
  <si>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</si>
  <si>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</si>
  <si>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</si>
  <si>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</si>
  <si>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</si>
  <si>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</si>
  <si>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</si>
  <si>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</si>
  <si>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</si>
  <si>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</si>
  <si>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</si>
  <si>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</si>
  <si>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</si>
  <si>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</si>
  <si>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</si>
  <si>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</si>
  <si>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</si>
  <si>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</si>
  <si>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</si>
  <si>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</si>
  <si>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</si>
  <si>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</si>
  <si>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</si>
  <si>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</si>
  <si>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</si>
  <si>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</si>
  <si>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</si>
  <si>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</si>
  <si>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</si>
  <si>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</si>
  <si>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</si>
  <si>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</si>
  <si>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</si>
  <si>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</si>
  <si>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</si>
  <si>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</si>
  <si>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</si>
  <si>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</si>
  <si>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</si>
  <si>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</si>
  <si>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</si>
  <si>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</si>
  <si>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</si>
  <si>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</si>
  <si>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</si>
  <si>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</si>
  <si>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</si>
  <si>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</si>
  <si>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</si>
  <si>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</si>
  <si>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</si>
  <si>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</si>
  <si>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</si>
  <si>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</si>
  <si>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</si>
  <si>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</si>
  <si>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</si>
  <si>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</si>
  <si>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</si>
  <si>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</si>
  <si>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</si>
  <si>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</si>
  <si>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</si>
  <si>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</si>
  <si>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</si>
  <si>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</si>
  <si>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</si>
  <si>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</si>
  <si>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</si>
  <si>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</si>
  <si>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</si>
  <si>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</si>
  <si>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</si>
  <si>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</si>
  <si>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</si>
  <si>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</si>
  <si>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</si>
  <si>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</si>
  <si>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</si>
  <si>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</si>
  <si>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</si>
  <si>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</si>
  <si>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</si>
  <si>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</si>
  <si>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</si>
  <si>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</si>
  <si>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</si>
  <si>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50117015     IT - spotřební materiál (sk. P37, 38,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</si>
  <si>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</si>
  <si>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</si>
  <si>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</si>
  <si>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</si>
  <si>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</si>
  <si>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</si>
  <si>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</si>
  <si>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</si>
  <si>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</si>
  <si>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</si>
  <si>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</si>
  <si>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</si>
  <si>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</si>
  <si>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</si>
  <si>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</si>
  <si>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</si>
  <si>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</si>
  <si>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</si>
  <si>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</si>
  <si>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</si>
  <si>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</si>
  <si>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</si>
  <si>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</si>
  <si>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51806007     praní prádla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</si>
  <si>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</si>
  <si>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</si>
  <si>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</si>
  <si>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</si>
  <si>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</si>
  <si>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</si>
  <si>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</si>
  <si>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</si>
  <si>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</si>
  <si>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</si>
  <si>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</si>
  <si>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</si>
  <si>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</si>
  <si>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</si>
  <si>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</si>
  <si>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</si>
  <si>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</si>
  <si>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</si>
  <si>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</si>
  <si>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</si>
  <si>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</si>
  <si>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</si>
  <si>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</si>
  <si>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</si>
  <si>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</si>
  <si>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</si>
  <si>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</si>
  <si>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</si>
  <si>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</si>
  <si>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</si>
  <si>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</si>
  <si>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</si>
  <si>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</si>
  <si>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</si>
  <si>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</si>
  <si>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</si>
  <si>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</si>
  <si>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</si>
  <si>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</si>
  <si>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</si>
  <si>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</si>
  <si>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</si>
  <si>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</si>
  <si>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</si>
  <si>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</si>
  <si>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</si>
  <si>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</si>
  <si>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</si>
  <si>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</si>
  <si>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</si>
  <si>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</si>
  <si>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</si>
  <si>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</si>
  <si>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</si>
  <si>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</si>
  <si>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</si>
  <si>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</si>
  <si>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</si>
  <si>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</si>
  <si>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</si>
  <si>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45</t>
  </si>
  <si>
    <t>SOC: Sociální oddělení</t>
  </si>
  <si>
    <t/>
  </si>
  <si>
    <t>50113001 - léky - paušál (LEK)</t>
  </si>
  <si>
    <t>SOC: Sociální oddělení Celkem</t>
  </si>
  <si>
    <t>SumaKL</t>
  </si>
  <si>
    <t>4598</t>
  </si>
  <si>
    <t>SOC: sociální oddělení</t>
  </si>
  <si>
    <t>SOC: sociální oddělení Celkem</t>
  </si>
  <si>
    <t>SumaNS</t>
  </si>
  <si>
    <t>mezeraNS</t>
  </si>
  <si>
    <t>léky - paušál (LEK)</t>
  </si>
  <si>
    <t>O</t>
  </si>
  <si>
    <t>Phyteneo Occusept aqua opht. 2x20ml</t>
  </si>
  <si>
    <t>SEPTONEX</t>
  </si>
  <si>
    <t>SPR 1X45ML</t>
  </si>
  <si>
    <t>50115050 - obvazový materiál (Z502)</t>
  </si>
  <si>
    <t>50115050</t>
  </si>
  <si>
    <t>obvazový materiál (Z502)</t>
  </si>
  <si>
    <t>ZC854</t>
  </si>
  <si>
    <t>Kompresa NT 7,5 x 7,5 cm/2 ks sterilní 26510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</si>
  <si>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</si>
  <si>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</si>
  <si>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</si>
  <si>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</si>
  <si>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</si>
  <si>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</si>
  <si>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</si>
  <si>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ON Data</t>
  </si>
  <si>
    <t>zdravotně - sociální pracovníci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</si>
</sst>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80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3" xfId="74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5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8" xfId="0" applyNumberFormat="1" applyFont="1" applyBorder="1" applyAlignment="1">
      <alignment horizontal="right" vertical="center"/>
    </xf>
    <xf numFmtId="173" fontId="39" fillId="0" borderId="78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80" xfId="0" applyNumberFormat="1" applyFont="1" applyBorder="1" applyAlignment="1">
      <alignment vertical="center"/>
    </xf>
    <xf numFmtId="174" fontId="39" fillId="0" borderId="81" xfId="0" applyNumberFormat="1" applyFont="1" applyBorder="1" applyAlignment="1">
      <alignment vertical="center"/>
    </xf>
    <xf numFmtId="174" fontId="39" fillId="0" borderId="78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4" xfId="0" applyNumberFormat="1" applyFont="1" applyBorder="1" applyAlignment="1">
      <alignment vertical="center"/>
    </xf>
    <xf numFmtId="0" fontId="32" fillId="0" borderId="79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2" xfId="0" applyNumberFormat="1" applyFont="1" applyBorder="1" applyAlignment="1">
      <alignment horizontal="right" vertical="center"/>
    </xf>
    <xf numFmtId="175" fontId="39" fillId="0" borderId="6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6" fontId="39" fillId="0" borderId="6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5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7" xfId="0" applyNumberFormat="1" applyFont="1" applyFill="1" applyBorder="1"/>
    <xf numFmtId="3" fontId="0" fillId="7" borderId="54" xfId="0" applyNumberFormat="1" applyFont="1" applyFill="1" applyBorder="1"/>
    <xf numFmtId="0" fontId="0" fillId="0" borderId="88" xfId="0" applyNumberFormat="1" applyFont="1" applyBorder="1"/>
    <xf numFmtId="3" fontId="0" fillId="0" borderId="89" xfId="0" applyNumberFormat="1" applyFont="1" applyBorder="1"/>
    <xf numFmtId="0" fontId="0" fillId="7" borderId="88" xfId="0" applyNumberFormat="1" applyFont="1" applyFill="1" applyBorder="1"/>
    <xf numFmtId="3" fontId="0" fillId="7" borderId="89" xfId="0" applyNumberFormat="1" applyFont="1" applyFill="1" applyBorder="1"/>
    <xf numFmtId="0" fontId="52" fillId="8" borderId="88" xfId="0" applyNumberFormat="1" applyFont="1" applyFill="1" applyBorder="1"/>
    <xf numFmtId="3" fontId="52" fillId="8" borderId="8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3" xfId="0" applyFont="1" applyFill="1" applyBorder="1" applyAlignment="1">
      <alignment horizontal="center" vertical="center" wrapText="1"/>
    </xf>
    <xf numFmtId="0" fontId="54" fillId="4" borderId="67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68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75" xfId="0" applyNumberFormat="1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7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/>
    </xf>
    <xf numFmtId="9" fontId="54" fillId="4" borderId="67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3" fontId="54" fillId="4" borderId="68" xfId="0" applyNumberFormat="1" applyFont="1" applyFill="1" applyBorder="1" applyAlignment="1">
      <alignment horizontal="center" vertical="center" wrapText="1"/>
    </xf>
    <xf numFmtId="3" fontId="54" fillId="4" borderId="77" xfId="0" applyNumberFormat="1" applyFont="1" applyFill="1" applyBorder="1" applyAlignment="1">
      <alignment horizontal="center" vertical="center" wrapText="1"/>
    </xf>
    <xf numFmtId="0" fontId="39" fillId="2" borderId="84" xfId="0" applyFont="1" applyFill="1" applyBorder="1" applyAlignment="1">
      <alignment horizontal="center" vertical="center" wrapText="1"/>
    </xf>
    <xf numFmtId="0" fontId="39" fillId="2" borderId="70" xfId="0" applyFont="1" applyFill="1" applyBorder="1" applyAlignment="1">
      <alignment horizontal="center" vertical="center" wrapText="1"/>
    </xf>
    <xf numFmtId="0" fontId="54" fillId="9" borderId="86" xfId="0" applyFont="1" applyFill="1" applyBorder="1" applyAlignment="1">
      <alignment horizontal="center"/>
    </xf>
    <xf numFmtId="0" fontId="54" fillId="9" borderId="85" xfId="0" applyFont="1" applyFill="1" applyBorder="1" applyAlignment="1">
      <alignment horizontal="center"/>
    </xf>
    <xf numFmtId="0" fontId="54" fillId="9" borderId="66" xfId="0" applyFont="1" applyFill="1" applyBorder="1" applyAlignment="1">
      <alignment horizontal="center"/>
    </xf>
    <xf numFmtId="0" fontId="39" fillId="4" borderId="74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58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58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3" fontId="33" fillId="10" borderId="91" xfId="0" applyNumberFormat="1" applyFont="1" applyFill="1" applyBorder="1" applyAlignment="1">
      <alignment horizontal="right" vertical="top"/>
    </xf>
    <xf numFmtId="3" fontId="33" fillId="10" borderId="92" xfId="0" applyNumberFormat="1" applyFont="1" applyFill="1" applyBorder="1" applyAlignment="1">
      <alignment horizontal="right" vertical="top"/>
    </xf>
    <xf numFmtId="177" fontId="33" fillId="10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7" fontId="33" fillId="10" borderId="94" xfId="0" applyNumberFormat="1" applyFont="1" applyFill="1" applyBorder="1" applyAlignment="1">
      <alignment horizontal="right" vertical="top"/>
    </xf>
    <xf numFmtId="3" fontId="35" fillId="10" borderId="96" xfId="0" applyNumberFormat="1" applyFont="1" applyFill="1" applyBorder="1" applyAlignment="1">
      <alignment horizontal="right" vertical="top"/>
    </xf>
    <xf numFmtId="3" fontId="35" fillId="10" borderId="97" xfId="0" applyNumberFormat="1" applyFont="1" applyFill="1" applyBorder="1" applyAlignment="1">
      <alignment horizontal="right" vertical="top"/>
    </xf>
    <xf numFmtId="177" fontId="35" fillId="10" borderId="98" xfId="0" applyNumberFormat="1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10" borderId="99" xfId="0" applyFont="1" applyFill="1" applyBorder="1" applyAlignment="1">
      <alignment horizontal="right" vertical="top"/>
    </xf>
    <xf numFmtId="0" fontId="33" fillId="10" borderId="94" xfId="0" applyFont="1" applyFill="1" applyBorder="1" applyAlignment="1">
      <alignment horizontal="right" vertical="top"/>
    </xf>
    <xf numFmtId="177" fontId="35" fillId="10" borderId="99" xfId="0" applyNumberFormat="1" applyFont="1" applyFill="1" applyBorder="1" applyAlignment="1">
      <alignment horizontal="right" vertical="top"/>
    </xf>
    <xf numFmtId="0" fontId="33" fillId="10" borderId="93" xfId="0" applyFont="1" applyFill="1" applyBorder="1" applyAlignment="1">
      <alignment horizontal="right" vertical="top"/>
    </xf>
    <xf numFmtId="0" fontId="35" fillId="10" borderId="98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0" fontId="37" fillId="11" borderId="90" xfId="0" applyFont="1" applyFill="1" applyBorder="1" applyAlignment="1">
      <alignment vertical="top"/>
    </xf>
    <xf numFmtId="0" fontId="37" fillId="11" borderId="90" xfId="0" applyFont="1" applyFill="1" applyBorder="1" applyAlignment="1">
      <alignment vertical="top" indent="2"/>
    </xf>
    <xf numFmtId="0" fontId="37" fillId="11" borderId="90" xfId="0" applyFont="1" applyFill="1" applyBorder="1" applyAlignment="1">
      <alignment vertical="top" indent="4"/>
    </xf>
    <xf numFmtId="0" fontId="38" fillId="11" borderId="95" xfId="0" applyFont="1" applyFill="1" applyBorder="1" applyAlignment="1">
      <alignment vertical="top" indent="6"/>
    </xf>
    <xf numFmtId="0" fontId="37" fillId="11" borderId="90" xfId="0" applyFont="1" applyFill="1" applyBorder="1" applyAlignment="1">
      <alignment vertical="top" indent="8"/>
    </xf>
    <xf numFmtId="0" fontId="38" fillId="11" borderId="95" xfId="0" applyFont="1" applyFill="1" applyBorder="1" applyAlignment="1">
      <alignment vertical="top" indent="2"/>
    </xf>
    <xf numFmtId="0" fontId="37" fillId="11" borderId="90" xfId="0" applyFont="1" applyFill="1" applyBorder="1" applyAlignment="1">
      <alignment vertical="top" indent="6"/>
    </xf>
    <xf numFmtId="0" fontId="38" fillId="11" borderId="95" xfId="0" applyFont="1" applyFill="1" applyBorder="1" applyAlignment="1">
      <alignment vertical="top" indent="4"/>
    </xf>
    <xf numFmtId="0" fontId="32" fillId="11" borderId="9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0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0" fontId="31" fillId="2" borderId="104" xfId="53" applyNumberFormat="1" applyFont="1" applyFill="1" applyBorder="1" applyAlignment="1">
      <alignment horizontal="left"/>
    </xf>
    <xf numFmtId="164" fontId="31" fillId="2" borderId="78" xfId="53" applyNumberFormat="1" applyFont="1" applyFill="1" applyBorder="1" applyAlignment="1">
      <alignment horizontal="left"/>
    </xf>
    <xf numFmtId="3" fontId="31" fillId="2" borderId="78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0" fontId="32" fillId="0" borderId="58" xfId="0" applyNumberFormat="1" applyFont="1" applyFill="1" applyBorder="1"/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0" fontId="32" fillId="0" borderId="61" xfId="0" applyNumberFormat="1" applyFont="1" applyFill="1" applyBorder="1"/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19" xfId="0" applyFont="1" applyFill="1" applyBorder="1"/>
    <xf numFmtId="0" fontId="32" fillId="0" borderId="27" xfId="0" applyFont="1" applyFill="1" applyBorder="1"/>
    <xf numFmtId="164" fontId="32" fillId="0" borderId="27" xfId="0" applyNumberFormat="1" applyFont="1" applyFill="1" applyBorder="1"/>
    <xf numFmtId="164" fontId="32" fillId="0" borderId="27" xfId="0" applyNumberFormat="1" applyFont="1" applyFill="1" applyBorder="1" applyAlignment="1">
      <alignment horizontal="right"/>
    </xf>
    <xf numFmtId="3" fontId="32" fillId="0" borderId="27" xfId="0" applyNumberFormat="1" applyFont="1" applyFill="1" applyBorder="1"/>
    <xf numFmtId="3" fontId="32" fillId="0" borderId="20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85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  <tableStyle name="TableStyleMedium2 2" pivot="0" count="7">
      <tableStyleElement type="wholeTable" dxfId="77"/>
      <tableStyleElement type="headerRow" dxfId="76"/>
      <tableStyleElement type="totalRow" dxfId="75"/>
      <tableStyleElement type="firstColumn" dxfId="74"/>
      <tableStyleElement type="lastColumn" dxfId="73"/>
      <tableStyleElement type="firstRowStripe" dxfId="72"/>
      <tableStyleElement type="firstColumnStripe" dxfId="7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ulka" displayName="Tabulka" ref="A7:S9" totalsRowShown="0" headerRowDxfId="70" tableBorderDxfId="69">
  <autoFilter ref="A7:S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68"/>
    <tableColumn id="2" name="popis" dataDxfId="67"/>
    <tableColumn id="3" name="01 uv_s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1">
      <calculatedColumnFormula>IF(Tabulka[[#This Row],[15_vzpl]]=0,"",Tabulka[[#This Row],[14_vzsk]]/Tabulka[[#This Row],[15_vzpl]])</calculatedColumnFormula>
    </tableColumn>
    <tableColumn id="20" name="17_vzroz" dataDxfId="5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8" totalsRowShown="0">
  <autoFilter ref="C3:S1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44" t="s">
        <v>62</v>
      </c>
      <c r="B1" s="244"/>
    </row>
    <row r="2" spans="1:3" ht="14.4" customHeight="1" thickBot="1" x14ac:dyDescent="0.35">
      <c r="A2" s="169" t="s">
        <v>179</v>
      </c>
      <c r="B2" s="41"/>
    </row>
    <row r="3" spans="1:3" ht="14.4" customHeight="1" thickBot="1" x14ac:dyDescent="0.35">
      <c r="A3" s="240" t="s">
        <v>78</v>
      </c>
      <c r="B3" s="241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" customHeight="1" x14ac:dyDescent="0.3">
      <c r="A5" s="109" t="str">
        <f t="shared" si="0"/>
        <v>HI</v>
      </c>
      <c r="B5" s="62" t="s">
        <v>75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181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2" t="s">
        <v>63</v>
      </c>
      <c r="B9" s="241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" customHeight="1" x14ac:dyDescent="0.3">
      <c r="A11" s="110" t="str">
        <f t="shared" ref="A11:A14" si="2">HYPERLINK("#'"&amp;C11&amp;"'!A1",C11)</f>
        <v>LŽ Detail</v>
      </c>
      <c r="B11" s="63" t="s">
        <v>92</v>
      </c>
      <c r="C11" s="42" t="s">
        <v>68</v>
      </c>
    </row>
    <row r="12" spans="1:3" ht="14.4" customHeight="1" x14ac:dyDescent="0.3">
      <c r="A12" s="112" t="str">
        <f t="shared" ref="A12" si="3">HYPERLINK("#'"&amp;C12&amp;"'!A1",C12)</f>
        <v>Materiál Žádanky</v>
      </c>
      <c r="B12" s="63" t="s">
        <v>77</v>
      </c>
      <c r="C12" s="42" t="s">
        <v>69</v>
      </c>
    </row>
    <row r="13" spans="1:3" ht="14.4" customHeight="1" x14ac:dyDescent="0.3">
      <c r="A13" s="110" t="str">
        <f t="shared" si="2"/>
        <v>MŽ Detail</v>
      </c>
      <c r="B13" s="63" t="s">
        <v>303</v>
      </c>
      <c r="C13" s="42" t="s">
        <v>70</v>
      </c>
    </row>
    <row r="14" spans="1:3" ht="14.4" customHeight="1" thickBot="1" x14ac:dyDescent="0.35">
      <c r="A14" s="112" t="str">
        <f t="shared" si="2"/>
        <v>Osobní náklady</v>
      </c>
      <c r="B14" s="63" t="s">
        <v>60</v>
      </c>
      <c r="C14" s="42" t="s">
        <v>71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3" t="s">
        <v>64</v>
      </c>
      <c r="B16" s="241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19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8" customWidth="1"/>
    <col min="18" max="18" width="7.33203125" style="191" customWidth="1"/>
    <col min="19" max="19" width="8" style="168" customWidth="1"/>
    <col min="21" max="21" width="11.21875" bestFit="1" customWidth="1"/>
  </cols>
  <sheetData>
    <row r="1" spans="1:19" ht="18.600000000000001" thickBot="1" x14ac:dyDescent="0.4">
      <c r="A1" s="298" t="s">
        <v>60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19" ht="15" thickBot="1" x14ac:dyDescent="0.35">
      <c r="A2" s="169" t="s">
        <v>179</v>
      </c>
      <c r="B2" s="170"/>
    </row>
    <row r="3" spans="1:19" x14ac:dyDescent="0.3">
      <c r="A3" s="310" t="s">
        <v>118</v>
      </c>
      <c r="B3" s="311"/>
      <c r="C3" s="312" t="s">
        <v>107</v>
      </c>
      <c r="D3" s="313"/>
      <c r="E3" s="313"/>
      <c r="F3" s="314"/>
      <c r="G3" s="315" t="s">
        <v>108</v>
      </c>
      <c r="H3" s="316"/>
      <c r="I3" s="316"/>
      <c r="J3" s="317"/>
      <c r="K3" s="318" t="s">
        <v>117</v>
      </c>
      <c r="L3" s="319"/>
      <c r="M3" s="319"/>
      <c r="N3" s="319"/>
      <c r="O3" s="320"/>
      <c r="P3" s="316" t="s">
        <v>154</v>
      </c>
      <c r="Q3" s="316"/>
      <c r="R3" s="316"/>
      <c r="S3" s="317"/>
    </row>
    <row r="4" spans="1:19" ht="15" thickBot="1" x14ac:dyDescent="0.35">
      <c r="A4" s="290">
        <v>2019</v>
      </c>
      <c r="B4" s="291"/>
      <c r="C4" s="292" t="s">
        <v>153</v>
      </c>
      <c r="D4" s="294" t="s">
        <v>61</v>
      </c>
      <c r="E4" s="294" t="s">
        <v>56</v>
      </c>
      <c r="F4" s="296" t="s">
        <v>51</v>
      </c>
      <c r="G4" s="284" t="s">
        <v>109</v>
      </c>
      <c r="H4" s="286" t="s">
        <v>113</v>
      </c>
      <c r="I4" s="286" t="s">
        <v>152</v>
      </c>
      <c r="J4" s="288" t="s">
        <v>110</v>
      </c>
      <c r="K4" s="307" t="s">
        <v>151</v>
      </c>
      <c r="L4" s="308"/>
      <c r="M4" s="308"/>
      <c r="N4" s="309"/>
      <c r="O4" s="296" t="s">
        <v>150</v>
      </c>
      <c r="P4" s="299" t="s">
        <v>149</v>
      </c>
      <c r="Q4" s="299" t="s">
        <v>120</v>
      </c>
      <c r="R4" s="301" t="s">
        <v>56</v>
      </c>
      <c r="S4" s="303" t="s">
        <v>119</v>
      </c>
    </row>
    <row r="5" spans="1:19" s="226" customFormat="1" ht="19.2" customHeight="1" x14ac:dyDescent="0.3">
      <c r="A5" s="305" t="s">
        <v>148</v>
      </c>
      <c r="B5" s="306"/>
      <c r="C5" s="293"/>
      <c r="D5" s="295"/>
      <c r="E5" s="295"/>
      <c r="F5" s="297"/>
      <c r="G5" s="285"/>
      <c r="H5" s="287"/>
      <c r="I5" s="287"/>
      <c r="J5" s="289"/>
      <c r="K5" s="229" t="s">
        <v>111</v>
      </c>
      <c r="L5" s="228" t="s">
        <v>112</v>
      </c>
      <c r="M5" s="228" t="s">
        <v>147</v>
      </c>
      <c r="N5" s="227" t="s">
        <v>2</v>
      </c>
      <c r="O5" s="297"/>
      <c r="P5" s="300"/>
      <c r="Q5" s="300"/>
      <c r="R5" s="302"/>
      <c r="S5" s="304"/>
    </row>
    <row r="6" spans="1:19" ht="15" thickBot="1" x14ac:dyDescent="0.35">
      <c r="A6" s="282" t="s">
        <v>106</v>
      </c>
      <c r="B6" s="283"/>
      <c r="C6" s="225">
        <f ca="1">SUM(Tabulka[01 uv_sk])/2</f>
        <v>7.2</v>
      </c>
      <c r="D6" s="223"/>
      <c r="E6" s="223"/>
      <c r="F6" s="222"/>
      <c r="G6" s="224">
        <f ca="1">SUM(Tabulka[05 h_vram])/2</f>
        <v>5752</v>
      </c>
      <c r="H6" s="223">
        <f ca="1">SUM(Tabulka[06 h_naduv])/2</f>
        <v>0</v>
      </c>
      <c r="I6" s="223">
        <f ca="1">SUM(Tabulka[07 h_nadzk])/2</f>
        <v>0</v>
      </c>
      <c r="J6" s="222">
        <f ca="1">SUM(Tabulka[08 h_oon])/2</f>
        <v>0</v>
      </c>
      <c r="K6" s="224">
        <f ca="1">SUM(Tabulka[09 m_kl])/2</f>
        <v>0</v>
      </c>
      <c r="L6" s="223">
        <f ca="1">SUM(Tabulka[10 m_gr])/2</f>
        <v>0</v>
      </c>
      <c r="M6" s="223">
        <f ca="1">SUM(Tabulka[11 m_jo])/2</f>
        <v>9000</v>
      </c>
      <c r="N6" s="223">
        <f ca="1">SUM(Tabulka[12 m_oc])/2</f>
        <v>9000</v>
      </c>
      <c r="O6" s="222">
        <f ca="1">SUM(Tabulka[13 m_sk])/2</f>
        <v>1651628</v>
      </c>
      <c r="P6" s="221">
        <f ca="1">SUM(Tabulka[14_vzsk])/2</f>
        <v>0</v>
      </c>
      <c r="Q6" s="221">
        <f ca="1">SUM(Tabulka[15_vzpl])/2</f>
        <v>0</v>
      </c>
      <c r="R6" s="220">
        <f ca="1">IF(Q6=0,0,P6/Q6)</f>
        <v>0</v>
      </c>
      <c r="S6" s="219">
        <f ca="1">Q6-P6</f>
        <v>0</v>
      </c>
    </row>
    <row r="7" spans="1:19" hidden="1" x14ac:dyDescent="0.3">
      <c r="A7" s="218" t="s">
        <v>146</v>
      </c>
      <c r="B7" s="217" t="s">
        <v>145</v>
      </c>
      <c r="C7" s="216" t="s">
        <v>144</v>
      </c>
      <c r="D7" s="215" t="s">
        <v>143</v>
      </c>
      <c r="E7" s="214" t="s">
        <v>142</v>
      </c>
      <c r="F7" s="213" t="s">
        <v>141</v>
      </c>
      <c r="G7" s="212" t="s">
        <v>140</v>
      </c>
      <c r="H7" s="210" t="s">
        <v>139</v>
      </c>
      <c r="I7" s="210" t="s">
        <v>138</v>
      </c>
      <c r="J7" s="209" t="s">
        <v>137</v>
      </c>
      <c r="K7" s="211" t="s">
        <v>136</v>
      </c>
      <c r="L7" s="210" t="s">
        <v>135</v>
      </c>
      <c r="M7" s="210" t="s">
        <v>134</v>
      </c>
      <c r="N7" s="209" t="s">
        <v>133</v>
      </c>
      <c r="O7" s="208" t="s">
        <v>132</v>
      </c>
      <c r="P7" s="207" t="s">
        <v>131</v>
      </c>
      <c r="Q7" s="206" t="s">
        <v>130</v>
      </c>
      <c r="R7" s="205" t="s">
        <v>129</v>
      </c>
      <c r="S7" s="204" t="s">
        <v>128</v>
      </c>
    </row>
    <row r="8" spans="1:19" x14ac:dyDescent="0.3">
      <c r="A8" s="201" t="s">
        <v>304</v>
      </c>
      <c r="B8" s="200"/>
      <c r="C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7.2</v>
      </c>
      <c r="D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5752</v>
      </c>
      <c r="H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1651628</v>
      </c>
      <c r="P8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03" t="str">
        <f ca="1">IF(Tabulka[[#This Row],[15_vzpl]]=0,"",Tabulka[[#This Row],[14_vzsk]]/Tabulka[[#This Row],[15_vzpl]])</f>
        <v/>
      </c>
      <c r="S8" s="202" t="str">
        <f ca="1">IF(Tabulka[[#This Row],[15_vzpl]]-Tabulka[[#This Row],[14_vzsk]]=0,"",Tabulka[[#This Row],[15_vzpl]]-Tabulka[[#This Row],[14_vzsk]])</f>
        <v/>
      </c>
    </row>
    <row r="9" spans="1:19" x14ac:dyDescent="0.3">
      <c r="A9" s="201">
        <v>410</v>
      </c>
      <c r="B9" s="200" t="s">
        <v>311</v>
      </c>
      <c r="C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7.2</v>
      </c>
      <c r="D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5752</v>
      </c>
      <c r="H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1651628</v>
      </c>
      <c r="P9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03" t="str">
        <f ca="1">IF(Tabulka[[#This Row],[15_vzpl]]=0,"",Tabulka[[#This Row],[14_vzsk]]/Tabulka[[#This Row],[15_vzpl]])</f>
        <v/>
      </c>
      <c r="S9" s="202" t="str">
        <f ca="1">IF(Tabulka[[#This Row],[15_vzpl]]-Tabulka[[#This Row],[14_vzsk]]=0,"",Tabulka[[#This Row],[15_vzpl]]-Tabulka[[#This Row],[14_vzsk]])</f>
        <v/>
      </c>
    </row>
    <row r="10" spans="1:19" x14ac:dyDescent="0.3">
      <c r="A10" t="s">
        <v>156</v>
      </c>
    </row>
    <row r="11" spans="1:19" x14ac:dyDescent="0.3">
      <c r="A11" s="79" t="s">
        <v>89</v>
      </c>
    </row>
    <row r="12" spans="1:19" x14ac:dyDescent="0.3">
      <c r="A12" s="80" t="s">
        <v>127</v>
      </c>
    </row>
    <row r="13" spans="1:19" x14ac:dyDescent="0.3">
      <c r="A13" s="193" t="s">
        <v>126</v>
      </c>
    </row>
    <row r="14" spans="1:19" x14ac:dyDescent="0.3">
      <c r="A14" s="172" t="s">
        <v>116</v>
      </c>
    </row>
    <row r="15" spans="1:19" x14ac:dyDescent="0.3">
      <c r="A15" s="174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9">
    <cfRule type="cellIs" dxfId="3" priority="3" operator="lessThan">
      <formula>0</formula>
    </cfRule>
  </conditionalFormatting>
  <conditionalFormatting sqref="R6:R9">
    <cfRule type="cellIs" dxfId="2" priority="4" operator="greaterThan">
      <formula>1</formula>
    </cfRule>
  </conditionalFormatting>
  <conditionalFormatting sqref="A8:S9">
    <cfRule type="expression" dxfId="1" priority="2">
      <formula>$B8=""</formula>
    </cfRule>
  </conditionalFormatting>
  <conditionalFormatting sqref="P8:S9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310</v>
      </c>
    </row>
    <row r="2" spans="1:19" x14ac:dyDescent="0.3">
      <c r="A2" s="169" t="s">
        <v>179</v>
      </c>
    </row>
    <row r="3" spans="1:19" x14ac:dyDescent="0.3">
      <c r="A3" s="239" t="s">
        <v>93</v>
      </c>
      <c r="B3" s="238">
        <v>2019</v>
      </c>
      <c r="C3" t="s">
        <v>155</v>
      </c>
      <c r="D3" t="s">
        <v>146</v>
      </c>
      <c r="E3" t="s">
        <v>144</v>
      </c>
      <c r="F3" t="s">
        <v>143</v>
      </c>
      <c r="G3" t="s">
        <v>142</v>
      </c>
      <c r="H3" t="s">
        <v>141</v>
      </c>
      <c r="I3" t="s">
        <v>140</v>
      </c>
      <c r="J3" t="s">
        <v>139</v>
      </c>
      <c r="K3" t="s">
        <v>138</v>
      </c>
      <c r="L3" t="s">
        <v>137</v>
      </c>
      <c r="M3" t="s">
        <v>136</v>
      </c>
      <c r="N3" t="s">
        <v>135</v>
      </c>
      <c r="O3" t="s">
        <v>134</v>
      </c>
      <c r="P3" t="s">
        <v>133</v>
      </c>
      <c r="Q3" t="s">
        <v>132</v>
      </c>
      <c r="R3" t="s">
        <v>131</v>
      </c>
      <c r="S3" t="s">
        <v>130</v>
      </c>
    </row>
    <row r="4" spans="1:19" x14ac:dyDescent="0.3">
      <c r="A4" s="237" t="s">
        <v>94</v>
      </c>
      <c r="B4" s="236">
        <v>1</v>
      </c>
      <c r="C4" s="231">
        <v>1</v>
      </c>
      <c r="D4" s="231" t="s">
        <v>304</v>
      </c>
      <c r="E4" s="230">
        <v>8</v>
      </c>
      <c r="F4" s="230"/>
      <c r="G4" s="230"/>
      <c r="H4" s="230"/>
      <c r="I4" s="230">
        <v>1268</v>
      </c>
      <c r="J4" s="230"/>
      <c r="K4" s="230"/>
      <c r="L4" s="230"/>
      <c r="M4" s="230"/>
      <c r="N4" s="230"/>
      <c r="O4" s="230">
        <v>9000</v>
      </c>
      <c r="P4" s="230">
        <v>9000</v>
      </c>
      <c r="Q4" s="230">
        <v>347716</v>
      </c>
      <c r="R4" s="230"/>
      <c r="S4" s="230"/>
    </row>
    <row r="5" spans="1:19" x14ac:dyDescent="0.3">
      <c r="A5" s="235" t="s">
        <v>95</v>
      </c>
      <c r="B5" s="234">
        <v>2</v>
      </c>
      <c r="C5">
        <v>1</v>
      </c>
      <c r="D5">
        <v>410</v>
      </c>
      <c r="E5">
        <v>8</v>
      </c>
      <c r="I5">
        <v>1268</v>
      </c>
      <c r="O5">
        <v>9000</v>
      </c>
      <c r="P5">
        <v>9000</v>
      </c>
      <c r="Q5">
        <v>347716</v>
      </c>
    </row>
    <row r="6" spans="1:19" x14ac:dyDescent="0.3">
      <c r="A6" s="237" t="s">
        <v>96</v>
      </c>
      <c r="B6" s="236">
        <v>3</v>
      </c>
      <c r="C6" t="s">
        <v>305</v>
      </c>
      <c r="E6">
        <v>8</v>
      </c>
      <c r="I6">
        <v>1268</v>
      </c>
      <c r="O6">
        <v>9000</v>
      </c>
      <c r="P6">
        <v>9000</v>
      </c>
      <c r="Q6">
        <v>347716</v>
      </c>
    </row>
    <row r="7" spans="1:19" x14ac:dyDescent="0.3">
      <c r="A7" s="235" t="s">
        <v>97</v>
      </c>
      <c r="B7" s="234">
        <v>4</v>
      </c>
      <c r="C7">
        <v>2</v>
      </c>
      <c r="D7" t="s">
        <v>304</v>
      </c>
      <c r="E7">
        <v>7</v>
      </c>
      <c r="I7">
        <v>1088</v>
      </c>
      <c r="Q7">
        <v>326314</v>
      </c>
    </row>
    <row r="8" spans="1:19" x14ac:dyDescent="0.3">
      <c r="A8" s="237" t="s">
        <v>98</v>
      </c>
      <c r="B8" s="236">
        <v>5</v>
      </c>
      <c r="C8">
        <v>2</v>
      </c>
      <c r="D8">
        <v>410</v>
      </c>
      <c r="E8">
        <v>7</v>
      </c>
      <c r="I8">
        <v>1088</v>
      </c>
      <c r="Q8">
        <v>326314</v>
      </c>
    </row>
    <row r="9" spans="1:19" x14ac:dyDescent="0.3">
      <c r="A9" s="235" t="s">
        <v>99</v>
      </c>
      <c r="B9" s="234">
        <v>6</v>
      </c>
      <c r="C9" t="s">
        <v>306</v>
      </c>
      <c r="E9">
        <v>7</v>
      </c>
      <c r="I9">
        <v>1088</v>
      </c>
      <c r="Q9">
        <v>326314</v>
      </c>
    </row>
    <row r="10" spans="1:19" x14ac:dyDescent="0.3">
      <c r="A10" s="237" t="s">
        <v>100</v>
      </c>
      <c r="B10" s="236">
        <v>7</v>
      </c>
      <c r="C10">
        <v>3</v>
      </c>
      <c r="D10" t="s">
        <v>304</v>
      </c>
      <c r="E10">
        <v>7</v>
      </c>
      <c r="I10">
        <v>1084</v>
      </c>
      <c r="Q10">
        <v>320124</v>
      </c>
    </row>
    <row r="11" spans="1:19" x14ac:dyDescent="0.3">
      <c r="A11" s="235" t="s">
        <v>101</v>
      </c>
      <c r="B11" s="234">
        <v>8</v>
      </c>
      <c r="C11">
        <v>3</v>
      </c>
      <c r="D11">
        <v>410</v>
      </c>
      <c r="E11">
        <v>7</v>
      </c>
      <c r="I11">
        <v>1084</v>
      </c>
      <c r="Q11">
        <v>320124</v>
      </c>
    </row>
    <row r="12" spans="1:19" x14ac:dyDescent="0.3">
      <c r="A12" s="237" t="s">
        <v>102</v>
      </c>
      <c r="B12" s="236">
        <v>9</v>
      </c>
      <c r="C12" t="s">
        <v>307</v>
      </c>
      <c r="E12">
        <v>7</v>
      </c>
      <c r="I12">
        <v>1084</v>
      </c>
      <c r="Q12">
        <v>320124</v>
      </c>
    </row>
    <row r="13" spans="1:19" x14ac:dyDescent="0.3">
      <c r="A13" s="235" t="s">
        <v>103</v>
      </c>
      <c r="B13" s="234">
        <v>10</v>
      </c>
      <c r="C13">
        <v>4</v>
      </c>
      <c r="D13" t="s">
        <v>304</v>
      </c>
      <c r="E13">
        <v>7</v>
      </c>
      <c r="I13">
        <v>1152</v>
      </c>
      <c r="Q13">
        <v>326055</v>
      </c>
    </row>
    <row r="14" spans="1:19" x14ac:dyDescent="0.3">
      <c r="A14" s="237" t="s">
        <v>104</v>
      </c>
      <c r="B14" s="236">
        <v>11</v>
      </c>
      <c r="C14">
        <v>4</v>
      </c>
      <c r="D14">
        <v>410</v>
      </c>
      <c r="E14">
        <v>7</v>
      </c>
      <c r="I14">
        <v>1152</v>
      </c>
      <c r="Q14">
        <v>326055</v>
      </c>
    </row>
    <row r="15" spans="1:19" x14ac:dyDescent="0.3">
      <c r="A15" s="235" t="s">
        <v>105</v>
      </c>
      <c r="B15" s="234">
        <v>12</v>
      </c>
      <c r="C15" t="s">
        <v>308</v>
      </c>
      <c r="E15">
        <v>7</v>
      </c>
      <c r="I15">
        <v>1152</v>
      </c>
      <c r="Q15">
        <v>326055</v>
      </c>
    </row>
    <row r="16" spans="1:19" x14ac:dyDescent="0.3">
      <c r="A16" s="233" t="s">
        <v>93</v>
      </c>
      <c r="B16" s="232">
        <v>2019</v>
      </c>
      <c r="C16">
        <v>5</v>
      </c>
      <c r="D16" t="s">
        <v>304</v>
      </c>
      <c r="E16">
        <v>7</v>
      </c>
      <c r="I16">
        <v>1160</v>
      </c>
      <c r="Q16">
        <v>331419</v>
      </c>
    </row>
    <row r="17" spans="3:17" x14ac:dyDescent="0.3">
      <c r="C17">
        <v>5</v>
      </c>
      <c r="D17">
        <v>410</v>
      </c>
      <c r="E17">
        <v>7</v>
      </c>
      <c r="I17">
        <v>1160</v>
      </c>
      <c r="Q17">
        <v>331419</v>
      </c>
    </row>
    <row r="18" spans="3:17" x14ac:dyDescent="0.3">
      <c r="C18" t="s">
        <v>309</v>
      </c>
      <c r="E18">
        <v>7</v>
      </c>
      <c r="I18">
        <v>1160</v>
      </c>
      <c r="Q18">
        <v>331419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44" t="s">
        <v>72</v>
      </c>
      <c r="B1" s="244"/>
      <c r="C1" s="245"/>
      <c r="D1" s="245"/>
      <c r="E1" s="245"/>
    </row>
    <row r="2" spans="1:5" ht="14.4" customHeight="1" thickBot="1" x14ac:dyDescent="0.35">
      <c r="A2" s="169" t="s">
        <v>179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2030.6055018157958</v>
      </c>
      <c r="D4" s="123">
        <f ca="1">IF(ISERROR(VLOOKUP("Náklady celkem",INDIRECT("HI!$A:$G"),5,0)),0,VLOOKUP("Náklady celkem",INDIRECT("HI!$A:$G"),5,0))</f>
        <v>2341.6258300000004</v>
      </c>
      <c r="E4" s="124">
        <f ca="1">IF(C4=0,0,D4/C4)</f>
        <v>1.1531662983805007</v>
      </c>
    </row>
    <row r="5" spans="1:5" ht="14.4" customHeight="1" x14ac:dyDescent="0.3">
      <c r="A5" s="125" t="s">
        <v>81</v>
      </c>
      <c r="B5" s="126"/>
      <c r="C5" s="127"/>
      <c r="D5" s="127"/>
      <c r="E5" s="128"/>
    </row>
    <row r="6" spans="1:5" ht="14.4" customHeight="1" x14ac:dyDescent="0.3">
      <c r="A6" s="129" t="s">
        <v>86</v>
      </c>
      <c r="B6" s="130"/>
      <c r="C6" s="131"/>
      <c r="D6" s="131"/>
      <c r="E6" s="128"/>
    </row>
    <row r="7" spans="1:5" ht="14.4" customHeight="1" x14ac:dyDescent="0.3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0.22761000000000001</v>
      </c>
      <c r="E7" s="128">
        <f t="shared" ref="E7:E11" si="0">IF(C7=0,0,D7/C7)</f>
        <v>0</v>
      </c>
    </row>
    <row r="8" spans="1:5" ht="14.4" customHeight="1" x14ac:dyDescent="0.3">
      <c r="A8" s="132" t="s">
        <v>82</v>
      </c>
      <c r="B8" s="130"/>
      <c r="C8" s="131"/>
      <c r="D8" s="131"/>
      <c r="E8" s="128"/>
    </row>
    <row r="9" spans="1:5" ht="14.4" customHeight="1" x14ac:dyDescent="0.3">
      <c r="A9" s="132" t="s">
        <v>83</v>
      </c>
      <c r="B9" s="130"/>
      <c r="C9" s="131"/>
      <c r="D9" s="131"/>
      <c r="E9" s="128"/>
    </row>
    <row r="10" spans="1:5" ht="14.4" customHeight="1" x14ac:dyDescent="0.3">
      <c r="A10" s="133" t="s">
        <v>87</v>
      </c>
      <c r="B10" s="130"/>
      <c r="C10" s="127"/>
      <c r="D10" s="127"/>
      <c r="E10" s="128"/>
    </row>
    <row r="11" spans="1:5" ht="14.4" customHeight="1" x14ac:dyDescent="0.3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65</v>
      </c>
      <c r="C11" s="131">
        <f>IF(ISERROR(HI!F6),"",HI!F6)</f>
        <v>0</v>
      </c>
      <c r="D11" s="131">
        <f>IF(ISERROR(HI!E6),"",HI!E6)</f>
        <v>4.6800000000000001E-3</v>
      </c>
      <c r="E11" s="128">
        <f t="shared" si="0"/>
        <v>0</v>
      </c>
    </row>
    <row r="12" spans="1:5" ht="14.4" customHeight="1" thickBot="1" x14ac:dyDescent="0.3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1956.9097490234376</v>
      </c>
      <c r="D12" s="127">
        <f ca="1">IF(ISERROR(VLOOKUP("Osobní náklady (Kč) *",INDIRECT("HI!$A:$G"),5,0)),0,VLOOKUP("Osobní náklady (Kč) *",INDIRECT("HI!$A:$G"),5,0))</f>
        <v>2256.2698599999999</v>
      </c>
      <c r="E12" s="128">
        <f ca="1">IF(C12=0,0,D12/C12)</f>
        <v>1.1529759413411644</v>
      </c>
    </row>
    <row r="13" spans="1:5" ht="14.4" customHeight="1" thickBot="1" x14ac:dyDescent="0.35">
      <c r="A13" s="139"/>
      <c r="B13" s="140"/>
      <c r="C13" s="141"/>
      <c r="D13" s="141"/>
      <c r="E13" s="142"/>
    </row>
    <row r="14" spans="1:5" ht="14.4" customHeight="1" thickBot="1" x14ac:dyDescent="0.3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" customHeight="1" x14ac:dyDescent="0.3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" customHeight="1" x14ac:dyDescent="0.3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" customHeight="1" thickBot="1" x14ac:dyDescent="0.35">
      <c r="A17" s="149" t="s">
        <v>84</v>
      </c>
      <c r="B17" s="136"/>
      <c r="C17" s="137"/>
      <c r="D17" s="137"/>
      <c r="E17" s="138"/>
    </row>
    <row r="18" spans="1:5" ht="14.4" customHeight="1" thickBot="1" x14ac:dyDescent="0.35">
      <c r="A18" s="150"/>
      <c r="B18" s="151"/>
      <c r="C18" s="152"/>
      <c r="D18" s="152"/>
      <c r="E18" s="153"/>
    </row>
    <row r="19" spans="1:5" ht="14.4" customHeight="1" thickBot="1" x14ac:dyDescent="0.35">
      <c r="A19" s="154" t="s">
        <v>85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4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4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55" t="s">
        <v>75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ht="14.4" customHeight="1" thickBot="1" x14ac:dyDescent="0.35">
      <c r="A2" s="169" t="s">
        <v>179</v>
      </c>
      <c r="B2" s="77"/>
      <c r="C2" s="77"/>
      <c r="D2" s="77"/>
      <c r="E2" s="77"/>
      <c r="F2" s="77"/>
    </row>
    <row r="3" spans="1:10" ht="14.4" customHeight="1" x14ac:dyDescent="0.3">
      <c r="A3" s="246"/>
      <c r="B3" s="73">
        <v>2015</v>
      </c>
      <c r="C3" s="40">
        <v>2018</v>
      </c>
      <c r="D3" s="7"/>
      <c r="E3" s="250">
        <v>2019</v>
      </c>
      <c r="F3" s="251"/>
      <c r="G3" s="251"/>
      <c r="H3" s="252"/>
      <c r="I3" s="253">
        <v>2017</v>
      </c>
      <c r="J3" s="254"/>
    </row>
    <row r="4" spans="1:10" ht="14.4" customHeight="1" thickBot="1" x14ac:dyDescent="0.35">
      <c r="A4" s="247"/>
      <c r="B4" s="248" t="s">
        <v>54</v>
      </c>
      <c r="C4" s="249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85" t="s">
        <v>124</v>
      </c>
      <c r="J4" s="186" t="s">
        <v>125</v>
      </c>
    </row>
    <row r="5" spans="1:10" ht="14.4" customHeight="1" x14ac:dyDescent="0.3">
      <c r="A5" s="78" t="str">
        <f>HYPERLINK("#'Léky Žádanky'!A1","Léky (Kč)")</f>
        <v>Léky (Kč)</v>
      </c>
      <c r="B5" s="27">
        <v>0.16996</v>
      </c>
      <c r="C5" s="29">
        <v>4.6100000000000002E-2</v>
      </c>
      <c r="D5" s="8"/>
      <c r="E5" s="83">
        <v>0.22761000000000001</v>
      </c>
      <c r="F5" s="28">
        <v>0</v>
      </c>
      <c r="G5" s="82">
        <f>E5-F5</f>
        <v>0.22761000000000001</v>
      </c>
      <c r="H5" s="88" t="str">
        <f>IF(F5&lt;0.00000001,"",E5/F5)</f>
        <v/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3.032E-2</v>
      </c>
      <c r="C6" s="31">
        <v>0</v>
      </c>
      <c r="D6" s="8"/>
      <c r="E6" s="84">
        <v>4.6800000000000001E-3</v>
      </c>
      <c r="F6" s="30">
        <v>0</v>
      </c>
      <c r="G6" s="85">
        <f>E6-F6</f>
        <v>4.6800000000000001E-3</v>
      </c>
      <c r="H6" s="89" t="str">
        <f>IF(F6&lt;0.00000001,"",E6/F6)</f>
        <v/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1839.2885700000002</v>
      </c>
      <c r="C7" s="31">
        <v>1974.4416200000001</v>
      </c>
      <c r="D7" s="8"/>
      <c r="E7" s="84">
        <v>2256.2698599999999</v>
      </c>
      <c r="F7" s="30">
        <v>1956.9097490234376</v>
      </c>
      <c r="G7" s="85">
        <f>E7-F7</f>
        <v>299.36011097656228</v>
      </c>
      <c r="H7" s="89">
        <f>IF(F7&lt;0.00000001,"",E7/F7)</f>
        <v>1.1529759413411644</v>
      </c>
    </row>
    <row r="8" spans="1:10" ht="14.4" customHeight="1" thickBot="1" x14ac:dyDescent="0.35">
      <c r="A8" s="1" t="s">
        <v>57</v>
      </c>
      <c r="B8" s="11">
        <v>202.07293999999982</v>
      </c>
      <c r="C8" s="33">
        <v>78.309560000000175</v>
      </c>
      <c r="D8" s="8"/>
      <c r="E8" s="86">
        <v>85.123680000000533</v>
      </c>
      <c r="F8" s="32">
        <v>73.695752792358235</v>
      </c>
      <c r="G8" s="87">
        <f>E8-F8</f>
        <v>11.427927207642298</v>
      </c>
      <c r="H8" s="90">
        <f>IF(F8&lt;0.00000001,"",E8/F8)</f>
        <v>1.1550690070273262</v>
      </c>
    </row>
    <row r="9" spans="1:10" ht="14.4" customHeight="1" thickBot="1" x14ac:dyDescent="0.35">
      <c r="A9" s="2" t="s">
        <v>58</v>
      </c>
      <c r="B9" s="3">
        <v>2041.56179</v>
      </c>
      <c r="C9" s="35">
        <v>2052.7972800000002</v>
      </c>
      <c r="D9" s="8"/>
      <c r="E9" s="3">
        <v>2341.6258300000004</v>
      </c>
      <c r="F9" s="34">
        <v>2030.6055018157958</v>
      </c>
      <c r="G9" s="34">
        <f>E9-F9</f>
        <v>311.02032818420457</v>
      </c>
      <c r="H9" s="91">
        <f>IF(F9&lt;0.00000001,"",E9/F9)</f>
        <v>1.1531662983805007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89</v>
      </c>
    </row>
    <row r="18" spans="1:8" ht="14.4" customHeight="1" x14ac:dyDescent="0.3">
      <c r="A18" s="172" t="s">
        <v>115</v>
      </c>
      <c r="B18" s="173"/>
      <c r="C18" s="173"/>
      <c r="D18" s="173"/>
      <c r="E18" s="173"/>
      <c r="F18" s="173"/>
      <c r="G18" s="173"/>
      <c r="H18" s="173"/>
    </row>
    <row r="19" spans="1:8" x14ac:dyDescent="0.3">
      <c r="A19" s="171" t="s">
        <v>114</v>
      </c>
      <c r="B19" s="173"/>
      <c r="C19" s="173"/>
      <c r="D19" s="173"/>
      <c r="E19" s="173"/>
      <c r="F19" s="173"/>
      <c r="G19" s="173"/>
      <c r="H19" s="173"/>
    </row>
    <row r="20" spans="1:8" ht="14.4" customHeight="1" x14ac:dyDescent="0.3">
      <c r="A20" s="80" t="s">
        <v>123</v>
      </c>
    </row>
    <row r="21" spans="1:8" ht="14.4" customHeight="1" x14ac:dyDescent="0.3">
      <c r="A21" s="80" t="s">
        <v>90</v>
      </c>
    </row>
    <row r="22" spans="1:8" ht="14.4" customHeight="1" x14ac:dyDescent="0.3">
      <c r="A22" s="81" t="s">
        <v>158</v>
      </c>
    </row>
    <row r="23" spans="1:8" ht="14.4" customHeight="1" x14ac:dyDescent="0.3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8" operator="greaterThan">
      <formula>0</formula>
    </cfRule>
  </conditionalFormatting>
  <conditionalFormatting sqref="G11:G13 G15">
    <cfRule type="cellIs" dxfId="40" priority="7" operator="lessThan">
      <formula>0</formula>
    </cfRule>
  </conditionalFormatting>
  <conditionalFormatting sqref="H5:H9">
    <cfRule type="cellIs" dxfId="39" priority="6" operator="greaterThan">
      <formula>1</formula>
    </cfRule>
  </conditionalFormatting>
  <conditionalFormatting sqref="H11:H13 H15">
    <cfRule type="cellIs" dxfId="38" priority="5" operator="lessThan">
      <formula>1</formula>
    </cfRule>
  </conditionalFormatting>
  <conditionalFormatting sqref="I11:I13">
    <cfRule type="cellIs" dxfId="37" priority="4" operator="lessThan">
      <formula>0</formula>
    </cfRule>
  </conditionalFormatting>
  <conditionalFormatting sqref="J11:J13">
    <cfRule type="cellIs" dxfId="3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56" t="s">
        <v>181</v>
      </c>
      <c r="B1" s="256"/>
      <c r="C1" s="256"/>
      <c r="D1" s="256"/>
      <c r="E1" s="256"/>
      <c r="F1" s="256"/>
      <c r="G1" s="256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58" customFormat="1" ht="14.4" customHeight="1" thickBot="1" x14ac:dyDescent="0.3">
      <c r="A2" s="169" t="s">
        <v>179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3"/>
      <c r="Q3" s="105"/>
    </row>
    <row r="4" spans="1:17" ht="14.4" customHeight="1" x14ac:dyDescent="0.3">
      <c r="A4" s="59"/>
      <c r="B4" s="20">
        <v>2019</v>
      </c>
      <c r="C4" s="104" t="s">
        <v>14</v>
      </c>
      <c r="D4" s="184" t="s">
        <v>159</v>
      </c>
      <c r="E4" s="184" t="s">
        <v>160</v>
      </c>
      <c r="F4" s="184" t="s">
        <v>161</v>
      </c>
      <c r="G4" s="184" t="s">
        <v>162</v>
      </c>
      <c r="H4" s="184" t="s">
        <v>163</v>
      </c>
      <c r="I4" s="184" t="s">
        <v>164</v>
      </c>
      <c r="J4" s="184" t="s">
        <v>165</v>
      </c>
      <c r="K4" s="184" t="s">
        <v>166</v>
      </c>
      <c r="L4" s="184" t="s">
        <v>167</v>
      </c>
      <c r="M4" s="184" t="s">
        <v>168</v>
      </c>
      <c r="N4" s="184" t="s">
        <v>169</v>
      </c>
      <c r="O4" s="184" t="s">
        <v>170</v>
      </c>
      <c r="P4" s="259" t="s">
        <v>2</v>
      </c>
      <c r="Q4" s="260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180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0.22761000000000001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0.22761000000000001</v>
      </c>
      <c r="Q7" s="68" t="s">
        <v>180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180</v>
      </c>
    </row>
    <row r="9" spans="1:17" ht="14.4" customHeight="1" x14ac:dyDescent="0.3">
      <c r="A9" s="15" t="s">
        <v>21</v>
      </c>
      <c r="B9" s="46">
        <v>0</v>
      </c>
      <c r="C9" s="47">
        <v>0</v>
      </c>
      <c r="D9" s="47">
        <v>4.6800000000000001E-3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4.6800000000000001E-3</v>
      </c>
      <c r="Q9" s="68" t="s">
        <v>180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180</v>
      </c>
    </row>
    <row r="11" spans="1:17" ht="14.4" customHeight="1" x14ac:dyDescent="0.3">
      <c r="A11" s="15" t="s">
        <v>23</v>
      </c>
      <c r="B11" s="46">
        <v>14.020330524292</v>
      </c>
      <c r="C11" s="47">
        <v>1.1683608770239999</v>
      </c>
      <c r="D11" s="47">
        <v>3.6755499999999999</v>
      </c>
      <c r="E11" s="47">
        <v>6.68696</v>
      </c>
      <c r="F11" s="47">
        <v>0.94229999999900005</v>
      </c>
      <c r="G11" s="47">
        <v>0.211119999999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11.515930000000001</v>
      </c>
      <c r="Q11" s="68">
        <v>1.971296750252</v>
      </c>
    </row>
    <row r="12" spans="1:17" ht="14.4" customHeight="1" x14ac:dyDescent="0.3">
      <c r="A12" s="15" t="s">
        <v>24</v>
      </c>
      <c r="B12" s="46">
        <v>0.140396880462</v>
      </c>
      <c r="C12" s="47">
        <v>1.1699740038000001E-2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1.0318499999999999</v>
      </c>
      <c r="E13" s="47">
        <v>0.84050000000000002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1.87235</v>
      </c>
      <c r="Q13" s="68" t="s">
        <v>180</v>
      </c>
    </row>
    <row r="14" spans="1:17" ht="14.4" customHeight="1" x14ac:dyDescent="0.3">
      <c r="A14" s="15" t="s">
        <v>26</v>
      </c>
      <c r="B14" s="46">
        <v>102.472437107917</v>
      </c>
      <c r="C14" s="47">
        <v>8.5393697589930007</v>
      </c>
      <c r="D14" s="47">
        <v>11.516</v>
      </c>
      <c r="E14" s="47">
        <v>9.1150000000000002</v>
      </c>
      <c r="F14" s="47">
        <v>9.0519999999989995</v>
      </c>
      <c r="G14" s="47">
        <v>8.2869999999990007</v>
      </c>
      <c r="H14" s="47">
        <v>7.9240000000000004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45.893999999999998</v>
      </c>
      <c r="Q14" s="68">
        <v>1.0748802615469999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180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180</v>
      </c>
    </row>
    <row r="17" spans="1:17" ht="14.4" customHeight="1" x14ac:dyDescent="0.3">
      <c r="A17" s="15" t="s">
        <v>29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0.63832999999999995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0.63832999999999995</v>
      </c>
      <c r="Q17" s="68" t="s">
        <v>180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8.2000000000000003E-2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8.2000000000000003E-2</v>
      </c>
      <c r="Q18" s="68" t="s">
        <v>180</v>
      </c>
    </row>
    <row r="19" spans="1:17" ht="14.4" customHeight="1" x14ac:dyDescent="0.3">
      <c r="A19" s="15" t="s">
        <v>31</v>
      </c>
      <c r="B19" s="46">
        <v>48.236641599442997</v>
      </c>
      <c r="C19" s="47">
        <v>4.0197201332860004</v>
      </c>
      <c r="D19" s="47">
        <v>4.47506</v>
      </c>
      <c r="E19" s="47">
        <v>3.8714400000000002</v>
      </c>
      <c r="F19" s="47">
        <v>3.6556299999989998</v>
      </c>
      <c r="G19" s="47">
        <v>3.7537899999989999</v>
      </c>
      <c r="H19" s="47">
        <v>4.2100600000000004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19.965979999999998</v>
      </c>
      <c r="Q19" s="68">
        <v>0.99340149751499995</v>
      </c>
    </row>
    <row r="20" spans="1:17" ht="14.4" customHeight="1" x14ac:dyDescent="0.3">
      <c r="A20" s="15" t="s">
        <v>32</v>
      </c>
      <c r="B20" s="46">
        <v>4696.5835860000097</v>
      </c>
      <c r="C20" s="47">
        <v>391.38196549999998</v>
      </c>
      <c r="D20" s="47">
        <v>472.89312000000098</v>
      </c>
      <c r="E20" s="47">
        <v>453.83953000000099</v>
      </c>
      <c r="F20" s="47">
        <v>435.36914999999902</v>
      </c>
      <c r="G20" s="47">
        <v>443.436559999998</v>
      </c>
      <c r="H20" s="47">
        <v>450.73149999999998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2256.2698599999999</v>
      </c>
      <c r="Q20" s="68">
        <v>1.1529758951039999</v>
      </c>
    </row>
    <row r="21" spans="1:17" ht="14.4" customHeight="1" x14ac:dyDescent="0.3">
      <c r="A21" s="16" t="s">
        <v>33</v>
      </c>
      <c r="B21" s="46">
        <v>11.999999999999</v>
      </c>
      <c r="C21" s="47">
        <v>0.99999999999900002</v>
      </c>
      <c r="D21" s="47">
        <v>1.03102</v>
      </c>
      <c r="E21" s="47">
        <v>1.03102</v>
      </c>
      <c r="F21" s="47">
        <v>1.03102</v>
      </c>
      <c r="G21" s="47">
        <v>1.03101</v>
      </c>
      <c r="H21" s="47">
        <v>1.03102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5.1550900000000004</v>
      </c>
      <c r="Q21" s="68">
        <v>1.031018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180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180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0</v>
      </c>
      <c r="E24" s="47">
        <v>0</v>
      </c>
      <c r="F24" s="47">
        <v>5.6843418860808002E-14</v>
      </c>
      <c r="G24" s="47">
        <v>0</v>
      </c>
      <c r="H24" s="47">
        <v>-5.6843418860808002E-14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68"/>
    </row>
    <row r="25" spans="1:17" ht="14.4" customHeight="1" x14ac:dyDescent="0.3">
      <c r="A25" s="17" t="s">
        <v>37</v>
      </c>
      <c r="B25" s="49">
        <v>4873.4533921121201</v>
      </c>
      <c r="C25" s="50">
        <v>406.12111600934298</v>
      </c>
      <c r="D25" s="50">
        <v>494.85489000000098</v>
      </c>
      <c r="E25" s="50">
        <v>475.46645000000098</v>
      </c>
      <c r="F25" s="50">
        <v>450.05009999999902</v>
      </c>
      <c r="G25" s="50">
        <v>456.71947999999799</v>
      </c>
      <c r="H25" s="50">
        <v>464.53491000000002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2341.62583</v>
      </c>
      <c r="Q25" s="69">
        <v>1.1531662539530001</v>
      </c>
    </row>
    <row r="26" spans="1:17" ht="14.4" customHeight="1" x14ac:dyDescent="0.3">
      <c r="A26" s="15" t="s">
        <v>38</v>
      </c>
      <c r="B26" s="46">
        <v>821.460086179825</v>
      </c>
      <c r="C26" s="47">
        <v>68.455007181651993</v>
      </c>
      <c r="D26" s="47">
        <v>67.971609999999998</v>
      </c>
      <c r="E26" s="47">
        <v>72.981909999999999</v>
      </c>
      <c r="F26" s="47">
        <v>60.076000000000001</v>
      </c>
      <c r="G26" s="47">
        <v>73.40325</v>
      </c>
      <c r="H26" s="47">
        <v>62.379269999999998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336.81204000000002</v>
      </c>
      <c r="Q26" s="68">
        <v>0.98403916343499997</v>
      </c>
    </row>
    <row r="27" spans="1:17" ht="14.4" customHeight="1" x14ac:dyDescent="0.3">
      <c r="A27" s="18" t="s">
        <v>39</v>
      </c>
      <c r="B27" s="49">
        <v>5694.91347829195</v>
      </c>
      <c r="C27" s="50">
        <v>474.57612319099599</v>
      </c>
      <c r="D27" s="50">
        <v>562.82650000000103</v>
      </c>
      <c r="E27" s="50">
        <v>548.448360000001</v>
      </c>
      <c r="F27" s="50">
        <v>510.12609999999898</v>
      </c>
      <c r="G27" s="50">
        <v>530.122729999998</v>
      </c>
      <c r="H27" s="50">
        <v>526.91417999999999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2678.4378700000002</v>
      </c>
      <c r="Q27" s="69">
        <v>1.128770597218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180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180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1" s="55" customFormat="1" ht="14.4" customHeight="1" thickBot="1" x14ac:dyDescent="0.35">
      <c r="A2" s="169" t="s">
        <v>179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1" ht="14.4" customHeight="1" x14ac:dyDescent="0.3">
      <c r="A4" s="59"/>
      <c r="B4" s="262"/>
      <c r="C4" s="263"/>
      <c r="D4" s="263"/>
      <c r="E4" s="263"/>
      <c r="F4" s="266" t="s">
        <v>175</v>
      </c>
      <c r="G4" s="268" t="s">
        <v>48</v>
      </c>
      <c r="H4" s="106" t="s">
        <v>79</v>
      </c>
      <c r="I4" s="266" t="s">
        <v>49</v>
      </c>
      <c r="J4" s="268" t="s">
        <v>177</v>
      </c>
      <c r="K4" s="269" t="s">
        <v>178</v>
      </c>
    </row>
    <row r="5" spans="1:11" ht="42" thickBot="1" x14ac:dyDescent="0.35">
      <c r="A5" s="60"/>
      <c r="B5" s="24" t="s">
        <v>171</v>
      </c>
      <c r="C5" s="25" t="s">
        <v>172</v>
      </c>
      <c r="D5" s="26" t="s">
        <v>173</v>
      </c>
      <c r="E5" s="26" t="s">
        <v>174</v>
      </c>
      <c r="F5" s="267"/>
      <c r="G5" s="267"/>
      <c r="H5" s="25" t="s">
        <v>176</v>
      </c>
      <c r="I5" s="267"/>
      <c r="J5" s="267"/>
      <c r="K5" s="270"/>
    </row>
    <row r="6" spans="1:11" ht="14.4" customHeight="1" thickBot="1" x14ac:dyDescent="0.35">
      <c r="A6" s="339" t="s">
        <v>182</v>
      </c>
      <c r="B6" s="321">
        <v>4962.7472667972997</v>
      </c>
      <c r="C6" s="321">
        <v>5181.1758300000101</v>
      </c>
      <c r="D6" s="322">
        <v>218.42856320270801</v>
      </c>
      <c r="E6" s="323">
        <v>1.044013638305</v>
      </c>
      <c r="F6" s="321">
        <v>4873.4533921121201</v>
      </c>
      <c r="G6" s="322">
        <v>2030.60558004672</v>
      </c>
      <c r="H6" s="324">
        <v>464.53491000000002</v>
      </c>
      <c r="I6" s="321">
        <v>2341.62583</v>
      </c>
      <c r="J6" s="322">
        <v>311.02024995328202</v>
      </c>
      <c r="K6" s="325">
        <v>0.480485939147</v>
      </c>
    </row>
    <row r="7" spans="1:11" ht="14.4" customHeight="1" thickBot="1" x14ac:dyDescent="0.35">
      <c r="A7" s="340" t="s">
        <v>183</v>
      </c>
      <c r="B7" s="321">
        <v>111.92899609368899</v>
      </c>
      <c r="C7" s="321">
        <v>122.30979000000001</v>
      </c>
      <c r="D7" s="322">
        <v>10.38079390631</v>
      </c>
      <c r="E7" s="323">
        <v>1.092744456473</v>
      </c>
      <c r="F7" s="321">
        <v>116.63316451267301</v>
      </c>
      <c r="G7" s="322">
        <v>48.597151880280002</v>
      </c>
      <c r="H7" s="324">
        <v>7.9240000000000004</v>
      </c>
      <c r="I7" s="321">
        <v>59.514569999999999</v>
      </c>
      <c r="J7" s="322">
        <v>10.917418119719001</v>
      </c>
      <c r="K7" s="325">
        <v>0.51027141592699998</v>
      </c>
    </row>
    <row r="8" spans="1:11" ht="14.4" customHeight="1" thickBot="1" x14ac:dyDescent="0.35">
      <c r="A8" s="341" t="s">
        <v>184</v>
      </c>
      <c r="B8" s="321">
        <v>22.849117046217</v>
      </c>
      <c r="C8" s="321">
        <v>31.354790000000001</v>
      </c>
      <c r="D8" s="322">
        <v>8.5056729537819997</v>
      </c>
      <c r="E8" s="323">
        <v>1.3722539009520001</v>
      </c>
      <c r="F8" s="321">
        <v>14.160727404755001</v>
      </c>
      <c r="G8" s="322">
        <v>5.9003030853140004</v>
      </c>
      <c r="H8" s="324">
        <v>0</v>
      </c>
      <c r="I8" s="321">
        <v>13.620570000000001</v>
      </c>
      <c r="J8" s="322">
        <v>7.7202669146850003</v>
      </c>
      <c r="K8" s="325">
        <v>0.96185525013499995</v>
      </c>
    </row>
    <row r="9" spans="1:11" ht="14.4" customHeight="1" thickBot="1" x14ac:dyDescent="0.35">
      <c r="A9" s="342" t="s">
        <v>185</v>
      </c>
      <c r="B9" s="326">
        <v>0.17268080846700001</v>
      </c>
      <c r="C9" s="326">
        <v>4.6100000000000002E-2</v>
      </c>
      <c r="D9" s="327">
        <v>-0.12658080846700001</v>
      </c>
      <c r="E9" s="328">
        <v>0.266966551808</v>
      </c>
      <c r="F9" s="326">
        <v>0</v>
      </c>
      <c r="G9" s="327">
        <v>0</v>
      </c>
      <c r="H9" s="329">
        <v>0</v>
      </c>
      <c r="I9" s="326">
        <v>0.22761000000000001</v>
      </c>
      <c r="J9" s="327">
        <v>0.22761000000000001</v>
      </c>
      <c r="K9" s="330" t="s">
        <v>180</v>
      </c>
    </row>
    <row r="10" spans="1:11" ht="14.4" customHeight="1" thickBot="1" x14ac:dyDescent="0.35">
      <c r="A10" s="343" t="s">
        <v>186</v>
      </c>
      <c r="B10" s="321">
        <v>0.17268080846700001</v>
      </c>
      <c r="C10" s="321">
        <v>4.6100000000000002E-2</v>
      </c>
      <c r="D10" s="322">
        <v>-0.12658080846700001</v>
      </c>
      <c r="E10" s="323">
        <v>0.266966551808</v>
      </c>
      <c r="F10" s="321">
        <v>0</v>
      </c>
      <c r="G10" s="322">
        <v>0</v>
      </c>
      <c r="H10" s="324">
        <v>0</v>
      </c>
      <c r="I10" s="321">
        <v>0.22761000000000001</v>
      </c>
      <c r="J10" s="322">
        <v>0.22761000000000001</v>
      </c>
      <c r="K10" s="331" t="s">
        <v>180</v>
      </c>
    </row>
    <row r="11" spans="1:11" ht="14.4" customHeight="1" thickBot="1" x14ac:dyDescent="0.35">
      <c r="A11" s="342" t="s">
        <v>187</v>
      </c>
      <c r="B11" s="326">
        <v>3.0119397751000001E-2</v>
      </c>
      <c r="C11" s="326">
        <v>9.9500000000000005E-3</v>
      </c>
      <c r="D11" s="327">
        <v>-2.0169397751E-2</v>
      </c>
      <c r="E11" s="328">
        <v>0.33035189090299999</v>
      </c>
      <c r="F11" s="326">
        <v>0</v>
      </c>
      <c r="G11" s="327">
        <v>0</v>
      </c>
      <c r="H11" s="329">
        <v>0</v>
      </c>
      <c r="I11" s="326">
        <v>4.6800000000000001E-3</v>
      </c>
      <c r="J11" s="327">
        <v>4.6800000000000001E-3</v>
      </c>
      <c r="K11" s="330" t="s">
        <v>180</v>
      </c>
    </row>
    <row r="12" spans="1:11" ht="14.4" customHeight="1" thickBot="1" x14ac:dyDescent="0.35">
      <c r="A12" s="343" t="s">
        <v>188</v>
      </c>
      <c r="B12" s="321">
        <v>3.0119397751000001E-2</v>
      </c>
      <c r="C12" s="321">
        <v>9.9500000000000005E-3</v>
      </c>
      <c r="D12" s="322">
        <v>-2.0169397751E-2</v>
      </c>
      <c r="E12" s="323">
        <v>0.33035189090299999</v>
      </c>
      <c r="F12" s="321">
        <v>0</v>
      </c>
      <c r="G12" s="322">
        <v>0</v>
      </c>
      <c r="H12" s="324">
        <v>0</v>
      </c>
      <c r="I12" s="321">
        <v>4.6800000000000001E-3</v>
      </c>
      <c r="J12" s="322">
        <v>4.6800000000000001E-3</v>
      </c>
      <c r="K12" s="331" t="s">
        <v>180</v>
      </c>
    </row>
    <row r="13" spans="1:11" ht="14.4" customHeight="1" thickBot="1" x14ac:dyDescent="0.35">
      <c r="A13" s="342" t="s">
        <v>189</v>
      </c>
      <c r="B13" s="326">
        <v>18.587887379818</v>
      </c>
      <c r="C13" s="326">
        <v>14.02397</v>
      </c>
      <c r="D13" s="327">
        <v>-4.5639173798180002</v>
      </c>
      <c r="E13" s="328">
        <v>0.75446820359</v>
      </c>
      <c r="F13" s="326">
        <v>14.020330524292</v>
      </c>
      <c r="G13" s="327">
        <v>5.8418043851209998</v>
      </c>
      <c r="H13" s="329">
        <v>0</v>
      </c>
      <c r="I13" s="326">
        <v>11.515930000000001</v>
      </c>
      <c r="J13" s="327">
        <v>5.6741256148780002</v>
      </c>
      <c r="K13" s="332">
        <v>0.821373645938</v>
      </c>
    </row>
    <row r="14" spans="1:11" ht="14.4" customHeight="1" thickBot="1" x14ac:dyDescent="0.35">
      <c r="A14" s="343" t="s">
        <v>190</v>
      </c>
      <c r="B14" s="321">
        <v>0</v>
      </c>
      <c r="C14" s="321">
        <v>1.75329</v>
      </c>
      <c r="D14" s="322">
        <v>1.75329</v>
      </c>
      <c r="E14" s="333" t="s">
        <v>180</v>
      </c>
      <c r="F14" s="321">
        <v>0</v>
      </c>
      <c r="G14" s="322">
        <v>0</v>
      </c>
      <c r="H14" s="324">
        <v>0</v>
      </c>
      <c r="I14" s="321">
        <v>1.75329</v>
      </c>
      <c r="J14" s="322">
        <v>1.75329</v>
      </c>
      <c r="K14" s="331" t="s">
        <v>180</v>
      </c>
    </row>
    <row r="15" spans="1:11" ht="14.4" customHeight="1" thickBot="1" x14ac:dyDescent="0.35">
      <c r="A15" s="343" t="s">
        <v>191</v>
      </c>
      <c r="B15" s="321">
        <v>0</v>
      </c>
      <c r="C15" s="321">
        <v>0.21118999999999999</v>
      </c>
      <c r="D15" s="322">
        <v>0.21118999999999999</v>
      </c>
      <c r="E15" s="333" t="s">
        <v>180</v>
      </c>
      <c r="F15" s="321">
        <v>0</v>
      </c>
      <c r="G15" s="322">
        <v>0</v>
      </c>
      <c r="H15" s="324">
        <v>0</v>
      </c>
      <c r="I15" s="321">
        <v>8.0589999999000003E-2</v>
      </c>
      <c r="J15" s="322">
        <v>8.0589999999000003E-2</v>
      </c>
      <c r="K15" s="331" t="s">
        <v>180</v>
      </c>
    </row>
    <row r="16" spans="1:11" ht="14.4" customHeight="1" thickBot="1" x14ac:dyDescent="0.35">
      <c r="A16" s="343" t="s">
        <v>192</v>
      </c>
      <c r="B16" s="321">
        <v>4.3858363839000001</v>
      </c>
      <c r="C16" s="321">
        <v>0</v>
      </c>
      <c r="D16" s="322">
        <v>-4.3858363839000001</v>
      </c>
      <c r="E16" s="323">
        <v>0</v>
      </c>
      <c r="F16" s="321">
        <v>2</v>
      </c>
      <c r="G16" s="322">
        <v>0.83333333333299997</v>
      </c>
      <c r="H16" s="324">
        <v>0</v>
      </c>
      <c r="I16" s="321">
        <v>0</v>
      </c>
      <c r="J16" s="322">
        <v>-0.83333333333299997</v>
      </c>
      <c r="K16" s="325">
        <v>0</v>
      </c>
    </row>
    <row r="17" spans="1:11" ht="14.4" customHeight="1" thickBot="1" x14ac:dyDescent="0.35">
      <c r="A17" s="343" t="s">
        <v>193</v>
      </c>
      <c r="B17" s="321">
        <v>5</v>
      </c>
      <c r="C17" s="321">
        <v>4.7978100000000001</v>
      </c>
      <c r="D17" s="322">
        <v>-0.202189999999</v>
      </c>
      <c r="E17" s="323">
        <v>0.95956200000000003</v>
      </c>
      <c r="F17" s="321">
        <v>5</v>
      </c>
      <c r="G17" s="322">
        <v>2.083333333333</v>
      </c>
      <c r="H17" s="324">
        <v>0</v>
      </c>
      <c r="I17" s="321">
        <v>1.76674</v>
      </c>
      <c r="J17" s="322">
        <v>-0.31659333333299999</v>
      </c>
      <c r="K17" s="325">
        <v>0.353348</v>
      </c>
    </row>
    <row r="18" spans="1:11" ht="14.4" customHeight="1" thickBot="1" x14ac:dyDescent="0.35">
      <c r="A18" s="343" t="s">
        <v>194</v>
      </c>
      <c r="B18" s="321">
        <v>1.83606182728</v>
      </c>
      <c r="C18" s="321">
        <v>0</v>
      </c>
      <c r="D18" s="322">
        <v>-1.83606182728</v>
      </c>
      <c r="E18" s="323">
        <v>0</v>
      </c>
      <c r="F18" s="321">
        <v>0</v>
      </c>
      <c r="G18" s="322">
        <v>0</v>
      </c>
      <c r="H18" s="324">
        <v>0</v>
      </c>
      <c r="I18" s="321">
        <v>0</v>
      </c>
      <c r="J18" s="322">
        <v>0</v>
      </c>
      <c r="K18" s="325">
        <v>0</v>
      </c>
    </row>
    <row r="19" spans="1:11" ht="14.4" customHeight="1" thickBot="1" x14ac:dyDescent="0.35">
      <c r="A19" s="343" t="s">
        <v>195</v>
      </c>
      <c r="B19" s="321">
        <v>0</v>
      </c>
      <c r="C19" s="321">
        <v>0</v>
      </c>
      <c r="D19" s="322">
        <v>0</v>
      </c>
      <c r="E19" s="323">
        <v>1</v>
      </c>
      <c r="F19" s="321">
        <v>0</v>
      </c>
      <c r="G19" s="322">
        <v>0</v>
      </c>
      <c r="H19" s="324">
        <v>0</v>
      </c>
      <c r="I19" s="321">
        <v>7.8E-2</v>
      </c>
      <c r="J19" s="322">
        <v>7.8E-2</v>
      </c>
      <c r="K19" s="331" t="s">
        <v>196</v>
      </c>
    </row>
    <row r="20" spans="1:11" ht="14.4" customHeight="1" thickBot="1" x14ac:dyDescent="0.35">
      <c r="A20" s="343" t="s">
        <v>197</v>
      </c>
      <c r="B20" s="321">
        <v>4.3659891686370003</v>
      </c>
      <c r="C20" s="321">
        <v>5.3748199999999997</v>
      </c>
      <c r="D20" s="322">
        <v>1.008830831362</v>
      </c>
      <c r="E20" s="323">
        <v>1.2310658117540001</v>
      </c>
      <c r="F20" s="321">
        <v>5.0203305242920004</v>
      </c>
      <c r="G20" s="322">
        <v>2.0918043851210002</v>
      </c>
      <c r="H20" s="324">
        <v>0</v>
      </c>
      <c r="I20" s="321">
        <v>7.1813500000000001</v>
      </c>
      <c r="J20" s="322">
        <v>5.0895456148780003</v>
      </c>
      <c r="K20" s="325">
        <v>1.430453625563</v>
      </c>
    </row>
    <row r="21" spans="1:11" ht="14.4" customHeight="1" thickBot="1" x14ac:dyDescent="0.35">
      <c r="A21" s="343" t="s">
        <v>198</v>
      </c>
      <c r="B21" s="321">
        <v>3</v>
      </c>
      <c r="C21" s="321">
        <v>1.88686</v>
      </c>
      <c r="D21" s="322">
        <v>-1.11314</v>
      </c>
      <c r="E21" s="323">
        <v>0.62895333333299996</v>
      </c>
      <c r="F21" s="321">
        <v>2</v>
      </c>
      <c r="G21" s="322">
        <v>0.83333333333299997</v>
      </c>
      <c r="H21" s="324">
        <v>0</v>
      </c>
      <c r="I21" s="321">
        <v>0.65595999999999999</v>
      </c>
      <c r="J21" s="322">
        <v>-0.17737333333300001</v>
      </c>
      <c r="K21" s="325">
        <v>0.32797999999999999</v>
      </c>
    </row>
    <row r="22" spans="1:11" ht="14.4" customHeight="1" thickBot="1" x14ac:dyDescent="0.35">
      <c r="A22" s="342" t="s">
        <v>199</v>
      </c>
      <c r="B22" s="326">
        <v>0.38801885848099998</v>
      </c>
      <c r="C22" s="326">
        <v>0.1555</v>
      </c>
      <c r="D22" s="327">
        <v>-0.23251885848100001</v>
      </c>
      <c r="E22" s="328">
        <v>0.40075371750799998</v>
      </c>
      <c r="F22" s="326">
        <v>0.140396880462</v>
      </c>
      <c r="G22" s="327">
        <v>5.8498700192E-2</v>
      </c>
      <c r="H22" s="329">
        <v>0</v>
      </c>
      <c r="I22" s="326">
        <v>0</v>
      </c>
      <c r="J22" s="327">
        <v>-5.8498700192E-2</v>
      </c>
      <c r="K22" s="332">
        <v>0</v>
      </c>
    </row>
    <row r="23" spans="1:11" ht="14.4" customHeight="1" thickBot="1" x14ac:dyDescent="0.35">
      <c r="A23" s="343" t="s">
        <v>200</v>
      </c>
      <c r="B23" s="321">
        <v>0.38801885848099998</v>
      </c>
      <c r="C23" s="321">
        <v>0.1555</v>
      </c>
      <c r="D23" s="322">
        <v>-0.23251885848100001</v>
      </c>
      <c r="E23" s="323">
        <v>0.40075371750799998</v>
      </c>
      <c r="F23" s="321">
        <v>0.140396880462</v>
      </c>
      <c r="G23" s="322">
        <v>5.8498700192E-2</v>
      </c>
      <c r="H23" s="324">
        <v>0</v>
      </c>
      <c r="I23" s="321">
        <v>0</v>
      </c>
      <c r="J23" s="322">
        <v>-5.8498700192E-2</v>
      </c>
      <c r="K23" s="325">
        <v>0</v>
      </c>
    </row>
    <row r="24" spans="1:11" ht="14.4" customHeight="1" thickBot="1" x14ac:dyDescent="0.35">
      <c r="A24" s="342" t="s">
        <v>201</v>
      </c>
      <c r="B24" s="326">
        <v>3.6704106016989999</v>
      </c>
      <c r="C24" s="326">
        <v>17.11927</v>
      </c>
      <c r="D24" s="327">
        <v>13.4488593983</v>
      </c>
      <c r="E24" s="328">
        <v>4.6641294006920004</v>
      </c>
      <c r="F24" s="326">
        <v>0</v>
      </c>
      <c r="G24" s="327">
        <v>0</v>
      </c>
      <c r="H24" s="329">
        <v>0</v>
      </c>
      <c r="I24" s="326">
        <v>1.87235</v>
      </c>
      <c r="J24" s="327">
        <v>1.87235</v>
      </c>
      <c r="K24" s="330" t="s">
        <v>180</v>
      </c>
    </row>
    <row r="25" spans="1:11" ht="14.4" customHeight="1" thickBot="1" x14ac:dyDescent="0.35">
      <c r="A25" s="343" t="s">
        <v>202</v>
      </c>
      <c r="B25" s="321">
        <v>3.6704106016989999</v>
      </c>
      <c r="C25" s="321">
        <v>17.11298</v>
      </c>
      <c r="D25" s="322">
        <v>13.4425693983</v>
      </c>
      <c r="E25" s="323">
        <v>4.6624156959640004</v>
      </c>
      <c r="F25" s="321">
        <v>0</v>
      </c>
      <c r="G25" s="322">
        <v>0</v>
      </c>
      <c r="H25" s="324">
        <v>0</v>
      </c>
      <c r="I25" s="321">
        <v>1.87235</v>
      </c>
      <c r="J25" s="322">
        <v>1.87235</v>
      </c>
      <c r="K25" s="331" t="s">
        <v>180</v>
      </c>
    </row>
    <row r="26" spans="1:11" ht="14.4" customHeight="1" thickBot="1" x14ac:dyDescent="0.35">
      <c r="A26" s="343" t="s">
        <v>203</v>
      </c>
      <c r="B26" s="321">
        <v>0</v>
      </c>
      <c r="C26" s="321">
        <v>6.2899999999999996E-3</v>
      </c>
      <c r="D26" s="322">
        <v>6.2899999999999996E-3</v>
      </c>
      <c r="E26" s="333" t="s">
        <v>196</v>
      </c>
      <c r="F26" s="321">
        <v>0</v>
      </c>
      <c r="G26" s="322">
        <v>0</v>
      </c>
      <c r="H26" s="324">
        <v>0</v>
      </c>
      <c r="I26" s="321">
        <v>0</v>
      </c>
      <c r="J26" s="322">
        <v>0</v>
      </c>
      <c r="K26" s="331" t="s">
        <v>180</v>
      </c>
    </row>
    <row r="27" spans="1:11" ht="14.4" customHeight="1" thickBot="1" x14ac:dyDescent="0.35">
      <c r="A27" s="341" t="s">
        <v>26</v>
      </c>
      <c r="B27" s="321">
        <v>89.079879047470996</v>
      </c>
      <c r="C27" s="321">
        <v>90.954999999999998</v>
      </c>
      <c r="D27" s="322">
        <v>1.8751209525279999</v>
      </c>
      <c r="E27" s="323">
        <v>1.021049882112</v>
      </c>
      <c r="F27" s="321">
        <v>102.472437107917</v>
      </c>
      <c r="G27" s="322">
        <v>42.696848794965</v>
      </c>
      <c r="H27" s="324">
        <v>7.9240000000000004</v>
      </c>
      <c r="I27" s="321">
        <v>45.893999999999998</v>
      </c>
      <c r="J27" s="322">
        <v>3.1971512050339999</v>
      </c>
      <c r="K27" s="325">
        <v>0.44786677564400001</v>
      </c>
    </row>
    <row r="28" spans="1:11" ht="14.4" customHeight="1" thickBot="1" x14ac:dyDescent="0.35">
      <c r="A28" s="342" t="s">
        <v>204</v>
      </c>
      <c r="B28" s="326">
        <v>89.079879047470996</v>
      </c>
      <c r="C28" s="326">
        <v>90.954999999999998</v>
      </c>
      <c r="D28" s="327">
        <v>1.8751209525279999</v>
      </c>
      <c r="E28" s="328">
        <v>1.021049882112</v>
      </c>
      <c r="F28" s="326">
        <v>102.472437107917</v>
      </c>
      <c r="G28" s="327">
        <v>42.696848794965</v>
      </c>
      <c r="H28" s="329">
        <v>7.9240000000000004</v>
      </c>
      <c r="I28" s="326">
        <v>45.893999999999998</v>
      </c>
      <c r="J28" s="327">
        <v>3.1971512050339999</v>
      </c>
      <c r="K28" s="332">
        <v>0.44786677564400001</v>
      </c>
    </row>
    <row r="29" spans="1:11" ht="14.4" customHeight="1" thickBot="1" x14ac:dyDescent="0.35">
      <c r="A29" s="343" t="s">
        <v>205</v>
      </c>
      <c r="B29" s="321">
        <v>29.730676402722001</v>
      </c>
      <c r="C29" s="321">
        <v>30.981000000000002</v>
      </c>
      <c r="D29" s="322">
        <v>1.2503235972769999</v>
      </c>
      <c r="E29" s="323">
        <v>1.0420550000390001</v>
      </c>
      <c r="F29" s="321">
        <v>40.563461143966002</v>
      </c>
      <c r="G29" s="322">
        <v>16.901442143318999</v>
      </c>
      <c r="H29" s="324">
        <v>3.339</v>
      </c>
      <c r="I29" s="321">
        <v>17.236000000000001</v>
      </c>
      <c r="J29" s="322">
        <v>0.33455785667999999</v>
      </c>
      <c r="K29" s="325">
        <v>0.42491443071899998</v>
      </c>
    </row>
    <row r="30" spans="1:11" ht="14.4" customHeight="1" thickBot="1" x14ac:dyDescent="0.35">
      <c r="A30" s="343" t="s">
        <v>206</v>
      </c>
      <c r="B30" s="321">
        <v>32.628380928502999</v>
      </c>
      <c r="C30" s="321">
        <v>34.808</v>
      </c>
      <c r="D30" s="322">
        <v>2.179619071496</v>
      </c>
      <c r="E30" s="323">
        <v>1.066801324781</v>
      </c>
      <c r="F30" s="321">
        <v>34.340498030855002</v>
      </c>
      <c r="G30" s="322">
        <v>14.308540846189</v>
      </c>
      <c r="H30" s="324">
        <v>2.718</v>
      </c>
      <c r="I30" s="321">
        <v>14.638</v>
      </c>
      <c r="J30" s="322">
        <v>0.32945915381000002</v>
      </c>
      <c r="K30" s="325">
        <v>0.42626056229100001</v>
      </c>
    </row>
    <row r="31" spans="1:11" ht="14.4" customHeight="1" thickBot="1" x14ac:dyDescent="0.35">
      <c r="A31" s="343" t="s">
        <v>207</v>
      </c>
      <c r="B31" s="321">
        <v>26.720821716244998</v>
      </c>
      <c r="C31" s="321">
        <v>25.166</v>
      </c>
      <c r="D31" s="322">
        <v>-1.554821716245</v>
      </c>
      <c r="E31" s="323">
        <v>0.94181235394700002</v>
      </c>
      <c r="F31" s="321">
        <v>27.568477933095</v>
      </c>
      <c r="G31" s="322">
        <v>11.486865805456</v>
      </c>
      <c r="H31" s="324">
        <v>1.867</v>
      </c>
      <c r="I31" s="321">
        <v>14.02</v>
      </c>
      <c r="J31" s="322">
        <v>2.5331341945429999</v>
      </c>
      <c r="K31" s="325">
        <v>0.50855183351099997</v>
      </c>
    </row>
    <row r="32" spans="1:11" ht="14.4" customHeight="1" thickBot="1" x14ac:dyDescent="0.35">
      <c r="A32" s="344" t="s">
        <v>208</v>
      </c>
      <c r="B32" s="326">
        <v>73.457550851940994</v>
      </c>
      <c r="C32" s="326">
        <v>47.367220000000003</v>
      </c>
      <c r="D32" s="327">
        <v>-26.090330851941001</v>
      </c>
      <c r="E32" s="328">
        <v>0.64482438429599997</v>
      </c>
      <c r="F32" s="326">
        <v>48.236641599442997</v>
      </c>
      <c r="G32" s="327">
        <v>20.098600666433999</v>
      </c>
      <c r="H32" s="329">
        <v>4.8483900000000002</v>
      </c>
      <c r="I32" s="326">
        <v>20.686309999999999</v>
      </c>
      <c r="J32" s="327">
        <v>0.58770933356499999</v>
      </c>
      <c r="K32" s="332">
        <v>0.42885054419300001</v>
      </c>
    </row>
    <row r="33" spans="1:11" ht="14.4" customHeight="1" thickBot="1" x14ac:dyDescent="0.35">
      <c r="A33" s="341" t="s">
        <v>29</v>
      </c>
      <c r="B33" s="321">
        <v>28.054499633588001</v>
      </c>
      <c r="C33" s="321">
        <v>0</v>
      </c>
      <c r="D33" s="322">
        <v>-28.054499633588001</v>
      </c>
      <c r="E33" s="323">
        <v>0</v>
      </c>
      <c r="F33" s="321">
        <v>0</v>
      </c>
      <c r="G33" s="322">
        <v>0</v>
      </c>
      <c r="H33" s="324">
        <v>0.63832999999999995</v>
      </c>
      <c r="I33" s="321">
        <v>0.63832999999999995</v>
      </c>
      <c r="J33" s="322">
        <v>0.63832999999999995</v>
      </c>
      <c r="K33" s="331" t="s">
        <v>196</v>
      </c>
    </row>
    <row r="34" spans="1:11" ht="14.4" customHeight="1" thickBot="1" x14ac:dyDescent="0.35">
      <c r="A34" s="345" t="s">
        <v>209</v>
      </c>
      <c r="B34" s="321">
        <v>28.054499633588001</v>
      </c>
      <c r="C34" s="321">
        <v>0</v>
      </c>
      <c r="D34" s="322">
        <v>-28.054499633588001</v>
      </c>
      <c r="E34" s="323">
        <v>0</v>
      </c>
      <c r="F34" s="321">
        <v>0</v>
      </c>
      <c r="G34" s="322">
        <v>0</v>
      </c>
      <c r="H34" s="324">
        <v>0.63832999999999995</v>
      </c>
      <c r="I34" s="321">
        <v>0.63832999999999995</v>
      </c>
      <c r="J34" s="322">
        <v>0.63832999999999995</v>
      </c>
      <c r="K34" s="331" t="s">
        <v>196</v>
      </c>
    </row>
    <row r="35" spans="1:11" ht="14.4" customHeight="1" thickBot="1" x14ac:dyDescent="0.35">
      <c r="A35" s="343" t="s">
        <v>210</v>
      </c>
      <c r="B35" s="321">
        <v>25.005921903392</v>
      </c>
      <c r="C35" s="321">
        <v>0</v>
      </c>
      <c r="D35" s="322">
        <v>-25.005921903392</v>
      </c>
      <c r="E35" s="323">
        <v>0</v>
      </c>
      <c r="F35" s="321">
        <v>0</v>
      </c>
      <c r="G35" s="322">
        <v>0</v>
      </c>
      <c r="H35" s="324">
        <v>0</v>
      </c>
      <c r="I35" s="321">
        <v>0</v>
      </c>
      <c r="J35" s="322">
        <v>0</v>
      </c>
      <c r="K35" s="325">
        <v>0</v>
      </c>
    </row>
    <row r="36" spans="1:11" ht="14.4" customHeight="1" thickBot="1" x14ac:dyDescent="0.35">
      <c r="A36" s="343" t="s">
        <v>211</v>
      </c>
      <c r="B36" s="321">
        <v>3.048577730196</v>
      </c>
      <c r="C36" s="321">
        <v>0</v>
      </c>
      <c r="D36" s="322">
        <v>-3.048577730196</v>
      </c>
      <c r="E36" s="323">
        <v>0</v>
      </c>
      <c r="F36" s="321">
        <v>0</v>
      </c>
      <c r="G36" s="322">
        <v>0</v>
      </c>
      <c r="H36" s="324">
        <v>0.63832999999999995</v>
      </c>
      <c r="I36" s="321">
        <v>0.63832999999999995</v>
      </c>
      <c r="J36" s="322">
        <v>0.63832999999999995</v>
      </c>
      <c r="K36" s="331" t="s">
        <v>196</v>
      </c>
    </row>
    <row r="37" spans="1:11" ht="14.4" customHeight="1" thickBot="1" x14ac:dyDescent="0.35">
      <c r="A37" s="346" t="s">
        <v>30</v>
      </c>
      <c r="B37" s="326">
        <v>0</v>
      </c>
      <c r="C37" s="326">
        <v>0</v>
      </c>
      <c r="D37" s="327">
        <v>0</v>
      </c>
      <c r="E37" s="328">
        <v>1</v>
      </c>
      <c r="F37" s="326">
        <v>0</v>
      </c>
      <c r="G37" s="327">
        <v>0</v>
      </c>
      <c r="H37" s="329">
        <v>0</v>
      </c>
      <c r="I37" s="326">
        <v>8.2000000000000003E-2</v>
      </c>
      <c r="J37" s="327">
        <v>8.2000000000000003E-2</v>
      </c>
      <c r="K37" s="330" t="s">
        <v>196</v>
      </c>
    </row>
    <row r="38" spans="1:11" ht="14.4" customHeight="1" thickBot="1" x14ac:dyDescent="0.35">
      <c r="A38" s="342" t="s">
        <v>212</v>
      </c>
      <c r="B38" s="326">
        <v>0</v>
      </c>
      <c r="C38" s="326">
        <v>0</v>
      </c>
      <c r="D38" s="327">
        <v>0</v>
      </c>
      <c r="E38" s="328">
        <v>1</v>
      </c>
      <c r="F38" s="326">
        <v>0</v>
      </c>
      <c r="G38" s="327">
        <v>0</v>
      </c>
      <c r="H38" s="329">
        <v>0</v>
      </c>
      <c r="I38" s="326">
        <v>8.2000000000000003E-2</v>
      </c>
      <c r="J38" s="327">
        <v>8.2000000000000003E-2</v>
      </c>
      <c r="K38" s="330" t="s">
        <v>196</v>
      </c>
    </row>
    <row r="39" spans="1:11" ht="14.4" customHeight="1" thickBot="1" x14ac:dyDescent="0.35">
      <c r="A39" s="343" t="s">
        <v>213</v>
      </c>
      <c r="B39" s="321">
        <v>0</v>
      </c>
      <c r="C39" s="321">
        <v>0</v>
      </c>
      <c r="D39" s="322">
        <v>0</v>
      </c>
      <c r="E39" s="323">
        <v>1</v>
      </c>
      <c r="F39" s="321">
        <v>0</v>
      </c>
      <c r="G39" s="322">
        <v>0</v>
      </c>
      <c r="H39" s="324">
        <v>0</v>
      </c>
      <c r="I39" s="321">
        <v>8.2000000000000003E-2</v>
      </c>
      <c r="J39" s="322">
        <v>8.2000000000000003E-2</v>
      </c>
      <c r="K39" s="331" t="s">
        <v>196</v>
      </c>
    </row>
    <row r="40" spans="1:11" ht="14.4" customHeight="1" thickBot="1" x14ac:dyDescent="0.35">
      <c r="A40" s="341" t="s">
        <v>31</v>
      </c>
      <c r="B40" s="321">
        <v>45.403051218352999</v>
      </c>
      <c r="C40" s="321">
        <v>47.367220000000003</v>
      </c>
      <c r="D40" s="322">
        <v>1.9641687816460001</v>
      </c>
      <c r="E40" s="323">
        <v>1.0432607221079999</v>
      </c>
      <c r="F40" s="321">
        <v>48.236641599442997</v>
      </c>
      <c r="G40" s="322">
        <v>20.098600666433999</v>
      </c>
      <c r="H40" s="324">
        <v>4.2100600000000004</v>
      </c>
      <c r="I40" s="321">
        <v>19.965979999999998</v>
      </c>
      <c r="J40" s="322">
        <v>-0.132620666434</v>
      </c>
      <c r="K40" s="325">
        <v>0.41391729063100002</v>
      </c>
    </row>
    <row r="41" spans="1:11" ht="14.4" customHeight="1" thickBot="1" x14ac:dyDescent="0.35">
      <c r="A41" s="342" t="s">
        <v>214</v>
      </c>
      <c r="B41" s="326">
        <v>19.294495277395001</v>
      </c>
      <c r="C41" s="326">
        <v>23.3093</v>
      </c>
      <c r="D41" s="327">
        <v>4.0148047226049997</v>
      </c>
      <c r="E41" s="328">
        <v>1.2080803184990001</v>
      </c>
      <c r="F41" s="326">
        <v>23.466100908990001</v>
      </c>
      <c r="G41" s="327">
        <v>9.7775420454119999</v>
      </c>
      <c r="H41" s="329">
        <v>1.9315599999999999</v>
      </c>
      <c r="I41" s="326">
        <v>9.3026499999999999</v>
      </c>
      <c r="J41" s="327">
        <v>-0.47489204541199997</v>
      </c>
      <c r="K41" s="332">
        <v>0.39642930182899999</v>
      </c>
    </row>
    <row r="42" spans="1:11" ht="14.4" customHeight="1" thickBot="1" x14ac:dyDescent="0.35">
      <c r="A42" s="343" t="s">
        <v>215</v>
      </c>
      <c r="B42" s="321">
        <v>5.7534909265209997</v>
      </c>
      <c r="C42" s="321">
        <v>7.8318000000000003</v>
      </c>
      <c r="D42" s="322">
        <v>2.0783090734780001</v>
      </c>
      <c r="E42" s="323">
        <v>1.3612257497260001</v>
      </c>
      <c r="F42" s="321">
        <v>7.6677551313940002</v>
      </c>
      <c r="G42" s="322">
        <v>3.194897971414</v>
      </c>
      <c r="H42" s="324">
        <v>0.61560000000000004</v>
      </c>
      <c r="I42" s="321">
        <v>3.0874999999999999</v>
      </c>
      <c r="J42" s="322">
        <v>-0.107397971414</v>
      </c>
      <c r="K42" s="325">
        <v>0.40266022415800001</v>
      </c>
    </row>
    <row r="43" spans="1:11" ht="14.4" customHeight="1" thickBot="1" x14ac:dyDescent="0.35">
      <c r="A43" s="343" t="s">
        <v>216</v>
      </c>
      <c r="B43" s="321">
        <v>13.541004350872999</v>
      </c>
      <c r="C43" s="321">
        <v>15.477499999999999</v>
      </c>
      <c r="D43" s="322">
        <v>1.9364956491259999</v>
      </c>
      <c r="E43" s="323">
        <v>1.143009750159</v>
      </c>
      <c r="F43" s="321">
        <v>15.798345777594999</v>
      </c>
      <c r="G43" s="322">
        <v>6.5826440739979999</v>
      </c>
      <c r="H43" s="324">
        <v>1.31596</v>
      </c>
      <c r="I43" s="321">
        <v>6.2151500000000004</v>
      </c>
      <c r="J43" s="322">
        <v>-0.36749407399799999</v>
      </c>
      <c r="K43" s="325">
        <v>0.39340511262900002</v>
      </c>
    </row>
    <row r="44" spans="1:11" ht="14.4" customHeight="1" thickBot="1" x14ac:dyDescent="0.35">
      <c r="A44" s="342" t="s">
        <v>217</v>
      </c>
      <c r="B44" s="326">
        <v>1.1357746478870001</v>
      </c>
      <c r="C44" s="326">
        <v>1.08</v>
      </c>
      <c r="D44" s="327">
        <v>-5.5774647886999998E-2</v>
      </c>
      <c r="E44" s="328">
        <v>0.950892857142</v>
      </c>
      <c r="F44" s="326">
        <v>0.99999999999900002</v>
      </c>
      <c r="G44" s="327">
        <v>0.416666666666</v>
      </c>
      <c r="H44" s="329">
        <v>0</v>
      </c>
      <c r="I44" s="326">
        <v>0.53999999999899995</v>
      </c>
      <c r="J44" s="327">
        <v>0.12333333333300001</v>
      </c>
      <c r="K44" s="332">
        <v>0.54</v>
      </c>
    </row>
    <row r="45" spans="1:11" ht="14.4" customHeight="1" thickBot="1" x14ac:dyDescent="0.35">
      <c r="A45" s="343" t="s">
        <v>218</v>
      </c>
      <c r="B45" s="321">
        <v>1.1357746478870001</v>
      </c>
      <c r="C45" s="321">
        <v>1.08</v>
      </c>
      <c r="D45" s="322">
        <v>-5.5774647886999998E-2</v>
      </c>
      <c r="E45" s="323">
        <v>0.950892857142</v>
      </c>
      <c r="F45" s="321">
        <v>0.99999999999900002</v>
      </c>
      <c r="G45" s="322">
        <v>0.416666666666</v>
      </c>
      <c r="H45" s="324">
        <v>0</v>
      </c>
      <c r="I45" s="321">
        <v>0.53999999999899995</v>
      </c>
      <c r="J45" s="322">
        <v>0.12333333333300001</v>
      </c>
      <c r="K45" s="325">
        <v>0.54</v>
      </c>
    </row>
    <row r="46" spans="1:11" ht="14.4" customHeight="1" thickBot="1" x14ac:dyDescent="0.35">
      <c r="A46" s="342" t="s">
        <v>219</v>
      </c>
      <c r="B46" s="326">
        <v>24.97278129307</v>
      </c>
      <c r="C46" s="326">
        <v>22.977920000000001</v>
      </c>
      <c r="D46" s="327">
        <v>-1.99486129307</v>
      </c>
      <c r="E46" s="328">
        <v>0.92011857751600001</v>
      </c>
      <c r="F46" s="326">
        <v>23.770540690453</v>
      </c>
      <c r="G46" s="327">
        <v>9.9043919543550007</v>
      </c>
      <c r="H46" s="329">
        <v>2.2785000000000002</v>
      </c>
      <c r="I46" s="326">
        <v>10.123329999999999</v>
      </c>
      <c r="J46" s="327">
        <v>0.21893804564399999</v>
      </c>
      <c r="K46" s="332">
        <v>0.42587714481599998</v>
      </c>
    </row>
    <row r="47" spans="1:11" ht="14.4" customHeight="1" thickBot="1" x14ac:dyDescent="0.35">
      <c r="A47" s="343" t="s">
        <v>220</v>
      </c>
      <c r="B47" s="321">
        <v>24.97278129307</v>
      </c>
      <c r="C47" s="321">
        <v>22.977920000000001</v>
      </c>
      <c r="D47" s="322">
        <v>-1.99486129307</v>
      </c>
      <c r="E47" s="323">
        <v>0.92011857751600001</v>
      </c>
      <c r="F47" s="321">
        <v>23.770540690453</v>
      </c>
      <c r="G47" s="322">
        <v>9.9043919543550007</v>
      </c>
      <c r="H47" s="324">
        <v>2.0089100000000002</v>
      </c>
      <c r="I47" s="321">
        <v>9.7146699999989998</v>
      </c>
      <c r="J47" s="322">
        <v>-0.189721954355</v>
      </c>
      <c r="K47" s="325">
        <v>0.40868527672499999</v>
      </c>
    </row>
    <row r="48" spans="1:11" ht="14.4" customHeight="1" thickBot="1" x14ac:dyDescent="0.35">
      <c r="A48" s="343" t="s">
        <v>221</v>
      </c>
      <c r="B48" s="321">
        <v>0</v>
      </c>
      <c r="C48" s="321">
        <v>0</v>
      </c>
      <c r="D48" s="322">
        <v>0</v>
      </c>
      <c r="E48" s="323">
        <v>1</v>
      </c>
      <c r="F48" s="321">
        <v>0</v>
      </c>
      <c r="G48" s="322">
        <v>0</v>
      </c>
      <c r="H48" s="324">
        <v>0.26959</v>
      </c>
      <c r="I48" s="321">
        <v>0.40865999999899999</v>
      </c>
      <c r="J48" s="322">
        <v>0.40865999999899999</v>
      </c>
      <c r="K48" s="331" t="s">
        <v>196</v>
      </c>
    </row>
    <row r="49" spans="1:11" ht="14.4" customHeight="1" thickBot="1" x14ac:dyDescent="0.35">
      <c r="A49" s="340" t="s">
        <v>32</v>
      </c>
      <c r="B49" s="321">
        <v>4758.8049999999903</v>
      </c>
      <c r="C49" s="321">
        <v>4997.0048200000101</v>
      </c>
      <c r="D49" s="322">
        <v>238.199820000019</v>
      </c>
      <c r="E49" s="323">
        <v>1.0500545452059999</v>
      </c>
      <c r="F49" s="321">
        <v>4696.5835860000097</v>
      </c>
      <c r="G49" s="322">
        <v>1956.9098274999999</v>
      </c>
      <c r="H49" s="324">
        <v>450.73149999999998</v>
      </c>
      <c r="I49" s="321">
        <v>2256.2698599999999</v>
      </c>
      <c r="J49" s="322">
        <v>299.36003249999698</v>
      </c>
      <c r="K49" s="325">
        <v>0.48040662295999997</v>
      </c>
    </row>
    <row r="50" spans="1:11" ht="14.4" customHeight="1" thickBot="1" x14ac:dyDescent="0.35">
      <c r="A50" s="346" t="s">
        <v>222</v>
      </c>
      <c r="B50" s="326">
        <v>3501.3249999999898</v>
      </c>
      <c r="C50" s="326">
        <v>3675.6880000000101</v>
      </c>
      <c r="D50" s="327">
        <v>174.363000000017</v>
      </c>
      <c r="E50" s="328">
        <v>1.0497991474649999</v>
      </c>
      <c r="F50" s="326">
        <v>3384.4700000000098</v>
      </c>
      <c r="G50" s="327">
        <v>1410.19583333334</v>
      </c>
      <c r="H50" s="329">
        <v>331.41899999999998</v>
      </c>
      <c r="I50" s="326">
        <v>1659.1279999999999</v>
      </c>
      <c r="J50" s="327">
        <v>248.93216666666299</v>
      </c>
      <c r="K50" s="332">
        <v>0.49021796618000002</v>
      </c>
    </row>
    <row r="51" spans="1:11" ht="14.4" customHeight="1" thickBot="1" x14ac:dyDescent="0.35">
      <c r="A51" s="342" t="s">
        <v>223</v>
      </c>
      <c r="B51" s="326">
        <v>3492.99999999999</v>
      </c>
      <c r="C51" s="326">
        <v>3660.5740000000101</v>
      </c>
      <c r="D51" s="327">
        <v>167.57400000001701</v>
      </c>
      <c r="E51" s="328">
        <v>1.047974234182</v>
      </c>
      <c r="F51" s="326">
        <v>3372.9500000000098</v>
      </c>
      <c r="G51" s="327">
        <v>1405.3958333333401</v>
      </c>
      <c r="H51" s="329">
        <v>331.41899999999998</v>
      </c>
      <c r="I51" s="326">
        <v>1651.6279999999999</v>
      </c>
      <c r="J51" s="327">
        <v>246.23216666666301</v>
      </c>
      <c r="K51" s="332">
        <v>0.489668687647</v>
      </c>
    </row>
    <row r="52" spans="1:11" ht="14.4" customHeight="1" thickBot="1" x14ac:dyDescent="0.35">
      <c r="A52" s="343" t="s">
        <v>224</v>
      </c>
      <c r="B52" s="321">
        <v>3492.99999999999</v>
      </c>
      <c r="C52" s="321">
        <v>3660.5740000000101</v>
      </c>
      <c r="D52" s="322">
        <v>167.57400000001701</v>
      </c>
      <c r="E52" s="323">
        <v>1.047974234182</v>
      </c>
      <c r="F52" s="321">
        <v>3372.9500000000098</v>
      </c>
      <c r="G52" s="322">
        <v>1405.3958333333401</v>
      </c>
      <c r="H52" s="324">
        <v>331.41899999999998</v>
      </c>
      <c r="I52" s="321">
        <v>1651.6279999999999</v>
      </c>
      <c r="J52" s="322">
        <v>246.23216666666301</v>
      </c>
      <c r="K52" s="325">
        <v>0.489668687647</v>
      </c>
    </row>
    <row r="53" spans="1:11" ht="14.4" customHeight="1" thickBot="1" x14ac:dyDescent="0.35">
      <c r="A53" s="342" t="s">
        <v>225</v>
      </c>
      <c r="B53" s="326">
        <v>8.3249999999999993</v>
      </c>
      <c r="C53" s="326">
        <v>5.1139999999999999</v>
      </c>
      <c r="D53" s="327">
        <v>-3.2109999999990002</v>
      </c>
      <c r="E53" s="328">
        <v>0.61429429429399995</v>
      </c>
      <c r="F53" s="326">
        <v>0</v>
      </c>
      <c r="G53" s="327">
        <v>0</v>
      </c>
      <c r="H53" s="329">
        <v>0</v>
      </c>
      <c r="I53" s="326">
        <v>0</v>
      </c>
      <c r="J53" s="327">
        <v>0</v>
      </c>
      <c r="K53" s="330" t="s">
        <v>180</v>
      </c>
    </row>
    <row r="54" spans="1:11" ht="14.4" customHeight="1" thickBot="1" x14ac:dyDescent="0.35">
      <c r="A54" s="343" t="s">
        <v>226</v>
      </c>
      <c r="B54" s="321">
        <v>8.3249999999999993</v>
      </c>
      <c r="C54" s="321">
        <v>5.1139999999999999</v>
      </c>
      <c r="D54" s="322">
        <v>-3.2109999999990002</v>
      </c>
      <c r="E54" s="323">
        <v>0.61429429429399995</v>
      </c>
      <c r="F54" s="321">
        <v>0</v>
      </c>
      <c r="G54" s="322">
        <v>0</v>
      </c>
      <c r="H54" s="324">
        <v>0</v>
      </c>
      <c r="I54" s="321">
        <v>0</v>
      </c>
      <c r="J54" s="322">
        <v>0</v>
      </c>
      <c r="K54" s="331" t="s">
        <v>180</v>
      </c>
    </row>
    <row r="55" spans="1:11" ht="14.4" customHeight="1" thickBot="1" x14ac:dyDescent="0.35">
      <c r="A55" s="345" t="s">
        <v>227</v>
      </c>
      <c r="B55" s="321">
        <v>0</v>
      </c>
      <c r="C55" s="321">
        <v>10</v>
      </c>
      <c r="D55" s="322">
        <v>10</v>
      </c>
      <c r="E55" s="333" t="s">
        <v>196</v>
      </c>
      <c r="F55" s="321">
        <v>11.52</v>
      </c>
      <c r="G55" s="322">
        <v>4.8</v>
      </c>
      <c r="H55" s="324">
        <v>0</v>
      </c>
      <c r="I55" s="321">
        <v>7.5</v>
      </c>
      <c r="J55" s="322">
        <v>2.7</v>
      </c>
      <c r="K55" s="325">
        <v>0.65104166666600005</v>
      </c>
    </row>
    <row r="56" spans="1:11" ht="14.4" customHeight="1" thickBot="1" x14ac:dyDescent="0.35">
      <c r="A56" s="343" t="s">
        <v>228</v>
      </c>
      <c r="B56" s="321">
        <v>0</v>
      </c>
      <c r="C56" s="321">
        <v>10</v>
      </c>
      <c r="D56" s="322">
        <v>10</v>
      </c>
      <c r="E56" s="333" t="s">
        <v>196</v>
      </c>
      <c r="F56" s="321">
        <v>11.52</v>
      </c>
      <c r="G56" s="322">
        <v>4.8</v>
      </c>
      <c r="H56" s="324">
        <v>0</v>
      </c>
      <c r="I56" s="321">
        <v>7.5</v>
      </c>
      <c r="J56" s="322">
        <v>2.7</v>
      </c>
      <c r="K56" s="325">
        <v>0.65104166666600005</v>
      </c>
    </row>
    <row r="57" spans="1:11" ht="14.4" customHeight="1" thickBot="1" x14ac:dyDescent="0.35">
      <c r="A57" s="341" t="s">
        <v>229</v>
      </c>
      <c r="B57" s="321">
        <v>1187.6199999999999</v>
      </c>
      <c r="C57" s="321">
        <v>1247.9965</v>
      </c>
      <c r="D57" s="322">
        <v>60.376500000001997</v>
      </c>
      <c r="E57" s="323">
        <v>1.0508382310840001</v>
      </c>
      <c r="F57" s="321">
        <v>1224.97</v>
      </c>
      <c r="G57" s="322">
        <v>510.40416666666601</v>
      </c>
      <c r="H57" s="324">
        <v>112.68275</v>
      </c>
      <c r="I57" s="321">
        <v>564.10599999999999</v>
      </c>
      <c r="J57" s="322">
        <v>53.701833333332999</v>
      </c>
      <c r="K57" s="325">
        <v>0.46050597157399997</v>
      </c>
    </row>
    <row r="58" spans="1:11" ht="14.4" customHeight="1" thickBot="1" x14ac:dyDescent="0.35">
      <c r="A58" s="342" t="s">
        <v>230</v>
      </c>
      <c r="B58" s="326">
        <v>314.37000000000103</v>
      </c>
      <c r="C58" s="326">
        <v>330.35300000000097</v>
      </c>
      <c r="D58" s="327">
        <v>15.982999999999</v>
      </c>
      <c r="E58" s="328">
        <v>1.0508413652699999</v>
      </c>
      <c r="F58" s="326">
        <v>324.24999999999898</v>
      </c>
      <c r="G58" s="327">
        <v>135.104166666666</v>
      </c>
      <c r="H58" s="329">
        <v>29.827999999999999</v>
      </c>
      <c r="I58" s="326">
        <v>149.32400000000001</v>
      </c>
      <c r="J58" s="327">
        <v>14.219833333333</v>
      </c>
      <c r="K58" s="332">
        <v>0.46052120277500003</v>
      </c>
    </row>
    <row r="59" spans="1:11" ht="14.4" customHeight="1" thickBot="1" x14ac:dyDescent="0.35">
      <c r="A59" s="343" t="s">
        <v>231</v>
      </c>
      <c r="B59" s="321">
        <v>314.37000000000103</v>
      </c>
      <c r="C59" s="321">
        <v>330.35300000000097</v>
      </c>
      <c r="D59" s="322">
        <v>15.982999999999</v>
      </c>
      <c r="E59" s="323">
        <v>1.0508413652699999</v>
      </c>
      <c r="F59" s="321">
        <v>324.24999999999898</v>
      </c>
      <c r="G59" s="322">
        <v>135.104166666666</v>
      </c>
      <c r="H59" s="324">
        <v>29.827999999999999</v>
      </c>
      <c r="I59" s="321">
        <v>149.32400000000001</v>
      </c>
      <c r="J59" s="322">
        <v>14.219833333333</v>
      </c>
      <c r="K59" s="325">
        <v>0.46052120277500003</v>
      </c>
    </row>
    <row r="60" spans="1:11" ht="14.4" customHeight="1" thickBot="1" x14ac:dyDescent="0.35">
      <c r="A60" s="342" t="s">
        <v>232</v>
      </c>
      <c r="B60" s="326">
        <v>873.24999999999898</v>
      </c>
      <c r="C60" s="326">
        <v>917.64350000000195</v>
      </c>
      <c r="D60" s="327">
        <v>44.393500000002</v>
      </c>
      <c r="E60" s="328">
        <v>1.050837102776</v>
      </c>
      <c r="F60" s="326">
        <v>900.719999999999</v>
      </c>
      <c r="G60" s="327">
        <v>375.3</v>
      </c>
      <c r="H60" s="329">
        <v>82.854749999999996</v>
      </c>
      <c r="I60" s="326">
        <v>414.78199999999998</v>
      </c>
      <c r="J60" s="327">
        <v>39.481999999999999</v>
      </c>
      <c r="K60" s="332">
        <v>0.46050048849800002</v>
      </c>
    </row>
    <row r="61" spans="1:11" ht="14.4" customHeight="1" thickBot="1" x14ac:dyDescent="0.35">
      <c r="A61" s="343" t="s">
        <v>233</v>
      </c>
      <c r="B61" s="321">
        <v>873.24999999999898</v>
      </c>
      <c r="C61" s="321">
        <v>917.64350000000195</v>
      </c>
      <c r="D61" s="322">
        <v>44.393500000002</v>
      </c>
      <c r="E61" s="323">
        <v>1.050837102776</v>
      </c>
      <c r="F61" s="321">
        <v>900.719999999999</v>
      </c>
      <c r="G61" s="322">
        <v>375.3</v>
      </c>
      <c r="H61" s="324">
        <v>82.854749999999996</v>
      </c>
      <c r="I61" s="321">
        <v>414.78199999999998</v>
      </c>
      <c r="J61" s="322">
        <v>39.481999999999999</v>
      </c>
      <c r="K61" s="325">
        <v>0.46050048849800002</v>
      </c>
    </row>
    <row r="62" spans="1:11" ht="14.4" customHeight="1" thickBot="1" x14ac:dyDescent="0.35">
      <c r="A62" s="341" t="s">
        <v>234</v>
      </c>
      <c r="B62" s="321">
        <v>0</v>
      </c>
      <c r="C62" s="321">
        <v>0</v>
      </c>
      <c r="D62" s="322">
        <v>0</v>
      </c>
      <c r="E62" s="323">
        <v>1</v>
      </c>
      <c r="F62" s="321">
        <v>15.083586</v>
      </c>
      <c r="G62" s="322">
        <v>6.2848274999999996</v>
      </c>
      <c r="H62" s="324">
        <v>0</v>
      </c>
      <c r="I62" s="321">
        <v>0</v>
      </c>
      <c r="J62" s="322">
        <v>-6.2848274999999996</v>
      </c>
      <c r="K62" s="325">
        <v>0</v>
      </c>
    </row>
    <row r="63" spans="1:11" ht="14.4" customHeight="1" thickBot="1" x14ac:dyDescent="0.35">
      <c r="A63" s="342" t="s">
        <v>235</v>
      </c>
      <c r="B63" s="326">
        <v>0</v>
      </c>
      <c r="C63" s="326">
        <v>0</v>
      </c>
      <c r="D63" s="327">
        <v>0</v>
      </c>
      <c r="E63" s="328">
        <v>1</v>
      </c>
      <c r="F63" s="326">
        <v>15.083586</v>
      </c>
      <c r="G63" s="327">
        <v>6.2848274999999996</v>
      </c>
      <c r="H63" s="329">
        <v>0</v>
      </c>
      <c r="I63" s="326">
        <v>0</v>
      </c>
      <c r="J63" s="327">
        <v>-6.2848274999999996</v>
      </c>
      <c r="K63" s="332">
        <v>0</v>
      </c>
    </row>
    <row r="64" spans="1:11" ht="14.4" customHeight="1" thickBot="1" x14ac:dyDescent="0.35">
      <c r="A64" s="343" t="s">
        <v>236</v>
      </c>
      <c r="B64" s="321">
        <v>0</v>
      </c>
      <c r="C64" s="321">
        <v>0</v>
      </c>
      <c r="D64" s="322">
        <v>0</v>
      </c>
      <c r="E64" s="323">
        <v>1</v>
      </c>
      <c r="F64" s="321">
        <v>15.083586</v>
      </c>
      <c r="G64" s="322">
        <v>6.2848274999999996</v>
      </c>
      <c r="H64" s="324">
        <v>0</v>
      </c>
      <c r="I64" s="321">
        <v>0</v>
      </c>
      <c r="J64" s="322">
        <v>-6.2848274999999996</v>
      </c>
      <c r="K64" s="325">
        <v>0</v>
      </c>
    </row>
    <row r="65" spans="1:11" ht="14.4" customHeight="1" thickBot="1" x14ac:dyDescent="0.35">
      <c r="A65" s="341" t="s">
        <v>237</v>
      </c>
      <c r="B65" s="321">
        <v>69.86</v>
      </c>
      <c r="C65" s="321">
        <v>73.320319999999995</v>
      </c>
      <c r="D65" s="322">
        <v>3.4603199999990002</v>
      </c>
      <c r="E65" s="323">
        <v>1.0495322072710001</v>
      </c>
      <c r="F65" s="321">
        <v>72.059999999998993</v>
      </c>
      <c r="G65" s="322">
        <v>30.024999999999999</v>
      </c>
      <c r="H65" s="324">
        <v>6.6297499999999996</v>
      </c>
      <c r="I65" s="321">
        <v>33.03586</v>
      </c>
      <c r="J65" s="322">
        <v>3.0108600000000001</v>
      </c>
      <c r="K65" s="325">
        <v>0.45844934776500001</v>
      </c>
    </row>
    <row r="66" spans="1:11" ht="14.4" customHeight="1" thickBot="1" x14ac:dyDescent="0.35">
      <c r="A66" s="342" t="s">
        <v>238</v>
      </c>
      <c r="B66" s="326">
        <v>69.86</v>
      </c>
      <c r="C66" s="326">
        <v>73.320319999999995</v>
      </c>
      <c r="D66" s="327">
        <v>3.4603199999990002</v>
      </c>
      <c r="E66" s="328">
        <v>1.0495322072710001</v>
      </c>
      <c r="F66" s="326">
        <v>72.059999999998993</v>
      </c>
      <c r="G66" s="327">
        <v>30.024999999999999</v>
      </c>
      <c r="H66" s="329">
        <v>6.6297499999999996</v>
      </c>
      <c r="I66" s="326">
        <v>33.03586</v>
      </c>
      <c r="J66" s="327">
        <v>3.0108600000000001</v>
      </c>
      <c r="K66" s="332">
        <v>0.45844934776500001</v>
      </c>
    </row>
    <row r="67" spans="1:11" ht="14.4" customHeight="1" thickBot="1" x14ac:dyDescent="0.35">
      <c r="A67" s="343" t="s">
        <v>239</v>
      </c>
      <c r="B67" s="321">
        <v>69.86</v>
      </c>
      <c r="C67" s="321">
        <v>73.320319999999995</v>
      </c>
      <c r="D67" s="322">
        <v>3.4603199999990002</v>
      </c>
      <c r="E67" s="323">
        <v>1.0495322072710001</v>
      </c>
      <c r="F67" s="321">
        <v>72.059999999998993</v>
      </c>
      <c r="G67" s="322">
        <v>30.024999999999999</v>
      </c>
      <c r="H67" s="324">
        <v>6.6297499999999996</v>
      </c>
      <c r="I67" s="321">
        <v>33.03586</v>
      </c>
      <c r="J67" s="322">
        <v>3.0108600000000001</v>
      </c>
      <c r="K67" s="325">
        <v>0.45844934776500001</v>
      </c>
    </row>
    <row r="68" spans="1:11" ht="14.4" customHeight="1" thickBot="1" x14ac:dyDescent="0.35">
      <c r="A68" s="340" t="s">
        <v>240</v>
      </c>
      <c r="B68" s="321">
        <v>0</v>
      </c>
      <c r="C68" s="321">
        <v>1</v>
      </c>
      <c r="D68" s="322">
        <v>1</v>
      </c>
      <c r="E68" s="333" t="s">
        <v>180</v>
      </c>
      <c r="F68" s="321">
        <v>0</v>
      </c>
      <c r="G68" s="322">
        <v>0</v>
      </c>
      <c r="H68" s="324">
        <v>0</v>
      </c>
      <c r="I68" s="321">
        <v>0</v>
      </c>
      <c r="J68" s="322">
        <v>0</v>
      </c>
      <c r="K68" s="331" t="s">
        <v>180</v>
      </c>
    </row>
    <row r="69" spans="1:11" ht="14.4" customHeight="1" thickBot="1" x14ac:dyDescent="0.35">
      <c r="A69" s="341" t="s">
        <v>241</v>
      </c>
      <c r="B69" s="321">
        <v>0</v>
      </c>
      <c r="C69" s="321">
        <v>1</v>
      </c>
      <c r="D69" s="322">
        <v>1</v>
      </c>
      <c r="E69" s="333" t="s">
        <v>180</v>
      </c>
      <c r="F69" s="321">
        <v>0</v>
      </c>
      <c r="G69" s="322">
        <v>0</v>
      </c>
      <c r="H69" s="324">
        <v>0</v>
      </c>
      <c r="I69" s="321">
        <v>0</v>
      </c>
      <c r="J69" s="322">
        <v>0</v>
      </c>
      <c r="K69" s="331" t="s">
        <v>180</v>
      </c>
    </row>
    <row r="70" spans="1:11" ht="14.4" customHeight="1" thickBot="1" x14ac:dyDescent="0.35">
      <c r="A70" s="342" t="s">
        <v>242</v>
      </c>
      <c r="B70" s="326">
        <v>0</v>
      </c>
      <c r="C70" s="326">
        <v>1</v>
      </c>
      <c r="D70" s="327">
        <v>1</v>
      </c>
      <c r="E70" s="334" t="s">
        <v>180</v>
      </c>
      <c r="F70" s="326">
        <v>0</v>
      </c>
      <c r="G70" s="327">
        <v>0</v>
      </c>
      <c r="H70" s="329">
        <v>0</v>
      </c>
      <c r="I70" s="326">
        <v>0</v>
      </c>
      <c r="J70" s="327">
        <v>0</v>
      </c>
      <c r="K70" s="330" t="s">
        <v>180</v>
      </c>
    </row>
    <row r="71" spans="1:11" ht="14.4" customHeight="1" thickBot="1" x14ac:dyDescent="0.35">
      <c r="A71" s="343" t="s">
        <v>243</v>
      </c>
      <c r="B71" s="321">
        <v>0</v>
      </c>
      <c r="C71" s="321">
        <v>1</v>
      </c>
      <c r="D71" s="322">
        <v>1</v>
      </c>
      <c r="E71" s="333" t="s">
        <v>180</v>
      </c>
      <c r="F71" s="321">
        <v>0</v>
      </c>
      <c r="G71" s="322">
        <v>0</v>
      </c>
      <c r="H71" s="324">
        <v>0</v>
      </c>
      <c r="I71" s="321">
        <v>0</v>
      </c>
      <c r="J71" s="322">
        <v>0</v>
      </c>
      <c r="K71" s="331" t="s">
        <v>180</v>
      </c>
    </row>
    <row r="72" spans="1:11" ht="14.4" customHeight="1" thickBot="1" x14ac:dyDescent="0.35">
      <c r="A72" s="340" t="s">
        <v>244</v>
      </c>
      <c r="B72" s="321">
        <v>0</v>
      </c>
      <c r="C72" s="321">
        <v>0.10999999999899999</v>
      </c>
      <c r="D72" s="322">
        <v>0.10999999999899999</v>
      </c>
      <c r="E72" s="333" t="s">
        <v>180</v>
      </c>
      <c r="F72" s="321">
        <v>0</v>
      </c>
      <c r="G72" s="322">
        <v>0</v>
      </c>
      <c r="H72" s="324">
        <v>0</v>
      </c>
      <c r="I72" s="321">
        <v>0</v>
      </c>
      <c r="J72" s="322">
        <v>0</v>
      </c>
      <c r="K72" s="331" t="s">
        <v>180</v>
      </c>
    </row>
    <row r="73" spans="1:11" ht="14.4" customHeight="1" thickBot="1" x14ac:dyDescent="0.35">
      <c r="A73" s="341" t="s">
        <v>245</v>
      </c>
      <c r="B73" s="321">
        <v>0</v>
      </c>
      <c r="C73" s="321">
        <v>0.10999999999899999</v>
      </c>
      <c r="D73" s="322">
        <v>0.10999999999899999</v>
      </c>
      <c r="E73" s="333" t="s">
        <v>180</v>
      </c>
      <c r="F73" s="321">
        <v>0</v>
      </c>
      <c r="G73" s="322">
        <v>0</v>
      </c>
      <c r="H73" s="324">
        <v>0</v>
      </c>
      <c r="I73" s="321">
        <v>0</v>
      </c>
      <c r="J73" s="322">
        <v>0</v>
      </c>
      <c r="K73" s="331" t="s">
        <v>180</v>
      </c>
    </row>
    <row r="74" spans="1:11" ht="14.4" customHeight="1" thickBot="1" x14ac:dyDescent="0.35">
      <c r="A74" s="342" t="s">
        <v>246</v>
      </c>
      <c r="B74" s="326">
        <v>0</v>
      </c>
      <c r="C74" s="326">
        <v>0.11</v>
      </c>
      <c r="D74" s="327">
        <v>0.11</v>
      </c>
      <c r="E74" s="334" t="s">
        <v>180</v>
      </c>
      <c r="F74" s="326">
        <v>0</v>
      </c>
      <c r="G74" s="327">
        <v>0</v>
      </c>
      <c r="H74" s="329">
        <v>0</v>
      </c>
      <c r="I74" s="326">
        <v>0</v>
      </c>
      <c r="J74" s="327">
        <v>0</v>
      </c>
      <c r="K74" s="330" t="s">
        <v>180</v>
      </c>
    </row>
    <row r="75" spans="1:11" ht="14.4" customHeight="1" thickBot="1" x14ac:dyDescent="0.35">
      <c r="A75" s="343" t="s">
        <v>247</v>
      </c>
      <c r="B75" s="321">
        <v>0</v>
      </c>
      <c r="C75" s="321">
        <v>0.11</v>
      </c>
      <c r="D75" s="322">
        <v>0.11</v>
      </c>
      <c r="E75" s="333" t="s">
        <v>196</v>
      </c>
      <c r="F75" s="321">
        <v>0</v>
      </c>
      <c r="G75" s="322">
        <v>0</v>
      </c>
      <c r="H75" s="324">
        <v>0</v>
      </c>
      <c r="I75" s="321">
        <v>0</v>
      </c>
      <c r="J75" s="322">
        <v>0</v>
      </c>
      <c r="K75" s="331" t="s">
        <v>180</v>
      </c>
    </row>
    <row r="76" spans="1:11" ht="14.4" customHeight="1" thickBot="1" x14ac:dyDescent="0.35">
      <c r="A76" s="340" t="s">
        <v>248</v>
      </c>
      <c r="B76" s="321">
        <v>18.555719851679999</v>
      </c>
      <c r="C76" s="321">
        <v>13.384</v>
      </c>
      <c r="D76" s="322">
        <v>-5.1717198516799998</v>
      </c>
      <c r="E76" s="323">
        <v>0.72128702669400002</v>
      </c>
      <c r="F76" s="321">
        <v>11.999999999999</v>
      </c>
      <c r="G76" s="322">
        <v>4.9999999999989999</v>
      </c>
      <c r="H76" s="324">
        <v>1.03102</v>
      </c>
      <c r="I76" s="321">
        <v>5.1550900000000004</v>
      </c>
      <c r="J76" s="322">
        <v>0.15509000000000001</v>
      </c>
      <c r="K76" s="325">
        <v>0.42959083333300002</v>
      </c>
    </row>
    <row r="77" spans="1:11" ht="14.4" customHeight="1" thickBot="1" x14ac:dyDescent="0.35">
      <c r="A77" s="341" t="s">
        <v>249</v>
      </c>
      <c r="B77" s="321">
        <v>18.555719851679999</v>
      </c>
      <c r="C77" s="321">
        <v>13.384</v>
      </c>
      <c r="D77" s="322">
        <v>-5.1717198516799998</v>
      </c>
      <c r="E77" s="323">
        <v>0.72128702669400002</v>
      </c>
      <c r="F77" s="321">
        <v>11.999999999999</v>
      </c>
      <c r="G77" s="322">
        <v>4.9999999999989999</v>
      </c>
      <c r="H77" s="324">
        <v>1.03102</v>
      </c>
      <c r="I77" s="321">
        <v>5.1550900000000004</v>
      </c>
      <c r="J77" s="322">
        <v>0.15509000000000001</v>
      </c>
      <c r="K77" s="325">
        <v>0.42959083333300002</v>
      </c>
    </row>
    <row r="78" spans="1:11" ht="14.4" customHeight="1" thickBot="1" x14ac:dyDescent="0.35">
      <c r="A78" s="342" t="s">
        <v>250</v>
      </c>
      <c r="B78" s="326">
        <v>18.555719851679999</v>
      </c>
      <c r="C78" s="326">
        <v>13.384</v>
      </c>
      <c r="D78" s="327">
        <v>-5.1717198516799998</v>
      </c>
      <c r="E78" s="328">
        <v>0.72128702669400002</v>
      </c>
      <c r="F78" s="326">
        <v>11.999999999999</v>
      </c>
      <c r="G78" s="327">
        <v>4.9999999999989999</v>
      </c>
      <c r="H78" s="329">
        <v>1.03102</v>
      </c>
      <c r="I78" s="326">
        <v>5.1550900000000004</v>
      </c>
      <c r="J78" s="327">
        <v>0.15509000000000001</v>
      </c>
      <c r="K78" s="332">
        <v>0.42959083333300002</v>
      </c>
    </row>
    <row r="79" spans="1:11" ht="14.4" customHeight="1" thickBot="1" x14ac:dyDescent="0.35">
      <c r="A79" s="343" t="s">
        <v>251</v>
      </c>
      <c r="B79" s="321">
        <v>18.555719851679999</v>
      </c>
      <c r="C79" s="321">
        <v>13.384</v>
      </c>
      <c r="D79" s="322">
        <v>-5.1717198516799998</v>
      </c>
      <c r="E79" s="323">
        <v>0.72128702669400002</v>
      </c>
      <c r="F79" s="321">
        <v>11.999999999999</v>
      </c>
      <c r="G79" s="322">
        <v>4.9999999999989999</v>
      </c>
      <c r="H79" s="324">
        <v>1.03102</v>
      </c>
      <c r="I79" s="321">
        <v>5.1550900000000004</v>
      </c>
      <c r="J79" s="322">
        <v>0.15509000000000001</v>
      </c>
      <c r="K79" s="325">
        <v>0.42959083333300002</v>
      </c>
    </row>
    <row r="80" spans="1:11" ht="14.4" customHeight="1" thickBot="1" x14ac:dyDescent="0.35">
      <c r="A80" s="339" t="s">
        <v>252</v>
      </c>
      <c r="B80" s="321">
        <v>14.824456074532</v>
      </c>
      <c r="C80" s="321">
        <v>18.677689999999998</v>
      </c>
      <c r="D80" s="322">
        <v>3.8532339254669998</v>
      </c>
      <c r="E80" s="323">
        <v>1.2599241352320001</v>
      </c>
      <c r="F80" s="321">
        <v>0</v>
      </c>
      <c r="G80" s="322">
        <v>0</v>
      </c>
      <c r="H80" s="324">
        <v>0</v>
      </c>
      <c r="I80" s="321">
        <v>7.4999999999989999</v>
      </c>
      <c r="J80" s="322">
        <v>7.4999999999989999</v>
      </c>
      <c r="K80" s="331" t="s">
        <v>180</v>
      </c>
    </row>
    <row r="81" spans="1:11" ht="14.4" customHeight="1" thickBot="1" x14ac:dyDescent="0.35">
      <c r="A81" s="340" t="s">
        <v>253</v>
      </c>
      <c r="B81" s="321">
        <v>14.824456074532</v>
      </c>
      <c r="C81" s="321">
        <v>18.677689999999998</v>
      </c>
      <c r="D81" s="322">
        <v>3.8532339254669998</v>
      </c>
      <c r="E81" s="323">
        <v>1.2599241352320001</v>
      </c>
      <c r="F81" s="321">
        <v>0</v>
      </c>
      <c r="G81" s="322">
        <v>0</v>
      </c>
      <c r="H81" s="324">
        <v>0</v>
      </c>
      <c r="I81" s="321">
        <v>7.4999999999989999</v>
      </c>
      <c r="J81" s="322">
        <v>7.4999999999989999</v>
      </c>
      <c r="K81" s="331" t="s">
        <v>180</v>
      </c>
    </row>
    <row r="82" spans="1:11" ht="14.4" customHeight="1" thickBot="1" x14ac:dyDescent="0.35">
      <c r="A82" s="341" t="s">
        <v>254</v>
      </c>
      <c r="B82" s="321">
        <v>0</v>
      </c>
      <c r="C82" s="321">
        <v>10</v>
      </c>
      <c r="D82" s="322">
        <v>10</v>
      </c>
      <c r="E82" s="333" t="s">
        <v>180</v>
      </c>
      <c r="F82" s="321">
        <v>0</v>
      </c>
      <c r="G82" s="322">
        <v>0</v>
      </c>
      <c r="H82" s="324">
        <v>0</v>
      </c>
      <c r="I82" s="321">
        <v>7.4999999999989999</v>
      </c>
      <c r="J82" s="322">
        <v>7.4999999999989999</v>
      </c>
      <c r="K82" s="331" t="s">
        <v>180</v>
      </c>
    </row>
    <row r="83" spans="1:11" ht="14.4" customHeight="1" thickBot="1" x14ac:dyDescent="0.35">
      <c r="A83" s="342" t="s">
        <v>255</v>
      </c>
      <c r="B83" s="326">
        <v>0</v>
      </c>
      <c r="C83" s="326">
        <v>10</v>
      </c>
      <c r="D83" s="327">
        <v>10</v>
      </c>
      <c r="E83" s="334" t="s">
        <v>180</v>
      </c>
      <c r="F83" s="326">
        <v>0</v>
      </c>
      <c r="G83" s="327">
        <v>0</v>
      </c>
      <c r="H83" s="329">
        <v>0</v>
      </c>
      <c r="I83" s="326">
        <v>7.4999999999989999</v>
      </c>
      <c r="J83" s="327">
        <v>7.4999999999989999</v>
      </c>
      <c r="K83" s="330" t="s">
        <v>180</v>
      </c>
    </row>
    <row r="84" spans="1:11" ht="14.4" customHeight="1" thickBot="1" x14ac:dyDescent="0.35">
      <c r="A84" s="343" t="s">
        <v>256</v>
      </c>
      <c r="B84" s="321">
        <v>0</v>
      </c>
      <c r="C84" s="321">
        <v>10</v>
      </c>
      <c r="D84" s="322">
        <v>10</v>
      </c>
      <c r="E84" s="333" t="s">
        <v>180</v>
      </c>
      <c r="F84" s="321">
        <v>0</v>
      </c>
      <c r="G84" s="322">
        <v>0</v>
      </c>
      <c r="H84" s="324">
        <v>0</v>
      </c>
      <c r="I84" s="321">
        <v>7.4999999999989999</v>
      </c>
      <c r="J84" s="322">
        <v>7.4999999999989999</v>
      </c>
      <c r="K84" s="331" t="s">
        <v>180</v>
      </c>
    </row>
    <row r="85" spans="1:11" ht="14.4" customHeight="1" thickBot="1" x14ac:dyDescent="0.35">
      <c r="A85" s="346" t="s">
        <v>257</v>
      </c>
      <c r="B85" s="326">
        <v>14.824456074532</v>
      </c>
      <c r="C85" s="326">
        <v>8.6776900000000001</v>
      </c>
      <c r="D85" s="327">
        <v>-6.1467660745319996</v>
      </c>
      <c r="E85" s="328">
        <v>0.58536312943699997</v>
      </c>
      <c r="F85" s="326">
        <v>0</v>
      </c>
      <c r="G85" s="327">
        <v>0</v>
      </c>
      <c r="H85" s="329">
        <v>0</v>
      </c>
      <c r="I85" s="326">
        <v>0</v>
      </c>
      <c r="J85" s="327">
        <v>0</v>
      </c>
      <c r="K85" s="330" t="s">
        <v>180</v>
      </c>
    </row>
    <row r="86" spans="1:11" ht="14.4" customHeight="1" thickBot="1" x14ac:dyDescent="0.35">
      <c r="A86" s="342" t="s">
        <v>258</v>
      </c>
      <c r="B86" s="326">
        <v>0</v>
      </c>
      <c r="C86" s="326">
        <v>1.3999999999999999E-4</v>
      </c>
      <c r="D86" s="327">
        <v>1.3999999999999999E-4</v>
      </c>
      <c r="E86" s="334" t="s">
        <v>180</v>
      </c>
      <c r="F86" s="326">
        <v>0</v>
      </c>
      <c r="G86" s="327">
        <v>0</v>
      </c>
      <c r="H86" s="329">
        <v>0</v>
      </c>
      <c r="I86" s="326">
        <v>0</v>
      </c>
      <c r="J86" s="327">
        <v>0</v>
      </c>
      <c r="K86" s="330" t="s">
        <v>180</v>
      </c>
    </row>
    <row r="87" spans="1:11" ht="14.4" customHeight="1" thickBot="1" x14ac:dyDescent="0.35">
      <c r="A87" s="343" t="s">
        <v>259</v>
      </c>
      <c r="B87" s="321">
        <v>0</v>
      </c>
      <c r="C87" s="321">
        <v>1.3999999999999999E-4</v>
      </c>
      <c r="D87" s="322">
        <v>1.3999999999999999E-4</v>
      </c>
      <c r="E87" s="333" t="s">
        <v>180</v>
      </c>
      <c r="F87" s="321">
        <v>0</v>
      </c>
      <c r="G87" s="322">
        <v>0</v>
      </c>
      <c r="H87" s="324">
        <v>0</v>
      </c>
      <c r="I87" s="321">
        <v>0</v>
      </c>
      <c r="J87" s="322">
        <v>0</v>
      </c>
      <c r="K87" s="331" t="s">
        <v>180</v>
      </c>
    </row>
    <row r="88" spans="1:11" ht="14.4" customHeight="1" thickBot="1" x14ac:dyDescent="0.35">
      <c r="A88" s="342" t="s">
        <v>260</v>
      </c>
      <c r="B88" s="326">
        <v>14.824456074532</v>
      </c>
      <c r="C88" s="326">
        <v>8.6775500000000001</v>
      </c>
      <c r="D88" s="327">
        <v>-6.1469060745319997</v>
      </c>
      <c r="E88" s="328">
        <v>0.58535368558300005</v>
      </c>
      <c r="F88" s="326">
        <v>0</v>
      </c>
      <c r="G88" s="327">
        <v>0</v>
      </c>
      <c r="H88" s="329">
        <v>0</v>
      </c>
      <c r="I88" s="326">
        <v>0</v>
      </c>
      <c r="J88" s="327">
        <v>0</v>
      </c>
      <c r="K88" s="330" t="s">
        <v>180</v>
      </c>
    </row>
    <row r="89" spans="1:11" ht="14.4" customHeight="1" thickBot="1" x14ac:dyDescent="0.35">
      <c r="A89" s="343" t="s">
        <v>261</v>
      </c>
      <c r="B89" s="321">
        <v>14.824456074532</v>
      </c>
      <c r="C89" s="321">
        <v>8.6775500000000001</v>
      </c>
      <c r="D89" s="322">
        <v>-6.1469060745319997</v>
      </c>
      <c r="E89" s="323">
        <v>0.58535368558300005</v>
      </c>
      <c r="F89" s="321">
        <v>0</v>
      </c>
      <c r="G89" s="322">
        <v>0</v>
      </c>
      <c r="H89" s="324">
        <v>0</v>
      </c>
      <c r="I89" s="321">
        <v>0</v>
      </c>
      <c r="J89" s="322">
        <v>0</v>
      </c>
      <c r="K89" s="331" t="s">
        <v>180</v>
      </c>
    </row>
    <row r="90" spans="1:11" ht="14.4" customHeight="1" thickBot="1" x14ac:dyDescent="0.35">
      <c r="A90" s="339" t="s">
        <v>262</v>
      </c>
      <c r="B90" s="321">
        <v>749.70729864448106</v>
      </c>
      <c r="C90" s="321">
        <v>735.96248000000003</v>
      </c>
      <c r="D90" s="322">
        <v>-13.744818644481001</v>
      </c>
      <c r="E90" s="323">
        <v>0.98166642012200001</v>
      </c>
      <c r="F90" s="321">
        <v>821.460086179825</v>
      </c>
      <c r="G90" s="322">
        <v>342.27503590826001</v>
      </c>
      <c r="H90" s="324">
        <v>62.379269999999998</v>
      </c>
      <c r="I90" s="321">
        <v>336.81204000000002</v>
      </c>
      <c r="J90" s="322">
        <v>-5.4629959082599999</v>
      </c>
      <c r="K90" s="325">
        <v>0.41001631809799999</v>
      </c>
    </row>
    <row r="91" spans="1:11" ht="14.4" customHeight="1" thickBot="1" x14ac:dyDescent="0.35">
      <c r="A91" s="344" t="s">
        <v>263</v>
      </c>
      <c r="B91" s="326">
        <v>749.70729864448106</v>
      </c>
      <c r="C91" s="326">
        <v>735.96248000000003</v>
      </c>
      <c r="D91" s="327">
        <v>-13.744818644481001</v>
      </c>
      <c r="E91" s="328">
        <v>0.98166642012200001</v>
      </c>
      <c r="F91" s="326">
        <v>821.460086179825</v>
      </c>
      <c r="G91" s="327">
        <v>342.27503590826001</v>
      </c>
      <c r="H91" s="329">
        <v>62.379269999999998</v>
      </c>
      <c r="I91" s="326">
        <v>336.81204000000002</v>
      </c>
      <c r="J91" s="327">
        <v>-5.4629959082599999</v>
      </c>
      <c r="K91" s="332">
        <v>0.41001631809799999</v>
      </c>
    </row>
    <row r="92" spans="1:11" ht="14.4" customHeight="1" thickBot="1" x14ac:dyDescent="0.35">
      <c r="A92" s="346" t="s">
        <v>38</v>
      </c>
      <c r="B92" s="326">
        <v>749.70729864448106</v>
      </c>
      <c r="C92" s="326">
        <v>735.96248000000003</v>
      </c>
      <c r="D92" s="327">
        <v>-13.744818644481001</v>
      </c>
      <c r="E92" s="328">
        <v>0.98166642012200001</v>
      </c>
      <c r="F92" s="326">
        <v>821.460086179825</v>
      </c>
      <c r="G92" s="327">
        <v>342.27503590826001</v>
      </c>
      <c r="H92" s="329">
        <v>62.379269999999998</v>
      </c>
      <c r="I92" s="326">
        <v>336.81204000000002</v>
      </c>
      <c r="J92" s="327">
        <v>-5.4629959082599999</v>
      </c>
      <c r="K92" s="332">
        <v>0.41001631809799999</v>
      </c>
    </row>
    <row r="93" spans="1:11" ht="14.4" customHeight="1" thickBot="1" x14ac:dyDescent="0.35">
      <c r="A93" s="345" t="s">
        <v>264</v>
      </c>
      <c r="B93" s="321">
        <v>0</v>
      </c>
      <c r="C93" s="321">
        <v>2.2699999999999999E-3</v>
      </c>
      <c r="D93" s="322">
        <v>2.2699999999999999E-3</v>
      </c>
      <c r="E93" s="333" t="s">
        <v>196</v>
      </c>
      <c r="F93" s="321">
        <v>0.31752109472000001</v>
      </c>
      <c r="G93" s="322">
        <v>0.13230045613300001</v>
      </c>
      <c r="H93" s="324">
        <v>0</v>
      </c>
      <c r="I93" s="321">
        <v>4.9230000000000003E-2</v>
      </c>
      <c r="J93" s="322">
        <v>-8.3070456133000001E-2</v>
      </c>
      <c r="K93" s="325">
        <v>0.15504481692200001</v>
      </c>
    </row>
    <row r="94" spans="1:11" ht="14.4" customHeight="1" thickBot="1" x14ac:dyDescent="0.35">
      <c r="A94" s="343" t="s">
        <v>265</v>
      </c>
      <c r="B94" s="321">
        <v>0</v>
      </c>
      <c r="C94" s="321">
        <v>2.2699999999999999E-3</v>
      </c>
      <c r="D94" s="322">
        <v>2.2699999999999999E-3</v>
      </c>
      <c r="E94" s="333" t="s">
        <v>196</v>
      </c>
      <c r="F94" s="321">
        <v>0.31752109472000001</v>
      </c>
      <c r="G94" s="322">
        <v>0.13230045613300001</v>
      </c>
      <c r="H94" s="324">
        <v>0</v>
      </c>
      <c r="I94" s="321">
        <v>4.9230000000000003E-2</v>
      </c>
      <c r="J94" s="322">
        <v>-8.3070456133000001E-2</v>
      </c>
      <c r="K94" s="325">
        <v>0.15504481692200001</v>
      </c>
    </row>
    <row r="95" spans="1:11" ht="14.4" customHeight="1" thickBot="1" x14ac:dyDescent="0.35">
      <c r="A95" s="342" t="s">
        <v>266</v>
      </c>
      <c r="B95" s="326">
        <v>7.3420424969790004</v>
      </c>
      <c r="C95" s="326">
        <v>2.2400000000000002</v>
      </c>
      <c r="D95" s="327">
        <v>-5.1020424969790001</v>
      </c>
      <c r="E95" s="328">
        <v>0.305092213906</v>
      </c>
      <c r="F95" s="326">
        <v>6.2905676142200004</v>
      </c>
      <c r="G95" s="327">
        <v>2.6210698392579999</v>
      </c>
      <c r="H95" s="329">
        <v>0</v>
      </c>
      <c r="I95" s="326">
        <v>0.77</v>
      </c>
      <c r="J95" s="327">
        <v>-1.8510698392580001</v>
      </c>
      <c r="K95" s="332">
        <v>0.12240548822</v>
      </c>
    </row>
    <row r="96" spans="1:11" ht="14.4" customHeight="1" thickBot="1" x14ac:dyDescent="0.35">
      <c r="A96" s="343" t="s">
        <v>267</v>
      </c>
      <c r="B96" s="321">
        <v>7.3420424969790004</v>
      </c>
      <c r="C96" s="321">
        <v>2.2400000000000002</v>
      </c>
      <c r="D96" s="322">
        <v>-5.1020424969790001</v>
      </c>
      <c r="E96" s="323">
        <v>0.305092213906</v>
      </c>
      <c r="F96" s="321">
        <v>6.2905676142200004</v>
      </c>
      <c r="G96" s="322">
        <v>2.6210698392579999</v>
      </c>
      <c r="H96" s="324">
        <v>0</v>
      </c>
      <c r="I96" s="321">
        <v>0.77</v>
      </c>
      <c r="J96" s="322">
        <v>-1.8510698392580001</v>
      </c>
      <c r="K96" s="325">
        <v>0.12240548822</v>
      </c>
    </row>
    <row r="97" spans="1:11" ht="14.4" customHeight="1" thickBot="1" x14ac:dyDescent="0.35">
      <c r="A97" s="342" t="s">
        <v>268</v>
      </c>
      <c r="B97" s="326">
        <v>0</v>
      </c>
      <c r="C97" s="326">
        <v>2.0670000000000002</v>
      </c>
      <c r="D97" s="327">
        <v>2.0670000000000002</v>
      </c>
      <c r="E97" s="334" t="s">
        <v>196</v>
      </c>
      <c r="F97" s="326">
        <v>0.54527809466699995</v>
      </c>
      <c r="G97" s="327">
        <v>0.227199206111</v>
      </c>
      <c r="H97" s="329">
        <v>0.29399999999999998</v>
      </c>
      <c r="I97" s="326">
        <v>0.36749999999999999</v>
      </c>
      <c r="J97" s="327">
        <v>0.14030079388800001</v>
      </c>
      <c r="K97" s="332">
        <v>0.67396802401199996</v>
      </c>
    </row>
    <row r="98" spans="1:11" ht="14.4" customHeight="1" thickBot="1" x14ac:dyDescent="0.35">
      <c r="A98" s="343" t="s">
        <v>269</v>
      </c>
      <c r="B98" s="321">
        <v>0</v>
      </c>
      <c r="C98" s="321">
        <v>0.55000000000000004</v>
      </c>
      <c r="D98" s="322">
        <v>0.55000000000000004</v>
      </c>
      <c r="E98" s="333" t="s">
        <v>196</v>
      </c>
      <c r="F98" s="321">
        <v>0</v>
      </c>
      <c r="G98" s="322">
        <v>0</v>
      </c>
      <c r="H98" s="324">
        <v>0</v>
      </c>
      <c r="I98" s="321">
        <v>0</v>
      </c>
      <c r="J98" s="322">
        <v>0</v>
      </c>
      <c r="K98" s="325">
        <v>0</v>
      </c>
    </row>
    <row r="99" spans="1:11" ht="14.4" customHeight="1" thickBot="1" x14ac:dyDescent="0.35">
      <c r="A99" s="343" t="s">
        <v>270</v>
      </c>
      <c r="B99" s="321">
        <v>0</v>
      </c>
      <c r="C99" s="321">
        <v>1.2230000000000001</v>
      </c>
      <c r="D99" s="322">
        <v>1.2230000000000001</v>
      </c>
      <c r="E99" s="333" t="s">
        <v>196</v>
      </c>
      <c r="F99" s="321">
        <v>0</v>
      </c>
      <c r="G99" s="322">
        <v>0</v>
      </c>
      <c r="H99" s="324">
        <v>0</v>
      </c>
      <c r="I99" s="321">
        <v>0</v>
      </c>
      <c r="J99" s="322">
        <v>0</v>
      </c>
      <c r="K99" s="325">
        <v>0</v>
      </c>
    </row>
    <row r="100" spans="1:11" ht="14.4" customHeight="1" thickBot="1" x14ac:dyDescent="0.35">
      <c r="A100" s="343" t="s">
        <v>271</v>
      </c>
      <c r="B100" s="321">
        <v>0</v>
      </c>
      <c r="C100" s="321">
        <v>0.29399999999999998</v>
      </c>
      <c r="D100" s="322">
        <v>0.29399999999999998</v>
      </c>
      <c r="E100" s="333" t="s">
        <v>196</v>
      </c>
      <c r="F100" s="321">
        <v>0.54527809466699995</v>
      </c>
      <c r="G100" s="322">
        <v>0.227199206111</v>
      </c>
      <c r="H100" s="324">
        <v>0.29399999999999998</v>
      </c>
      <c r="I100" s="321">
        <v>0.36749999999999999</v>
      </c>
      <c r="J100" s="322">
        <v>0.14030079388800001</v>
      </c>
      <c r="K100" s="325">
        <v>0.67396802401199996</v>
      </c>
    </row>
    <row r="101" spans="1:11" ht="14.4" customHeight="1" thickBot="1" x14ac:dyDescent="0.35">
      <c r="A101" s="345" t="s">
        <v>272</v>
      </c>
      <c r="B101" s="321">
        <v>0</v>
      </c>
      <c r="C101" s="321">
        <v>0</v>
      </c>
      <c r="D101" s="322">
        <v>0</v>
      </c>
      <c r="E101" s="323">
        <v>1</v>
      </c>
      <c r="F101" s="321">
        <v>0</v>
      </c>
      <c r="G101" s="322">
        <v>0</v>
      </c>
      <c r="H101" s="324">
        <v>3.1649999999999998E-2</v>
      </c>
      <c r="I101" s="321">
        <v>3.1649999999999998E-2</v>
      </c>
      <c r="J101" s="322">
        <v>3.1649999999999998E-2</v>
      </c>
      <c r="K101" s="331" t="s">
        <v>196</v>
      </c>
    </row>
    <row r="102" spans="1:11" ht="14.4" customHeight="1" thickBot="1" x14ac:dyDescent="0.35">
      <c r="A102" s="343" t="s">
        <v>273</v>
      </c>
      <c r="B102" s="321">
        <v>0</v>
      </c>
      <c r="C102" s="321">
        <v>0</v>
      </c>
      <c r="D102" s="322">
        <v>0</v>
      </c>
      <c r="E102" s="323">
        <v>1</v>
      </c>
      <c r="F102" s="321">
        <v>0</v>
      </c>
      <c r="G102" s="322">
        <v>0</v>
      </c>
      <c r="H102" s="324">
        <v>3.1649999999999998E-2</v>
      </c>
      <c r="I102" s="321">
        <v>3.1649999999999998E-2</v>
      </c>
      <c r="J102" s="322">
        <v>3.1649999999999998E-2</v>
      </c>
      <c r="K102" s="331" t="s">
        <v>196</v>
      </c>
    </row>
    <row r="103" spans="1:11" ht="14.4" customHeight="1" thickBot="1" x14ac:dyDescent="0.35">
      <c r="A103" s="342" t="s">
        <v>274</v>
      </c>
      <c r="B103" s="326">
        <v>11.230670767223</v>
      </c>
      <c r="C103" s="326">
        <v>11.5222</v>
      </c>
      <c r="D103" s="327">
        <v>0.29152923277600001</v>
      </c>
      <c r="E103" s="328">
        <v>1.0259583099539999</v>
      </c>
      <c r="F103" s="326">
        <v>13.415890179041</v>
      </c>
      <c r="G103" s="327">
        <v>5.5899542412669998</v>
      </c>
      <c r="H103" s="329">
        <v>0</v>
      </c>
      <c r="I103" s="326">
        <v>3.42367</v>
      </c>
      <c r="J103" s="327">
        <v>-2.1662842412669998</v>
      </c>
      <c r="K103" s="332">
        <v>0.255195142052</v>
      </c>
    </row>
    <row r="104" spans="1:11" ht="14.4" customHeight="1" thickBot="1" x14ac:dyDescent="0.35">
      <c r="A104" s="343" t="s">
        <v>275</v>
      </c>
      <c r="B104" s="321">
        <v>11.230670767223</v>
      </c>
      <c r="C104" s="321">
        <v>11.5222</v>
      </c>
      <c r="D104" s="322">
        <v>0.29152923277600001</v>
      </c>
      <c r="E104" s="323">
        <v>1.0259583099539999</v>
      </c>
      <c r="F104" s="321">
        <v>13.415890179041</v>
      </c>
      <c r="G104" s="322">
        <v>5.5899542412669998</v>
      </c>
      <c r="H104" s="324">
        <v>0</v>
      </c>
      <c r="I104" s="321">
        <v>3.42367</v>
      </c>
      <c r="J104" s="322">
        <v>-2.1662842412669998</v>
      </c>
      <c r="K104" s="325">
        <v>0.255195142052</v>
      </c>
    </row>
    <row r="105" spans="1:11" ht="14.4" customHeight="1" thickBot="1" x14ac:dyDescent="0.35">
      <c r="A105" s="342" t="s">
        <v>276</v>
      </c>
      <c r="B105" s="326">
        <v>0</v>
      </c>
      <c r="C105" s="326">
        <v>0.56000000000000005</v>
      </c>
      <c r="D105" s="327">
        <v>0.56000000000000005</v>
      </c>
      <c r="E105" s="334" t="s">
        <v>196</v>
      </c>
      <c r="F105" s="326">
        <v>0</v>
      </c>
      <c r="G105" s="327">
        <v>0</v>
      </c>
      <c r="H105" s="329">
        <v>0</v>
      </c>
      <c r="I105" s="326">
        <v>0</v>
      </c>
      <c r="J105" s="327">
        <v>0</v>
      </c>
      <c r="K105" s="332">
        <v>0</v>
      </c>
    </row>
    <row r="106" spans="1:11" ht="14.4" customHeight="1" thickBot="1" x14ac:dyDescent="0.35">
      <c r="A106" s="343" t="s">
        <v>277</v>
      </c>
      <c r="B106" s="321">
        <v>0</v>
      </c>
      <c r="C106" s="321">
        <v>0.56000000000000005</v>
      </c>
      <c r="D106" s="322">
        <v>0.56000000000000005</v>
      </c>
      <c r="E106" s="333" t="s">
        <v>196</v>
      </c>
      <c r="F106" s="321">
        <v>0</v>
      </c>
      <c r="G106" s="322">
        <v>0</v>
      </c>
      <c r="H106" s="324">
        <v>0</v>
      </c>
      <c r="I106" s="321">
        <v>0</v>
      </c>
      <c r="J106" s="322">
        <v>0</v>
      </c>
      <c r="K106" s="325">
        <v>0</v>
      </c>
    </row>
    <row r="107" spans="1:11" ht="14.4" customHeight="1" thickBot="1" x14ac:dyDescent="0.35">
      <c r="A107" s="342" t="s">
        <v>278</v>
      </c>
      <c r="B107" s="326">
        <v>242.67492875270901</v>
      </c>
      <c r="C107" s="326">
        <v>203.25269</v>
      </c>
      <c r="D107" s="327">
        <v>-39.422238752707997</v>
      </c>
      <c r="E107" s="328">
        <v>0.83755125032699995</v>
      </c>
      <c r="F107" s="326">
        <v>272.907352826188</v>
      </c>
      <c r="G107" s="327">
        <v>113.71139701091199</v>
      </c>
      <c r="H107" s="329">
        <v>17.25121</v>
      </c>
      <c r="I107" s="326">
        <v>90.636049999999997</v>
      </c>
      <c r="J107" s="327">
        <v>-23.075347010910999</v>
      </c>
      <c r="K107" s="332">
        <v>0.33211289128400001</v>
      </c>
    </row>
    <row r="108" spans="1:11" ht="14.4" customHeight="1" thickBot="1" x14ac:dyDescent="0.35">
      <c r="A108" s="343" t="s">
        <v>279</v>
      </c>
      <c r="B108" s="321">
        <v>242.67492875270901</v>
      </c>
      <c r="C108" s="321">
        <v>203.25269</v>
      </c>
      <c r="D108" s="322">
        <v>-39.422238752707997</v>
      </c>
      <c r="E108" s="323">
        <v>0.83755125032699995</v>
      </c>
      <c r="F108" s="321">
        <v>272.907352826188</v>
      </c>
      <c r="G108" s="322">
        <v>113.71139701091199</v>
      </c>
      <c r="H108" s="324">
        <v>17.25121</v>
      </c>
      <c r="I108" s="321">
        <v>90.636049999999997</v>
      </c>
      <c r="J108" s="322">
        <v>-23.075347010910999</v>
      </c>
      <c r="K108" s="325">
        <v>0.33211289128400001</v>
      </c>
    </row>
    <row r="109" spans="1:11" ht="14.4" customHeight="1" thickBot="1" x14ac:dyDescent="0.35">
      <c r="A109" s="342" t="s">
        <v>280</v>
      </c>
      <c r="B109" s="326">
        <v>488.45965662756902</v>
      </c>
      <c r="C109" s="326">
        <v>516.31831999999997</v>
      </c>
      <c r="D109" s="327">
        <v>27.858663372430001</v>
      </c>
      <c r="E109" s="328">
        <v>1.057033703796</v>
      </c>
      <c r="F109" s="326">
        <v>527.983476370988</v>
      </c>
      <c r="G109" s="327">
        <v>219.99311515457799</v>
      </c>
      <c r="H109" s="329">
        <v>44.802410000000002</v>
      </c>
      <c r="I109" s="326">
        <v>241.53394</v>
      </c>
      <c r="J109" s="327">
        <v>21.540824845422001</v>
      </c>
      <c r="K109" s="332">
        <v>0.45746496019100003</v>
      </c>
    </row>
    <row r="110" spans="1:11" ht="14.4" customHeight="1" thickBot="1" x14ac:dyDescent="0.35">
      <c r="A110" s="343" t="s">
        <v>281</v>
      </c>
      <c r="B110" s="321">
        <v>488.45965662756902</v>
      </c>
      <c r="C110" s="321">
        <v>516.31831999999997</v>
      </c>
      <c r="D110" s="322">
        <v>27.858663372430001</v>
      </c>
      <c r="E110" s="323">
        <v>1.057033703796</v>
      </c>
      <c r="F110" s="321">
        <v>527.983476370988</v>
      </c>
      <c r="G110" s="322">
        <v>219.99311515457799</v>
      </c>
      <c r="H110" s="324">
        <v>44.802410000000002</v>
      </c>
      <c r="I110" s="321">
        <v>241.53394</v>
      </c>
      <c r="J110" s="322">
        <v>21.540824845422001</v>
      </c>
      <c r="K110" s="325">
        <v>0.45746496019100003</v>
      </c>
    </row>
    <row r="111" spans="1:11" ht="14.4" customHeight="1" thickBot="1" x14ac:dyDescent="0.35">
      <c r="A111" s="347"/>
      <c r="B111" s="321">
        <v>-5697.63010936725</v>
      </c>
      <c r="C111" s="321">
        <v>-5898.4606200000098</v>
      </c>
      <c r="D111" s="322">
        <v>-200.830510632759</v>
      </c>
      <c r="E111" s="323">
        <v>1.0352480780210001</v>
      </c>
      <c r="F111" s="321">
        <v>-5694.91347829195</v>
      </c>
      <c r="G111" s="322">
        <v>-2372.8806159549799</v>
      </c>
      <c r="H111" s="324">
        <v>-526.91417999999999</v>
      </c>
      <c r="I111" s="321">
        <v>-2670.9378700000002</v>
      </c>
      <c r="J111" s="322">
        <v>-298.05725404502101</v>
      </c>
      <c r="K111" s="325">
        <v>0.46900411747800003</v>
      </c>
    </row>
    <row r="112" spans="1:11" ht="14.4" customHeight="1" thickBot="1" x14ac:dyDescent="0.35">
      <c r="A112" s="348" t="s">
        <v>50</v>
      </c>
      <c r="B112" s="335">
        <v>-5697.63010936725</v>
      </c>
      <c r="C112" s="335">
        <v>-5898.4606200000098</v>
      </c>
      <c r="D112" s="336">
        <v>-200.830510632759</v>
      </c>
      <c r="E112" s="337">
        <v>-0.76575592319499997</v>
      </c>
      <c r="F112" s="335">
        <v>-5694.91347829195</v>
      </c>
      <c r="G112" s="336">
        <v>-2372.8806159549799</v>
      </c>
      <c r="H112" s="335">
        <v>-526.91417999999999</v>
      </c>
      <c r="I112" s="335">
        <v>-2670.9378700000002</v>
      </c>
      <c r="J112" s="336">
        <v>-298.05725404502198</v>
      </c>
      <c r="K112" s="338">
        <v>0.46900411747800003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74" t="s">
        <v>76</v>
      </c>
      <c r="B1" s="275"/>
      <c r="C1" s="275"/>
      <c r="D1" s="275"/>
      <c r="E1" s="275"/>
      <c r="F1" s="275"/>
      <c r="G1" s="245"/>
      <c r="H1" s="276"/>
      <c r="I1" s="276"/>
    </row>
    <row r="2" spans="1:10" ht="14.4" customHeight="1" thickBot="1" x14ac:dyDescent="0.35">
      <c r="A2" s="169" t="s">
        <v>179</v>
      </c>
      <c r="B2" s="160"/>
      <c r="C2" s="160"/>
      <c r="D2" s="160"/>
      <c r="E2" s="160"/>
      <c r="F2" s="160"/>
    </row>
    <row r="3" spans="1:10" ht="14.4" customHeight="1" thickBot="1" x14ac:dyDescent="0.35">
      <c r="A3" s="169"/>
      <c r="B3" s="188"/>
      <c r="C3" s="187">
        <v>2015</v>
      </c>
      <c r="D3" s="176">
        <v>2018</v>
      </c>
      <c r="E3" s="7"/>
      <c r="F3" s="253">
        <v>2019</v>
      </c>
      <c r="G3" s="271"/>
      <c r="H3" s="271"/>
      <c r="I3" s="254"/>
    </row>
    <row r="4" spans="1:10" ht="14.4" customHeight="1" thickBot="1" x14ac:dyDescent="0.35">
      <c r="A4" s="180" t="s">
        <v>0</v>
      </c>
      <c r="B4" s="181" t="s">
        <v>122</v>
      </c>
      <c r="C4" s="272" t="s">
        <v>54</v>
      </c>
      <c r="D4" s="273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" customHeight="1" x14ac:dyDescent="0.3">
      <c r="A5" s="349" t="s">
        <v>282</v>
      </c>
      <c r="B5" s="350" t="s">
        <v>283</v>
      </c>
      <c r="C5" s="351" t="s">
        <v>284</v>
      </c>
      <c r="D5" s="351" t="s">
        <v>284</v>
      </c>
      <c r="E5" s="351"/>
      <c r="F5" s="351" t="s">
        <v>284</v>
      </c>
      <c r="G5" s="351" t="s">
        <v>284</v>
      </c>
      <c r="H5" s="351" t="s">
        <v>284</v>
      </c>
      <c r="I5" s="352" t="s">
        <v>284</v>
      </c>
      <c r="J5" s="353" t="s">
        <v>52</v>
      </c>
    </row>
    <row r="6" spans="1:10" ht="14.4" customHeight="1" x14ac:dyDescent="0.3">
      <c r="A6" s="349" t="s">
        <v>282</v>
      </c>
      <c r="B6" s="350" t="s">
        <v>285</v>
      </c>
      <c r="C6" s="351">
        <v>0.16996</v>
      </c>
      <c r="D6" s="351">
        <v>4.6100000000000002E-2</v>
      </c>
      <c r="E6" s="351"/>
      <c r="F6" s="351">
        <v>0.22761000000000001</v>
      </c>
      <c r="G6" s="351">
        <v>0</v>
      </c>
      <c r="H6" s="351">
        <v>0.22761000000000001</v>
      </c>
      <c r="I6" s="352" t="s">
        <v>284</v>
      </c>
      <c r="J6" s="353" t="s">
        <v>1</v>
      </c>
    </row>
    <row r="7" spans="1:10" ht="14.4" customHeight="1" x14ac:dyDescent="0.3">
      <c r="A7" s="349" t="s">
        <v>282</v>
      </c>
      <c r="B7" s="350" t="s">
        <v>286</v>
      </c>
      <c r="C7" s="351">
        <v>0.16996</v>
      </c>
      <c r="D7" s="351">
        <v>4.6100000000000002E-2</v>
      </c>
      <c r="E7" s="351"/>
      <c r="F7" s="351">
        <v>0.22761000000000001</v>
      </c>
      <c r="G7" s="351">
        <v>0</v>
      </c>
      <c r="H7" s="351">
        <v>0.22761000000000001</v>
      </c>
      <c r="I7" s="352" t="s">
        <v>284</v>
      </c>
      <c r="J7" s="353" t="s">
        <v>287</v>
      </c>
    </row>
    <row r="9" spans="1:10" ht="14.4" customHeight="1" x14ac:dyDescent="0.3">
      <c r="A9" s="349" t="s">
        <v>282</v>
      </c>
      <c r="B9" s="350" t="s">
        <v>283</v>
      </c>
      <c r="C9" s="351" t="s">
        <v>284</v>
      </c>
      <c r="D9" s="351" t="s">
        <v>284</v>
      </c>
      <c r="E9" s="351"/>
      <c r="F9" s="351" t="s">
        <v>284</v>
      </c>
      <c r="G9" s="351" t="s">
        <v>284</v>
      </c>
      <c r="H9" s="351" t="s">
        <v>284</v>
      </c>
      <c r="I9" s="352" t="s">
        <v>284</v>
      </c>
      <c r="J9" s="353" t="s">
        <v>52</v>
      </c>
    </row>
    <row r="10" spans="1:10" ht="14.4" customHeight="1" x14ac:dyDescent="0.3">
      <c r="A10" s="349" t="s">
        <v>288</v>
      </c>
      <c r="B10" s="350" t="s">
        <v>289</v>
      </c>
      <c r="C10" s="351" t="s">
        <v>284</v>
      </c>
      <c r="D10" s="351" t="s">
        <v>284</v>
      </c>
      <c r="E10" s="351"/>
      <c r="F10" s="351" t="s">
        <v>284</v>
      </c>
      <c r="G10" s="351" t="s">
        <v>284</v>
      </c>
      <c r="H10" s="351" t="s">
        <v>284</v>
      </c>
      <c r="I10" s="352" t="s">
        <v>284</v>
      </c>
      <c r="J10" s="353" t="s">
        <v>0</v>
      </c>
    </row>
    <row r="11" spans="1:10" ht="14.4" customHeight="1" x14ac:dyDescent="0.3">
      <c r="A11" s="349" t="s">
        <v>288</v>
      </c>
      <c r="B11" s="350" t="s">
        <v>285</v>
      </c>
      <c r="C11" s="351">
        <v>0.16996</v>
      </c>
      <c r="D11" s="351">
        <v>4.6100000000000002E-2</v>
      </c>
      <c r="E11" s="351"/>
      <c r="F11" s="351">
        <v>0.22761000000000001</v>
      </c>
      <c r="G11" s="351">
        <v>0</v>
      </c>
      <c r="H11" s="351">
        <v>0.22761000000000001</v>
      </c>
      <c r="I11" s="352" t="s">
        <v>284</v>
      </c>
      <c r="J11" s="353" t="s">
        <v>1</v>
      </c>
    </row>
    <row r="12" spans="1:10" ht="14.4" customHeight="1" x14ac:dyDescent="0.3">
      <c r="A12" s="349" t="s">
        <v>288</v>
      </c>
      <c r="B12" s="350" t="s">
        <v>290</v>
      </c>
      <c r="C12" s="351">
        <v>0.16996</v>
      </c>
      <c r="D12" s="351">
        <v>4.6100000000000002E-2</v>
      </c>
      <c r="E12" s="351"/>
      <c r="F12" s="351">
        <v>0.22761000000000001</v>
      </c>
      <c r="G12" s="351">
        <v>0</v>
      </c>
      <c r="H12" s="351">
        <v>0.22761000000000001</v>
      </c>
      <c r="I12" s="352" t="s">
        <v>284</v>
      </c>
      <c r="J12" s="353" t="s">
        <v>291</v>
      </c>
    </row>
    <row r="13" spans="1:10" ht="14.4" customHeight="1" x14ac:dyDescent="0.3">
      <c r="A13" s="349" t="s">
        <v>284</v>
      </c>
      <c r="B13" s="350" t="s">
        <v>284</v>
      </c>
      <c r="C13" s="351" t="s">
        <v>284</v>
      </c>
      <c r="D13" s="351" t="s">
        <v>284</v>
      </c>
      <c r="E13" s="351"/>
      <c r="F13" s="351" t="s">
        <v>284</v>
      </c>
      <c r="G13" s="351" t="s">
        <v>284</v>
      </c>
      <c r="H13" s="351" t="s">
        <v>284</v>
      </c>
      <c r="I13" s="352" t="s">
        <v>284</v>
      </c>
      <c r="J13" s="353" t="s">
        <v>292</v>
      </c>
    </row>
    <row r="14" spans="1:10" ht="14.4" customHeight="1" x14ac:dyDescent="0.3">
      <c r="A14" s="349" t="s">
        <v>282</v>
      </c>
      <c r="B14" s="350" t="s">
        <v>286</v>
      </c>
      <c r="C14" s="351">
        <v>0.16996</v>
      </c>
      <c r="D14" s="351">
        <v>4.6100000000000002E-2</v>
      </c>
      <c r="E14" s="351"/>
      <c r="F14" s="351">
        <v>0.22761000000000001</v>
      </c>
      <c r="G14" s="351">
        <v>0</v>
      </c>
      <c r="H14" s="351">
        <v>0.22761000000000001</v>
      </c>
      <c r="I14" s="352" t="s">
        <v>284</v>
      </c>
      <c r="J14" s="353" t="s">
        <v>287</v>
      </c>
    </row>
  </sheetData>
  <mergeCells count="3">
    <mergeCell ref="F3:I3"/>
    <mergeCell ref="C4:D4"/>
    <mergeCell ref="A1:I1"/>
  </mergeCells>
  <conditionalFormatting sqref="F8 F15:F65537">
    <cfRule type="cellIs" dxfId="35" priority="18" stopIfTrue="1" operator="greaterThan">
      <formula>1</formula>
    </cfRule>
  </conditionalFormatting>
  <conditionalFormatting sqref="H5:H7">
    <cfRule type="expression" dxfId="34" priority="14">
      <formula>$H5&gt;0</formula>
    </cfRule>
  </conditionalFormatting>
  <conditionalFormatting sqref="I5:I7">
    <cfRule type="expression" dxfId="33" priority="15">
      <formula>$I5&gt;1</formula>
    </cfRule>
  </conditionalFormatting>
  <conditionalFormatting sqref="B5:B7">
    <cfRule type="expression" dxfId="32" priority="11">
      <formula>OR($J5="NS",$J5="SumaNS",$J5="Účet")</formula>
    </cfRule>
  </conditionalFormatting>
  <conditionalFormatting sqref="B5:D7 F5:I7">
    <cfRule type="expression" dxfId="31" priority="17">
      <formula>AND($J5&lt;&gt;"",$J5&lt;&gt;"mezeraKL")</formula>
    </cfRule>
  </conditionalFormatting>
  <conditionalFormatting sqref="B5:D7 F5:I7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9" priority="13">
      <formula>OR($J5="SumaNS",$J5="NS")</formula>
    </cfRule>
  </conditionalFormatting>
  <conditionalFormatting sqref="A5:A7">
    <cfRule type="expression" dxfId="28" priority="9">
      <formula>AND($J5&lt;&gt;"mezeraKL",$J5&lt;&gt;"")</formula>
    </cfRule>
  </conditionalFormatting>
  <conditionalFormatting sqref="A5:A7">
    <cfRule type="expression" dxfId="27" priority="10">
      <formula>AND($J5&lt;&gt;"",$J5&lt;&gt;"mezeraKL")</formula>
    </cfRule>
  </conditionalFormatting>
  <conditionalFormatting sqref="H9:H14">
    <cfRule type="expression" dxfId="26" priority="5">
      <formula>$H9&gt;0</formula>
    </cfRule>
  </conditionalFormatting>
  <conditionalFormatting sqref="A9:A14">
    <cfRule type="expression" dxfId="25" priority="2">
      <formula>AND($J9&lt;&gt;"mezeraKL",$J9&lt;&gt;"")</formula>
    </cfRule>
  </conditionalFormatting>
  <conditionalFormatting sqref="I9:I14">
    <cfRule type="expression" dxfId="24" priority="6">
      <formula>$I9&gt;1</formula>
    </cfRule>
  </conditionalFormatting>
  <conditionalFormatting sqref="B9:B14">
    <cfRule type="expression" dxfId="23" priority="1">
      <formula>OR($J9="NS",$J9="SumaNS",$J9="Účet")</formula>
    </cfRule>
  </conditionalFormatting>
  <conditionalFormatting sqref="A9:D14 F9:I14">
    <cfRule type="expression" dxfId="22" priority="8">
      <formula>AND($J9&lt;&gt;"",$J9&lt;&gt;"mezeraKL")</formula>
    </cfRule>
  </conditionalFormatting>
  <conditionalFormatting sqref="B9:D14 F9:I14">
    <cfRule type="expression" dxfId="21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0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90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281" t="s">
        <v>92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4.4" customHeight="1" thickBot="1" x14ac:dyDescent="0.35">
      <c r="A2" s="169" t="s">
        <v>179</v>
      </c>
      <c r="B2" s="57"/>
      <c r="C2" s="165"/>
      <c r="D2" s="165"/>
      <c r="E2" s="189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77"/>
      <c r="D3" s="278"/>
      <c r="E3" s="278"/>
      <c r="F3" s="278"/>
      <c r="G3" s="278"/>
      <c r="H3" s="278"/>
      <c r="I3" s="278"/>
      <c r="J3" s="279" t="s">
        <v>74</v>
      </c>
      <c r="K3" s="280"/>
      <c r="L3" s="71">
        <f>IF(M3&lt;&gt;0,N3/M3,0)</f>
        <v>75.87</v>
      </c>
      <c r="M3" s="71">
        <f>SUBTOTAL(9,M5:M1048576)</f>
        <v>3</v>
      </c>
      <c r="N3" s="72">
        <f>SUBTOTAL(9,N5:N1048576)</f>
        <v>227.61</v>
      </c>
    </row>
    <row r="4" spans="1:14" s="162" customFormat="1" ht="14.4" customHeight="1" thickBot="1" x14ac:dyDescent="0.35">
      <c r="A4" s="354" t="s">
        <v>3</v>
      </c>
      <c r="B4" s="355" t="s">
        <v>4</v>
      </c>
      <c r="C4" s="355" t="s">
        <v>0</v>
      </c>
      <c r="D4" s="355" t="s">
        <v>5</v>
      </c>
      <c r="E4" s="356" t="s">
        <v>6</v>
      </c>
      <c r="F4" s="355" t="s">
        <v>1</v>
      </c>
      <c r="G4" s="355" t="s">
        <v>7</v>
      </c>
      <c r="H4" s="355" t="s">
        <v>8</v>
      </c>
      <c r="I4" s="355" t="s">
        <v>9</v>
      </c>
      <c r="J4" s="357" t="s">
        <v>10</v>
      </c>
      <c r="K4" s="357" t="s">
        <v>11</v>
      </c>
      <c r="L4" s="358" t="s">
        <v>80</v>
      </c>
      <c r="M4" s="358" t="s">
        <v>12</v>
      </c>
      <c r="N4" s="359" t="s">
        <v>88</v>
      </c>
    </row>
    <row r="5" spans="1:14" ht="14.4" customHeight="1" x14ac:dyDescent="0.3">
      <c r="A5" s="360" t="s">
        <v>282</v>
      </c>
      <c r="B5" s="361" t="s">
        <v>283</v>
      </c>
      <c r="C5" s="362" t="s">
        <v>288</v>
      </c>
      <c r="D5" s="363" t="s">
        <v>289</v>
      </c>
      <c r="E5" s="364">
        <v>50113001</v>
      </c>
      <c r="F5" s="363" t="s">
        <v>293</v>
      </c>
      <c r="G5" s="362" t="s">
        <v>294</v>
      </c>
      <c r="H5" s="362">
        <v>992739</v>
      </c>
      <c r="I5" s="362">
        <v>0</v>
      </c>
      <c r="J5" s="362" t="s">
        <v>295</v>
      </c>
      <c r="K5" s="362" t="s">
        <v>284</v>
      </c>
      <c r="L5" s="365">
        <v>101.18999999999998</v>
      </c>
      <c r="M5" s="365">
        <v>1</v>
      </c>
      <c r="N5" s="366">
        <v>101.18999999999998</v>
      </c>
    </row>
    <row r="6" spans="1:14" ht="14.4" customHeight="1" thickBot="1" x14ac:dyDescent="0.35">
      <c r="A6" s="367" t="s">
        <v>282</v>
      </c>
      <c r="B6" s="368" t="s">
        <v>283</v>
      </c>
      <c r="C6" s="369" t="s">
        <v>288</v>
      </c>
      <c r="D6" s="370" t="s">
        <v>289</v>
      </c>
      <c r="E6" s="371">
        <v>50113001</v>
      </c>
      <c r="F6" s="370" t="s">
        <v>293</v>
      </c>
      <c r="G6" s="369" t="s">
        <v>294</v>
      </c>
      <c r="H6" s="369">
        <v>192414</v>
      </c>
      <c r="I6" s="369">
        <v>92414</v>
      </c>
      <c r="J6" s="369" t="s">
        <v>296</v>
      </c>
      <c r="K6" s="369" t="s">
        <v>297</v>
      </c>
      <c r="L6" s="372">
        <v>63.210000000000015</v>
      </c>
      <c r="M6" s="372">
        <v>2</v>
      </c>
      <c r="N6" s="373">
        <v>126.42000000000003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74" t="s">
        <v>77</v>
      </c>
      <c r="B1" s="275"/>
      <c r="C1" s="275"/>
      <c r="D1" s="275"/>
      <c r="E1" s="275"/>
      <c r="F1" s="275"/>
      <c r="G1" s="245"/>
      <c r="H1" s="276"/>
      <c r="I1" s="276"/>
    </row>
    <row r="2" spans="1:10" ht="14.4" customHeight="1" thickBot="1" x14ac:dyDescent="0.35">
      <c r="A2" s="169" t="s">
        <v>179</v>
      </c>
      <c r="B2" s="160"/>
      <c r="C2" s="160"/>
      <c r="D2" s="160"/>
      <c r="E2" s="160"/>
      <c r="F2" s="160"/>
    </row>
    <row r="3" spans="1:10" ht="14.4" customHeight="1" thickBot="1" x14ac:dyDescent="0.35">
      <c r="A3" s="169"/>
      <c r="B3" s="188"/>
      <c r="C3" s="175">
        <v>2015</v>
      </c>
      <c r="D3" s="176">
        <v>2018</v>
      </c>
      <c r="E3" s="7"/>
      <c r="F3" s="253">
        <v>2019</v>
      </c>
      <c r="G3" s="271"/>
      <c r="H3" s="271"/>
      <c r="I3" s="254"/>
    </row>
    <row r="4" spans="1:10" ht="14.4" customHeight="1" thickBot="1" x14ac:dyDescent="0.35">
      <c r="A4" s="180" t="s">
        <v>0</v>
      </c>
      <c r="B4" s="181" t="s">
        <v>122</v>
      </c>
      <c r="C4" s="272" t="s">
        <v>54</v>
      </c>
      <c r="D4" s="273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" customHeight="1" x14ac:dyDescent="0.3">
      <c r="A5" s="349" t="s">
        <v>282</v>
      </c>
      <c r="B5" s="350" t="s">
        <v>283</v>
      </c>
      <c r="C5" s="351" t="s">
        <v>284</v>
      </c>
      <c r="D5" s="351" t="s">
        <v>284</v>
      </c>
      <c r="E5" s="351"/>
      <c r="F5" s="351" t="s">
        <v>284</v>
      </c>
      <c r="G5" s="351" t="s">
        <v>284</v>
      </c>
      <c r="H5" s="351" t="s">
        <v>284</v>
      </c>
      <c r="I5" s="352" t="s">
        <v>284</v>
      </c>
      <c r="J5" s="353" t="s">
        <v>52</v>
      </c>
    </row>
    <row r="6" spans="1:10" ht="14.4" customHeight="1" x14ac:dyDescent="0.3">
      <c r="A6" s="349" t="s">
        <v>282</v>
      </c>
      <c r="B6" s="350" t="s">
        <v>298</v>
      </c>
      <c r="C6" s="351">
        <v>3.032E-2</v>
      </c>
      <c r="D6" s="351">
        <v>0</v>
      </c>
      <c r="E6" s="351"/>
      <c r="F6" s="351">
        <v>4.6800000000000001E-3</v>
      </c>
      <c r="G6" s="351">
        <v>0</v>
      </c>
      <c r="H6" s="351">
        <v>4.6800000000000001E-3</v>
      </c>
      <c r="I6" s="352" t="s">
        <v>284</v>
      </c>
      <c r="J6" s="353" t="s">
        <v>1</v>
      </c>
    </row>
    <row r="7" spans="1:10" ht="14.4" customHeight="1" x14ac:dyDescent="0.3">
      <c r="A7" s="349" t="s">
        <v>282</v>
      </c>
      <c r="B7" s="350" t="s">
        <v>286</v>
      </c>
      <c r="C7" s="351">
        <v>3.032E-2</v>
      </c>
      <c r="D7" s="351">
        <v>0</v>
      </c>
      <c r="E7" s="351"/>
      <c r="F7" s="351">
        <v>4.6800000000000001E-3</v>
      </c>
      <c r="G7" s="351">
        <v>0</v>
      </c>
      <c r="H7" s="351">
        <v>4.6800000000000001E-3</v>
      </c>
      <c r="I7" s="352" t="s">
        <v>284</v>
      </c>
      <c r="J7" s="353" t="s">
        <v>287</v>
      </c>
    </row>
    <row r="9" spans="1:10" ht="14.4" customHeight="1" x14ac:dyDescent="0.3">
      <c r="A9" s="349" t="s">
        <v>282</v>
      </c>
      <c r="B9" s="350" t="s">
        <v>283</v>
      </c>
      <c r="C9" s="351" t="s">
        <v>284</v>
      </c>
      <c r="D9" s="351" t="s">
        <v>284</v>
      </c>
      <c r="E9" s="351"/>
      <c r="F9" s="351" t="s">
        <v>284</v>
      </c>
      <c r="G9" s="351" t="s">
        <v>284</v>
      </c>
      <c r="H9" s="351" t="s">
        <v>284</v>
      </c>
      <c r="I9" s="352" t="s">
        <v>284</v>
      </c>
      <c r="J9" s="353" t="s">
        <v>52</v>
      </c>
    </row>
    <row r="10" spans="1:10" ht="14.4" customHeight="1" x14ac:dyDescent="0.3">
      <c r="A10" s="349" t="s">
        <v>288</v>
      </c>
      <c r="B10" s="350" t="s">
        <v>289</v>
      </c>
      <c r="C10" s="351" t="s">
        <v>284</v>
      </c>
      <c r="D10" s="351" t="s">
        <v>284</v>
      </c>
      <c r="E10" s="351"/>
      <c r="F10" s="351" t="s">
        <v>284</v>
      </c>
      <c r="G10" s="351" t="s">
        <v>284</v>
      </c>
      <c r="H10" s="351" t="s">
        <v>284</v>
      </c>
      <c r="I10" s="352" t="s">
        <v>284</v>
      </c>
      <c r="J10" s="353" t="s">
        <v>0</v>
      </c>
    </row>
    <row r="11" spans="1:10" ht="14.4" customHeight="1" x14ac:dyDescent="0.3">
      <c r="A11" s="349" t="s">
        <v>288</v>
      </c>
      <c r="B11" s="350" t="s">
        <v>298</v>
      </c>
      <c r="C11" s="351">
        <v>3.032E-2</v>
      </c>
      <c r="D11" s="351">
        <v>0</v>
      </c>
      <c r="E11" s="351"/>
      <c r="F11" s="351">
        <v>4.6800000000000001E-3</v>
      </c>
      <c r="G11" s="351">
        <v>0</v>
      </c>
      <c r="H11" s="351">
        <v>4.6800000000000001E-3</v>
      </c>
      <c r="I11" s="352" t="s">
        <v>284</v>
      </c>
      <c r="J11" s="353" t="s">
        <v>1</v>
      </c>
    </row>
    <row r="12" spans="1:10" ht="14.4" customHeight="1" x14ac:dyDescent="0.3">
      <c r="A12" s="349" t="s">
        <v>288</v>
      </c>
      <c r="B12" s="350" t="s">
        <v>290</v>
      </c>
      <c r="C12" s="351">
        <v>3.032E-2</v>
      </c>
      <c r="D12" s="351">
        <v>0</v>
      </c>
      <c r="E12" s="351"/>
      <c r="F12" s="351">
        <v>4.6800000000000001E-3</v>
      </c>
      <c r="G12" s="351">
        <v>0</v>
      </c>
      <c r="H12" s="351">
        <v>4.6800000000000001E-3</v>
      </c>
      <c r="I12" s="352" t="s">
        <v>284</v>
      </c>
      <c r="J12" s="353" t="s">
        <v>291</v>
      </c>
    </row>
    <row r="13" spans="1:10" ht="14.4" customHeight="1" x14ac:dyDescent="0.3">
      <c r="A13" s="349" t="s">
        <v>284</v>
      </c>
      <c r="B13" s="350" t="s">
        <v>284</v>
      </c>
      <c r="C13" s="351" t="s">
        <v>284</v>
      </c>
      <c r="D13" s="351" t="s">
        <v>284</v>
      </c>
      <c r="E13" s="351"/>
      <c r="F13" s="351" t="s">
        <v>284</v>
      </c>
      <c r="G13" s="351" t="s">
        <v>284</v>
      </c>
      <c r="H13" s="351" t="s">
        <v>284</v>
      </c>
      <c r="I13" s="352" t="s">
        <v>284</v>
      </c>
      <c r="J13" s="353" t="s">
        <v>292</v>
      </c>
    </row>
    <row r="14" spans="1:10" ht="14.4" customHeight="1" x14ac:dyDescent="0.3">
      <c r="A14" s="349" t="s">
        <v>282</v>
      </c>
      <c r="B14" s="350" t="s">
        <v>286</v>
      </c>
      <c r="C14" s="351">
        <v>3.032E-2</v>
      </c>
      <c r="D14" s="351">
        <v>0</v>
      </c>
      <c r="E14" s="351"/>
      <c r="F14" s="351">
        <v>4.6800000000000001E-3</v>
      </c>
      <c r="G14" s="351">
        <v>0</v>
      </c>
      <c r="H14" s="351">
        <v>4.6800000000000001E-3</v>
      </c>
      <c r="I14" s="352" t="s">
        <v>284</v>
      </c>
      <c r="J14" s="353" t="s">
        <v>287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81" t="s">
        <v>303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" customHeight="1" thickBot="1" x14ac:dyDescent="0.35">
      <c r="A2" s="169" t="s">
        <v>179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77"/>
      <c r="D3" s="278"/>
      <c r="E3" s="278"/>
      <c r="F3" s="278"/>
      <c r="G3" s="278"/>
      <c r="H3" s="107" t="s">
        <v>74</v>
      </c>
      <c r="I3" s="71">
        <f>IF(J3&lt;&gt;0,K3/J3,0)</f>
        <v>1.1699999570846558</v>
      </c>
      <c r="J3" s="71">
        <f>SUBTOTAL(9,J5:J1048576)</f>
        <v>4</v>
      </c>
      <c r="K3" s="72">
        <f>SUBTOTAL(9,K5:K1048576)</f>
        <v>4.679999828338623</v>
      </c>
    </row>
    <row r="4" spans="1:11" s="162" customFormat="1" ht="14.4" customHeight="1" thickBot="1" x14ac:dyDescent="0.35">
      <c r="A4" s="354" t="s">
        <v>3</v>
      </c>
      <c r="B4" s="355" t="s">
        <v>4</v>
      </c>
      <c r="C4" s="355" t="s">
        <v>0</v>
      </c>
      <c r="D4" s="355" t="s">
        <v>5</v>
      </c>
      <c r="E4" s="355" t="s">
        <v>6</v>
      </c>
      <c r="F4" s="355" t="s">
        <v>1</v>
      </c>
      <c r="G4" s="355" t="s">
        <v>53</v>
      </c>
      <c r="H4" s="357" t="s">
        <v>10</v>
      </c>
      <c r="I4" s="358" t="s">
        <v>80</v>
      </c>
      <c r="J4" s="358" t="s">
        <v>12</v>
      </c>
      <c r="K4" s="359" t="s">
        <v>88</v>
      </c>
    </row>
    <row r="5" spans="1:11" ht="14.4" customHeight="1" thickBot="1" x14ac:dyDescent="0.35">
      <c r="A5" s="374" t="s">
        <v>282</v>
      </c>
      <c r="B5" s="375" t="s">
        <v>283</v>
      </c>
      <c r="C5" s="376" t="s">
        <v>288</v>
      </c>
      <c r="D5" s="377" t="s">
        <v>289</v>
      </c>
      <c r="E5" s="376" t="s">
        <v>299</v>
      </c>
      <c r="F5" s="377" t="s">
        <v>300</v>
      </c>
      <c r="G5" s="376" t="s">
        <v>301</v>
      </c>
      <c r="H5" s="376" t="s">
        <v>302</v>
      </c>
      <c r="I5" s="378">
        <v>1.1699999570846558</v>
      </c>
      <c r="J5" s="378">
        <v>4</v>
      </c>
      <c r="K5" s="379">
        <v>4.679999828338623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2019-06-27T11:30:20Z</dcterms:modified>
</cp:coreProperties>
</file>