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02" r:id="rId6"/>
    <sheet name="MŽ Detail" sheetId="403" r:id="rId7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Žádanky'!$A$3:$G$3</definedName>
    <definedName name="_xlnm._FilterDatabase" localSheetId="6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D11" i="339" l="1"/>
  <c r="C11" i="339"/>
  <c r="B11" i="339"/>
  <c r="A11" i="414" l="1"/>
  <c r="A7" i="414"/>
  <c r="A16" i="414"/>
  <c r="A15" i="414"/>
  <c r="A12" i="414"/>
  <c r="A14" i="414"/>
  <c r="A4" i="414"/>
  <c r="D12" i="414"/>
  <c r="C12" i="414"/>
  <c r="E12" i="414" l="1"/>
  <c r="A15" i="339" l="1"/>
  <c r="A12" i="339"/>
  <c r="A11" i="339"/>
  <c r="A7" i="339"/>
  <c r="A6" i="339"/>
  <c r="A5" i="339"/>
  <c r="D11" i="414" l="1"/>
  <c r="C11" i="414"/>
  <c r="D7" i="414"/>
  <c r="C7" i="414"/>
  <c r="E11" i="414" l="1"/>
  <c r="E7" i="414"/>
  <c r="D4" i="414"/>
  <c r="C4" i="414"/>
  <c r="E4" i="414" l="1"/>
  <c r="D15" i="414"/>
  <c r="D12" i="339" l="1"/>
  <c r="C12" i="339"/>
  <c r="B12" i="339"/>
  <c r="D16" i="414"/>
  <c r="K3" i="403" l="1"/>
  <c r="J3" i="403"/>
  <c r="I3" i="403" s="1"/>
  <c r="G5" i="339" l="1"/>
  <c r="G6" i="339"/>
  <c r="G7" i="339"/>
  <c r="G8" i="339"/>
  <c r="G9" i="339"/>
  <c r="A4" i="383"/>
  <c r="A11" i="383"/>
  <c r="A10" i="383"/>
  <c r="A7" i="383"/>
  <c r="A6" i="383"/>
  <c r="A5" i="383"/>
  <c r="F11" i="339"/>
  <c r="F12" i="339"/>
  <c r="D13" i="339"/>
  <c r="D15" i="339" s="1"/>
  <c r="C13" i="339"/>
  <c r="C15" i="339" s="1"/>
  <c r="B13" i="339"/>
  <c r="B15" i="339" s="1"/>
  <c r="C16" i="414"/>
  <c r="C15" i="414"/>
  <c r="D14" i="414"/>
  <c r="E16" i="414" l="1"/>
  <c r="E15" i="414"/>
  <c r="G11" i="339"/>
  <c r="F13" i="339"/>
  <c r="F15" i="339" s="1"/>
  <c r="G12" i="339"/>
  <c r="C14" i="414"/>
  <c r="E14" i="414" l="1"/>
  <c r="G13" i="339"/>
  <c r="G15" i="339"/>
</calcChain>
</file>

<file path=xl/sharedStrings.xml><?xml version="1.0" encoding="utf-8"?>
<sst xmlns="http://schemas.openxmlformats.org/spreadsheetml/2006/main" count="369" uniqueCount="224">
  <si>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</si>
  <si>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</si>
  <si>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</si>
  <si>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</si>
  <si>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</si>
  <si>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</si>
  <si>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</si>
  <si>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</si>
  <si>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</si>
  <si>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</si>
  <si>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</si>
  <si>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</si>
  <si>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</si>
  <si>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</si>
  <si>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</si>
  <si>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</si>
  <si>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</si>
  <si>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</si>
  <si>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</si>
  <si>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</si>
  <si>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</si>
  <si>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</si>
  <si>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</si>
  <si>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</si>
  <si>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</si>
  <si>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</si>
  <si>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</si>
  <si>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</si>
  <si>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</si>
  <si>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</si>
  <si>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</si>
  <si>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</si>
  <si>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</si>
  <si>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</si>
  <si>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</si>
  <si>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</si>
  <si>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</si>
  <si>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</si>
  <si>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</si>
  <si>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</si>
  <si>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</si>
  <si>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</si>
  <si>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</si>
  <si>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</si>
  <si>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</si>
  <si>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</si>
  <si>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</si>
  <si>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</si>
  <si>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</si>
  <si>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</si>
  <si>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</si>
  <si>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</si>
  <si>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</si>
  <si>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</si>
  <si>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</si>
  <si>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</si>
  <si>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</si>
  <si>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</si>
  <si>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</si>
  <si>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</si>
  <si>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</si>
  <si>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</si>
  <si>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</si>
  <si>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</si>
  <si>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</si>
  <si>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</si>
  <si>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</si>
  <si>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</si>
  <si>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</si>
  <si>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</si>
  <si>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</si>
  <si>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</si>
  <si>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</si>
  <si>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</si>
  <si>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</si>
  <si>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</si>
  <si>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</si>
  <si>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</si>
  <si>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</si>
  <si>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Rozp.rok 2013</t>
  </si>
  <si>
    <t>Rozp. 2012            CELKEM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</si>
  <si>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</si>
  <si>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</si>
  <si>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</si>
  <si>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</si>
  <si>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</si>
  <si>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</si>
  <si>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</si>
  <si>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MŽ Detail</t>
  </si>
  <si>
    <t>Motivační kritéria</t>
  </si>
  <si>
    <t>Motivace</t>
  </si>
  <si>
    <t>Celkem:</t>
  </si>
  <si>
    <t>Hospodaření zdravotnického pracoviště (v tisících)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</si>
  <si>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</si>
  <si>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</si>
  <si>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</si>
  <si>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</si>
  <si>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</si>
  <si>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</si>
  <si>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</si>
  <si>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</si>
  <si>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</si>
  <si>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</si>
  <si>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</si>
  <si>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</si>
  <si>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</si>
  <si>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</si>
  <si>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Transplantační centrum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</si>
  <si>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</si>
  <si>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</si>
  <si>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</si>
  <si>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</si>
  <si>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</si>
  <si>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50112     PHM</t>
  </si>
  <si>
    <t>50112001     automobilový benzín</t>
  </si>
  <si>
    <t>50112002     motorová nafta</t>
  </si>
  <si>
    <t>--</t>
  </si>
  <si>
    <t>50115     Zdravotnické prostředky</t>
  </si>
  <si>
    <t>50115004     implant.umělé těl.náhr.-ostat.nákl.PZT(s.Z_506)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</si>
  <si>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</si>
  <si>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</si>
  <si>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</si>
  <si>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</si>
  <si>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</si>
  <si>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50117004     tiskopisy a kanc.potřeby (sk.V42, 43)</t>
  </si>
  <si>
    <t>50117005     údržbový materiál ZVIT (sk.B36,61,62,64)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</si>
  <si>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</si>
  <si>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</si>
  <si>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</si>
  <si>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</si>
  <si>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</si>
  <si>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</si>
  <si>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</si>
  <si>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</si>
  <si>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</si>
  <si>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50210072     vodné, stočné</t>
  </si>
  <si>
    <t>50210073     pára</t>
  </si>
  <si>
    <t>51     Služby</t>
  </si>
  <si>
    <t>51102     Technika</t>
  </si>
  <si>
    <t>51102023     opravy ostatní techniky</t>
  </si>
  <si>
    <t>51102024     běžná údržba - správa budov</t>
  </si>
  <si>
    <t>51102025     běžná údržba - hl.energetik</t>
  </si>
  <si>
    <t>51102027     opravy a údržba vozového parku</t>
  </si>
  <si>
    <t>51201     Cestovné zaměstnanců-tuzemské</t>
  </si>
  <si>
    <t>51201000     cestovné z mezd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</si>
  <si>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</si>
  <si>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</si>
  <si>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</si>
  <si>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</si>
  <si>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</si>
  <si>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</si>
  <si>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(MW DIAS)</t>
  </si>
  <si>
    <t>51806004     popl. za DDD a ostatní služby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</si>
  <si>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</si>
  <si>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</si>
  <si>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</si>
  <si>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</si>
  <si>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</si>
  <si>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</si>
  <si>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</si>
  <si>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</si>
  <si>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</si>
  <si>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</si>
  <si>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</si>
  <si>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</si>
  <si>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</si>
  <si>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</si>
  <si>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</si>
  <si>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</si>
  <si>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</si>
  <si>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</si>
  <si>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</si>
  <si>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538     Jiné daně a poplatky</t>
  </si>
  <si>
    <t>53801     Poplatky</t>
  </si>
  <si>
    <t>53801006     poplatky za užívání dálnic a rychl.silnic, mýtné</t>
  </si>
  <si>
    <t>54     Jiné provozní náklady</t>
  </si>
  <si>
    <t>549     Ostatní náklady z činnosti</t>
  </si>
  <si>
    <t>54910     Ostatní náklady z činnosti</t>
  </si>
  <si>
    <t>54910010     školení - nezdrav.pracov.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</si>
  <si>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</si>
  <si>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</si>
  <si>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</si>
  <si>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</si>
  <si>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</si>
  <si>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</si>
  <si>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</si>
  <si>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</si>
  <si>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</si>
  <si>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</si>
  <si>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64     Jiné provozní výnosy</t>
  </si>
  <si>
    <t>648     Čerpání fondů</t>
  </si>
  <si>
    <t>64804     Čerpání FRM</t>
  </si>
  <si>
    <t>64804223     čerp. FRM - opravy ost. techn.</t>
  </si>
  <si>
    <t>64804224     čerp. FRM - údržba OSB</t>
  </si>
  <si>
    <t>64804225     čerp. FRM - údržba OHE</t>
  </si>
  <si>
    <t>64804227     čerp. FRM - opravy DOPR</t>
  </si>
  <si>
    <t>649     Ostatní výnosy z činnosti</t>
  </si>
  <si>
    <t>64924     Ostatní služby - mimo zdrav.výkony  FAKTURACE</t>
  </si>
  <si>
    <t>64924439     klinické hodnocení - tuzemci (81xx)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</si>
  <si>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</si>
  <si>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</si>
  <si>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</si>
  <si>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</si>
  <si>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79910     VPN - informační technologie</t>
  </si>
  <si>
    <t>79910001     výkony IT - fixní náklady (z 9086)</t>
  </si>
  <si>
    <t>79920     VPN - mezistřediskové převody</t>
  </si>
  <si>
    <t>79920004     převody - klinické studie</t>
  </si>
  <si>
    <t>8     Vnútroorganizačné účtovníctvo</t>
  </si>
  <si>
    <t>89     Vnitropodnikové výnosy</t>
  </si>
  <si>
    <t>899     Vnitropodnikové výnosy</t>
  </si>
  <si>
    <t>89950     VPV - správní režie</t>
  </si>
  <si>
    <t>89950001     režie HTS</t>
  </si>
  <si>
    <t>46</t>
  </si>
  <si>
    <t/>
  </si>
  <si>
    <t>Transplantační centrum</t>
  </si>
  <si>
    <t>50115004</t>
  </si>
  <si>
    <t>506 SZM umělé tělní náhrady (112 02 030)</t>
  </si>
  <si>
    <t>SumaKL</t>
  </si>
  <si>
    <t>4692</t>
  </si>
  <si>
    <t>Transplantační centrum, transplantační centrum + k</t>
  </si>
  <si>
    <t>SumaNS</t>
  </si>
  <si>
    <t>mezeraNS</t>
  </si>
  <si>
    <t>ZJ172</t>
  </si>
  <si>
    <t>Protéza cévní endovasculární gore viabahn PAH101502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</si>
</sst>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Kč&quot;_-;\-* #,##0.00\ &quot;Kč&quot;_-;_-* &quot;-&quot;??\ &quot;Kč&quot;_-;_-@_-"/>
    <numFmt numFmtId="165" formatCode="#\ ###\ ###\ ##0"/>
    <numFmt numFmtId="172" formatCode="0.000"/>
    <numFmt numFmtId="174" formatCode="#,##0%"/>
  </numFmts>
  <fonts count="5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8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43">
    <xf numFmtId="0" fontId="0" fillId="0" borderId="0" xfId="0"/>
    <xf numFmtId="0" fontId="30" fillId="2" borderId="15" xfId="80" applyFont="1" applyFill="1" applyBorder="1"/>
    <xf numFmtId="0" fontId="31" fillId="2" borderId="16" xfId="80" applyFont="1" applyFill="1" applyBorder="1"/>
    <xf numFmtId="3" fontId="31" fillId="2" borderId="17" xfId="80" applyNumberFormat="1" applyFont="1" applyFill="1" applyBorder="1"/>
    <xf numFmtId="10" fontId="31" fillId="2" borderId="18" xfId="80" applyNumberFormat="1" applyFont="1" applyFill="1" applyBorder="1"/>
    <xf numFmtId="0" fontId="31" fillId="4" borderId="16" xfId="80" applyFont="1" applyFill="1" applyBorder="1"/>
    <xf numFmtId="3" fontId="31" fillId="4" borderId="17" xfId="80" applyNumberFormat="1" applyFont="1" applyFill="1" applyBorder="1"/>
    <xf numFmtId="10" fontId="31" fillId="4" borderId="18" xfId="80" applyNumberFormat="1" applyFont="1" applyFill="1" applyBorder="1"/>
    <xf numFmtId="172" fontId="31" fillId="3" borderId="17" xfId="80" applyNumberFormat="1" applyFont="1" applyFill="1" applyBorder="1"/>
    <xf numFmtId="10" fontId="31" fillId="3" borderId="18" xfId="80" applyNumberFormat="1" applyFont="1" applyFill="1" applyBorder="1" applyAlignment="1"/>
    <xf numFmtId="0" fontId="32" fillId="5" borderId="0" xfId="74" applyFont="1" applyFill="1"/>
    <xf numFmtId="0" fontId="34" fillId="5" borderId="0" xfId="74" applyFont="1" applyFill="1"/>
    <xf numFmtId="3" fontId="30" fillId="5" borderId="22" xfId="80" applyNumberFormat="1" applyFont="1" applyFill="1" applyBorder="1"/>
    <xf numFmtId="10" fontId="30" fillId="5" borderId="23" xfId="80" applyNumberFormat="1" applyFont="1" applyFill="1" applyBorder="1"/>
    <xf numFmtId="3" fontId="30" fillId="5" borderId="7" xfId="80" applyNumberFormat="1" applyFont="1" applyFill="1" applyBorder="1"/>
    <xf numFmtId="10" fontId="30" fillId="5" borderId="9" xfId="80" applyNumberFormat="1" applyFont="1" applyFill="1" applyBorder="1"/>
    <xf numFmtId="3" fontId="30" fillId="5" borderId="11" xfId="80" applyNumberFormat="1" applyFont="1" applyFill="1" applyBorder="1"/>
    <xf numFmtId="10" fontId="30" fillId="5" borderId="13" xfId="80" applyNumberFormat="1" applyFont="1" applyFill="1" applyBorder="1"/>
    <xf numFmtId="0" fontId="30" fillId="5" borderId="0" xfId="80" applyFont="1" applyFill="1"/>
    <xf numFmtId="10" fontId="30" fillId="5" borderId="0" xfId="80" applyNumberFormat="1" applyFont="1" applyFill="1"/>
    <xf numFmtId="0" fontId="39" fillId="2" borderId="31" xfId="0" applyFont="1" applyFill="1" applyBorder="1" applyAlignment="1">
      <alignment vertical="top"/>
    </xf>
    <xf numFmtId="0" fontId="39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40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9" fillId="2" borderId="7" xfId="0" applyFont="1" applyFill="1" applyBorder="1" applyAlignment="1">
      <alignment horizontal="center" vertical="center"/>
    </xf>
    <xf numFmtId="0" fontId="39" fillId="2" borderId="19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 wrapText="1"/>
    </xf>
    <xf numFmtId="0" fontId="40" fillId="2" borderId="21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3" fontId="30" fillId="5" borderId="3" xfId="80" applyNumberFormat="1" applyFont="1" applyFill="1" applyBorder="1"/>
    <xf numFmtId="3" fontId="30" fillId="5" borderId="27" xfId="80" applyNumberFormat="1" applyFont="1" applyFill="1" applyBorder="1"/>
    <xf numFmtId="3" fontId="30" fillId="5" borderId="23" xfId="80" applyNumberFormat="1" applyFont="1" applyFill="1" applyBorder="1"/>
    <xf numFmtId="3" fontId="30" fillId="5" borderId="8" xfId="80" applyNumberFormat="1" applyFont="1" applyFill="1" applyBorder="1"/>
    <xf numFmtId="3" fontId="30" fillId="5" borderId="9" xfId="80" applyNumberFormat="1" applyFont="1" applyFill="1" applyBorder="1"/>
    <xf numFmtId="3" fontId="30" fillId="5" borderId="12" xfId="80" applyNumberFormat="1" applyFont="1" applyFill="1" applyBorder="1"/>
    <xf numFmtId="3" fontId="30" fillId="5" borderId="13" xfId="80" applyNumberFormat="1" applyFont="1" applyFill="1" applyBorder="1"/>
    <xf numFmtId="3" fontId="31" fillId="2" borderId="25" xfId="80" applyNumberFormat="1" applyFont="1" applyFill="1" applyBorder="1"/>
    <xf numFmtId="3" fontId="31" fillId="2" borderId="18" xfId="80" applyNumberFormat="1" applyFont="1" applyFill="1" applyBorder="1"/>
    <xf numFmtId="3" fontId="31" fillId="4" borderId="25" xfId="80" applyNumberFormat="1" applyFont="1" applyFill="1" applyBorder="1"/>
    <xf numFmtId="3" fontId="31" fillId="4" borderId="18" xfId="80" applyNumberFormat="1" applyFont="1" applyFill="1" applyBorder="1"/>
    <xf numFmtId="172" fontId="31" fillId="3" borderId="25" xfId="80" applyNumberFormat="1" applyFont="1" applyFill="1" applyBorder="1"/>
    <xf numFmtId="172" fontId="31" fillId="3" borderId="18" xfId="80" applyNumberFormat="1" applyFont="1" applyFill="1" applyBorder="1"/>
    <xf numFmtId="0" fontId="33" fillId="2" borderId="21" xfId="74" applyFont="1" applyFill="1" applyBorder="1" applyAlignment="1">
      <alignment horizontal="center"/>
    </xf>
    <xf numFmtId="0" fontId="33" fillId="2" borderId="20" xfId="74" applyFont="1" applyFill="1" applyBorder="1" applyAlignment="1">
      <alignment horizontal="center"/>
    </xf>
    <xf numFmtId="0" fontId="33" fillId="2" borderId="22" xfId="80" applyFont="1" applyFill="1" applyBorder="1" applyAlignment="1">
      <alignment horizontal="center"/>
    </xf>
    <xf numFmtId="0" fontId="33" fillId="2" borderId="23" xfId="80" applyFont="1" applyFill="1" applyBorder="1" applyAlignment="1">
      <alignment horizontal="center"/>
    </xf>
    <xf numFmtId="0" fontId="33" fillId="2" borderId="19" xfId="80" applyFont="1" applyFill="1" applyBorder="1" applyAlignment="1">
      <alignment horizontal="center"/>
    </xf>
    <xf numFmtId="0" fontId="34" fillId="2" borderId="2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34" fillId="0" borderId="0" xfId="0" applyFont="1" applyFill="1"/>
    <xf numFmtId="0" fontId="34" fillId="0" borderId="34" xfId="0" applyFont="1" applyFill="1" applyBorder="1" applyAlignment="1"/>
    <xf numFmtId="0" fontId="42" fillId="0" borderId="0" xfId="0" applyFont="1" applyFill="1" applyBorder="1" applyAlignment="1"/>
    <xf numFmtId="0" fontId="34" fillId="0" borderId="36" xfId="0" applyFont="1" applyFill="1" applyBorder="1"/>
    <xf numFmtId="0" fontId="0" fillId="0" borderId="0" xfId="0" applyFill="1"/>
    <xf numFmtId="0" fontId="0" fillId="0" borderId="36" xfId="0" applyFill="1" applyBorder="1" applyAlignment="1"/>
    <xf numFmtId="0" fontId="7" fillId="0" borderId="0" xfId="80" applyFill="1"/>
    <xf numFmtId="0" fontId="8" fillId="0" borderId="34" xfId="80" applyFont="1" applyFill="1" applyBorder="1" applyAlignment="1"/>
    <xf numFmtId="3" fontId="35" fillId="0" borderId="6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5" fillId="0" borderId="30" xfId="0" applyNumberFormat="1" applyFont="1" applyFill="1" applyBorder="1" applyAlignment="1">
      <alignment horizontal="right" vertical="top"/>
    </xf>
    <xf numFmtId="3" fontId="35" fillId="0" borderId="21" xfId="0" applyNumberFormat="1" applyFont="1" applyFill="1" applyBorder="1" applyAlignment="1">
      <alignment horizontal="right" vertical="top"/>
    </xf>
    <xf numFmtId="3" fontId="36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9" fillId="0" borderId="34" xfId="81" applyFont="1" applyFill="1" applyBorder="1" applyAlignment="1"/>
    <xf numFmtId="0" fontId="32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0" fontId="1" fillId="0" borderId="0" xfId="78" applyFill="1" applyBorder="1" applyAlignment="1"/>
    <xf numFmtId="3" fontId="0" fillId="0" borderId="0" xfId="0" applyNumberFormat="1" applyFill="1"/>
    <xf numFmtId="0" fontId="44" fillId="0" borderId="0" xfId="0" applyFont="1" applyFill="1" applyBorder="1" applyAlignment="1"/>
    <xf numFmtId="0" fontId="34" fillId="0" borderId="28" xfId="0" applyFont="1" applyFill="1" applyBorder="1" applyAlignment="1"/>
    <xf numFmtId="0" fontId="34" fillId="0" borderId="29" xfId="0" applyFont="1" applyFill="1" applyBorder="1" applyAlignment="1"/>
    <xf numFmtId="0" fontId="34" fillId="0" borderId="43" xfId="0" applyFont="1" applyFill="1" applyBorder="1" applyAlignment="1"/>
    <xf numFmtId="0" fontId="3" fillId="2" borderId="17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left"/>
    </xf>
    <xf numFmtId="0" fontId="28" fillId="3" borderId="7" xfId="1" applyFill="1" applyBorder="1"/>
    <xf numFmtId="0" fontId="34" fillId="0" borderId="23" xfId="0" applyFont="1" applyBorder="1" applyAlignment="1"/>
    <xf numFmtId="0" fontId="28" fillId="3" borderId="3" xfId="1" applyFill="1" applyBorder="1"/>
    <xf numFmtId="0" fontId="34" fillId="5" borderId="5" xfId="0" applyFont="1" applyFill="1" applyBorder="1"/>
    <xf numFmtId="0" fontId="28" fillId="6" borderId="3" xfId="1" applyFill="1" applyBorder="1"/>
    <xf numFmtId="0" fontId="34" fillId="5" borderId="9" xfId="0" applyFont="1" applyFill="1" applyBorder="1"/>
    <xf numFmtId="0" fontId="28" fillId="6" borderId="41" xfId="1" applyFill="1" applyBorder="1"/>
    <xf numFmtId="0" fontId="34" fillId="5" borderId="20" xfId="0" applyFont="1" applyFill="1" applyBorder="1"/>
    <xf numFmtId="0" fontId="34" fillId="5" borderId="34" xfId="0" applyFont="1" applyFill="1" applyBorder="1"/>
    <xf numFmtId="0" fontId="28" fillId="2" borderId="3" xfId="1" applyFill="1" applyBorder="1"/>
    <xf numFmtId="0" fontId="34" fillId="5" borderId="36" xfId="0" applyFont="1" applyFill="1" applyBorder="1"/>
    <xf numFmtId="9" fontId="36" fillId="0" borderId="5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8" fillId="0" borderId="9" xfId="0" applyNumberFormat="1" applyFont="1" applyFill="1" applyBorder="1" applyAlignment="1">
      <alignment horizontal="right" vertical="top"/>
    </xf>
    <xf numFmtId="9" fontId="36" fillId="0" borderId="20" xfId="0" applyNumberFormat="1" applyFont="1" applyFill="1" applyBorder="1" applyAlignment="1">
      <alignment horizontal="right" vertical="top"/>
    </xf>
    <xf numFmtId="0" fontId="0" fillId="0" borderId="0" xfId="0" applyAlignment="1"/>
    <xf numFmtId="0" fontId="3" fillId="2" borderId="25" xfId="79" applyFont="1" applyFill="1" applyBorder="1"/>
    <xf numFmtId="0" fontId="3" fillId="2" borderId="25" xfId="53" applyFont="1" applyFill="1" applyBorder="1" applyAlignment="1">
      <alignment horizontal="left"/>
    </xf>
    <xf numFmtId="3" fontId="3" fillId="2" borderId="18" xfId="53" applyNumberFormat="1" applyFont="1" applyFill="1" applyBorder="1" applyAlignment="1">
      <alignment horizontal="left"/>
    </xf>
    <xf numFmtId="165" fontId="43" fillId="0" borderId="0" xfId="78" applyNumberFormat="1" applyFont="1" applyFill="1" applyBorder="1" applyAlignment="1"/>
    <xf numFmtId="3" fontId="43" fillId="0" borderId="0" xfId="78" applyNumberFormat="1" applyFont="1" applyFill="1" applyBorder="1" applyAlignment="1"/>
    <xf numFmtId="3" fontId="33" fillId="0" borderId="27" xfId="53" applyNumberFormat="1" applyFont="1" applyFill="1" applyBorder="1"/>
    <xf numFmtId="3" fontId="33" fillId="0" borderId="23" xfId="53" applyNumberFormat="1" applyFont="1" applyFill="1" applyBorder="1"/>
    <xf numFmtId="0" fontId="0" fillId="0" borderId="0" xfId="0" applyBorder="1" applyAlignment="1"/>
    <xf numFmtId="165" fontId="33" fillId="2" borderId="22" xfId="53" applyNumberFormat="1" applyFont="1" applyFill="1" applyBorder="1" applyAlignment="1">
      <alignment horizontal="right"/>
    </xf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7" fillId="2" borderId="37" xfId="0" applyNumberFormat="1" applyFont="1" applyFill="1" applyBorder="1"/>
    <xf numFmtId="3" fontId="27" fillId="2" borderId="38" xfId="0" applyNumberFormat="1" applyFont="1" applyFill="1" applyBorder="1"/>
    <xf numFmtId="9" fontId="27" fillId="2" borderId="42" xfId="0" applyNumberFormat="1" applyFont="1" applyFill="1" applyBorder="1"/>
    <xf numFmtId="0" fontId="27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0" xfId="0" applyBorder="1" applyAlignment="1"/>
    <xf numFmtId="0" fontId="0" fillId="4" borderId="26" xfId="0" applyFill="1" applyBorder="1" applyAlignment="1"/>
    <xf numFmtId="0" fontId="0" fillId="3" borderId="26" xfId="0" applyFill="1" applyBorder="1" applyAlignment="1"/>
    <xf numFmtId="0" fontId="27" fillId="2" borderId="39" xfId="0" applyFont="1" applyFill="1" applyBorder="1" applyAlignment="1"/>
    <xf numFmtId="0" fontId="27" fillId="2" borderId="32" xfId="0" applyFont="1" applyFill="1" applyBorder="1" applyAlignment="1">
      <alignment horizontal="left" indent="2"/>
    </xf>
    <xf numFmtId="0" fontId="27" fillId="4" borderId="33" xfId="0" applyFont="1" applyFill="1" applyBorder="1" applyAlignment="1">
      <alignment horizontal="left" indent="2"/>
    </xf>
    <xf numFmtId="0" fontId="27" fillId="3" borderId="16" xfId="0" applyFont="1" applyFill="1" applyBorder="1" applyAlignment="1"/>
    <xf numFmtId="0" fontId="0" fillId="2" borderId="26" xfId="0" applyFill="1" applyBorder="1" applyAlignment="1"/>
    <xf numFmtId="3" fontId="0" fillId="0" borderId="8" xfId="0" applyNumberFormat="1" applyBorder="1" applyAlignment="1"/>
    <xf numFmtId="9" fontId="0" fillId="2" borderId="18" xfId="0" applyNumberFormat="1" applyFill="1" applyBorder="1" applyAlignment="1"/>
    <xf numFmtId="9" fontId="0" fillId="0" borderId="9" xfId="0" applyNumberFormat="1" applyBorder="1" applyAlignment="1"/>
    <xf numFmtId="9" fontId="0" fillId="0" borderId="20" xfId="0" applyNumberFormat="1" applyBorder="1" applyAlignment="1"/>
    <xf numFmtId="9" fontId="0" fillId="0" borderId="34" xfId="0" applyNumberFormat="1" applyBorder="1" applyAlignment="1"/>
    <xf numFmtId="9" fontId="0" fillId="4" borderId="18" xfId="0" applyNumberFormat="1" applyFill="1" applyBorder="1" applyAlignment="1"/>
    <xf numFmtId="9" fontId="0" fillId="0" borderId="36" xfId="0" applyNumberFormat="1" applyBorder="1" applyAlignment="1"/>
    <xf numFmtId="9" fontId="0" fillId="3" borderId="18" xfId="0" applyNumberFormat="1" applyFill="1" applyBorder="1" applyAlignment="1"/>
    <xf numFmtId="3" fontId="0" fillId="2" borderId="25" xfId="0" applyNumberFormat="1" applyFill="1" applyBorder="1" applyAlignment="1"/>
    <xf numFmtId="3" fontId="0" fillId="0" borderId="4" xfId="0" applyNumberFormat="1" applyBorder="1" applyAlignment="1"/>
    <xf numFmtId="3" fontId="0" fillId="0" borderId="21" xfId="0" applyNumberFormat="1" applyBorder="1" applyAlignment="1"/>
    <xf numFmtId="3" fontId="0" fillId="0" borderId="0" xfId="0" applyNumberFormat="1" applyAlignment="1"/>
    <xf numFmtId="3" fontId="0" fillId="4" borderId="25" xfId="0" applyNumberFormat="1" applyFill="1" applyBorder="1" applyAlignment="1"/>
    <xf numFmtId="3" fontId="0" fillId="3" borderId="25" xfId="0" applyNumberFormat="1" applyFill="1" applyBorder="1" applyAlignment="1"/>
    <xf numFmtId="0" fontId="27" fillId="0" borderId="34" xfId="0" applyFont="1" applyFill="1" applyBorder="1" applyAlignment="1">
      <alignment horizontal="left" indent="2"/>
    </xf>
    <xf numFmtId="0" fontId="0" fillId="0" borderId="34" xfId="0" applyBorder="1" applyAlignment="1"/>
    <xf numFmtId="3" fontId="0" fillId="0" borderId="34" xfId="0" applyNumberFormat="1" applyBorder="1" applyAlignment="1"/>
    <xf numFmtId="0" fontId="28" fillId="2" borderId="15" xfId="1" applyFill="1" applyBorder="1"/>
    <xf numFmtId="0" fontId="28" fillId="0" borderId="0" xfId="1" applyFill="1"/>
    <xf numFmtId="0" fontId="28" fillId="4" borderId="31" xfId="1" applyFill="1" applyBorder="1"/>
    <xf numFmtId="0" fontId="28" fillId="4" borderId="15" xfId="1" applyFill="1" applyBorder="1"/>
    <xf numFmtId="0" fontId="28" fillId="2" borderId="32" xfId="1" applyFill="1" applyBorder="1" applyAlignment="1">
      <alignment horizontal="left" indent="2"/>
    </xf>
    <xf numFmtId="0" fontId="28" fillId="2" borderId="32" xfId="1" applyFill="1" applyBorder="1" applyAlignment="1">
      <alignment horizontal="left" indent="4"/>
    </xf>
    <xf numFmtId="0" fontId="50" fillId="2" borderId="32" xfId="1" applyFont="1" applyFill="1" applyBorder="1" applyAlignment="1">
      <alignment horizontal="left" indent="2"/>
    </xf>
    <xf numFmtId="0" fontId="50" fillId="2" borderId="32" xfId="1" applyFont="1" applyFill="1" applyBorder="1" applyAlignment="1"/>
    <xf numFmtId="0" fontId="51" fillId="3" borderId="16" xfId="1" applyFont="1" applyFill="1" applyBorder="1"/>
    <xf numFmtId="0" fontId="51" fillId="2" borderId="32" xfId="1" applyFont="1" applyFill="1" applyBorder="1" applyAlignment="1"/>
    <xf numFmtId="0" fontId="51" fillId="4" borderId="16" xfId="1" applyFont="1" applyFill="1" applyBorder="1" applyAlignment="1">
      <alignment horizontal="left"/>
    </xf>
    <xf numFmtId="0" fontId="51" fillId="2" borderId="16" xfId="1" applyFont="1" applyFill="1" applyBorder="1" applyAlignment="1"/>
    <xf numFmtId="0" fontId="51" fillId="4" borderId="39" xfId="1" applyFont="1" applyFill="1" applyBorder="1" applyAlignment="1">
      <alignment horizontal="left"/>
    </xf>
    <xf numFmtId="0" fontId="51" fillId="4" borderId="32" xfId="1" applyFont="1" applyFill="1" applyBorder="1" applyAlignment="1">
      <alignment horizontal="left"/>
    </xf>
    <xf numFmtId="0" fontId="41" fillId="3" borderId="24" xfId="0" applyFont="1" applyFill="1" applyBorder="1" applyAlignment="1"/>
    <xf numFmtId="0" fontId="0" fillId="0" borderId="35" xfId="0" applyBorder="1" applyAlignment="1"/>
    <xf numFmtId="0" fontId="41" fillId="2" borderId="24" xfId="0" applyFont="1" applyFill="1" applyBorder="1" applyAlignment="1"/>
    <xf numFmtId="0" fontId="41" fillId="4" borderId="24" xfId="0" applyFont="1" applyFill="1" applyBorder="1" applyAlignment="1"/>
    <xf numFmtId="0" fontId="44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5" fillId="5" borderId="14" xfId="8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33" fillId="2" borderId="22" xfId="74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33" fillId="2" borderId="19" xfId="8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34" fillId="0" borderId="0" xfId="0" applyFont="1" applyFill="1"/>
    <xf numFmtId="0" fontId="2" fillId="0" borderId="1" xfId="0" applyFont="1" applyFill="1" applyBorder="1" applyAlignment="1"/>
    <xf numFmtId="0" fontId="40" fillId="2" borderId="22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47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4" fillId="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40" fillId="2" borderId="27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4" fillId="2" borderId="20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5" fillId="0" borderId="1" xfId="14" applyFill="1" applyBorder="1" applyAlignment="1"/>
    <xf numFmtId="165" fontId="33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48" fillId="0" borderId="1" xfId="14" applyNumberFormat="1" applyFont="1" applyFill="1" applyBorder="1" applyAlignment="1"/>
    <xf numFmtId="0" fontId="52" fillId="0" borderId="0" xfId="1" applyFont="1" applyFill="1"/>
    <xf numFmtId="3" fontId="35" fillId="7" borderId="46" xfId="0" applyNumberFormat="1" applyFont="1" applyFill="1" applyBorder="1" applyAlignment="1">
      <alignment horizontal="right" vertical="top"/>
    </xf>
    <xf numFmtId="3" fontId="35" fillId="7" borderId="47" xfId="0" applyNumberFormat="1" applyFont="1" applyFill="1" applyBorder="1" applyAlignment="1">
      <alignment horizontal="right" vertical="top"/>
    </xf>
    <xf numFmtId="174" fontId="35" fillId="7" borderId="48" xfId="0" applyNumberFormat="1" applyFont="1" applyFill="1" applyBorder="1" applyAlignment="1">
      <alignment horizontal="right" vertical="top"/>
    </xf>
    <xf numFmtId="3" fontId="35" fillId="0" borderId="46" xfId="0" applyNumberFormat="1" applyFont="1" applyBorder="1" applyAlignment="1">
      <alignment horizontal="right" vertical="top"/>
    </xf>
    <xf numFmtId="174" fontId="35" fillId="7" borderId="49" xfId="0" applyNumberFormat="1" applyFont="1" applyFill="1" applyBorder="1" applyAlignment="1">
      <alignment horizontal="right" vertical="top"/>
    </xf>
    <xf numFmtId="3" fontId="37" fillId="7" borderId="51" xfId="0" applyNumberFormat="1" applyFont="1" applyFill="1" applyBorder="1" applyAlignment="1">
      <alignment horizontal="right" vertical="top"/>
    </xf>
    <xf numFmtId="3" fontId="37" fillId="7" borderId="52" xfId="0" applyNumberFormat="1" applyFont="1" applyFill="1" applyBorder="1" applyAlignment="1">
      <alignment horizontal="right" vertical="top"/>
    </xf>
    <xf numFmtId="174" fontId="37" fillId="7" borderId="53" xfId="0" applyNumberFormat="1" applyFont="1" applyFill="1" applyBorder="1" applyAlignment="1">
      <alignment horizontal="right" vertical="top"/>
    </xf>
    <xf numFmtId="3" fontId="37" fillId="0" borderId="51" xfId="0" applyNumberFormat="1" applyFont="1" applyBorder="1" applyAlignment="1">
      <alignment horizontal="right" vertical="top"/>
    </xf>
    <xf numFmtId="174" fontId="37" fillId="7" borderId="54" xfId="0" applyNumberFormat="1" applyFont="1" applyFill="1" applyBorder="1" applyAlignment="1">
      <alignment horizontal="right" vertical="top"/>
    </xf>
    <xf numFmtId="0" fontId="35" fillId="7" borderId="49" xfId="0" applyFont="1" applyFill="1" applyBorder="1" applyAlignment="1">
      <alignment horizontal="right" vertical="top"/>
    </xf>
    <xf numFmtId="0" fontId="37" fillId="7" borderId="53" xfId="0" applyFont="1" applyFill="1" applyBorder="1" applyAlignment="1">
      <alignment horizontal="right" vertical="top"/>
    </xf>
    <xf numFmtId="0" fontId="37" fillId="7" borderId="54" xfId="0" applyFont="1" applyFill="1" applyBorder="1" applyAlignment="1">
      <alignment horizontal="right" vertical="top"/>
    </xf>
    <xf numFmtId="0" fontId="35" fillId="7" borderId="48" xfId="0" applyFont="1" applyFill="1" applyBorder="1" applyAlignment="1">
      <alignment horizontal="right" vertical="top"/>
    </xf>
    <xf numFmtId="3" fontId="37" fillId="0" borderId="55" xfId="0" applyNumberFormat="1" applyFont="1" applyBorder="1" applyAlignment="1">
      <alignment horizontal="right" vertical="top"/>
    </xf>
    <xf numFmtId="3" fontId="37" fillId="0" borderId="56" xfId="0" applyNumberFormat="1" applyFont="1" applyBorder="1" applyAlignment="1">
      <alignment horizontal="right" vertical="top"/>
    </xf>
    <xf numFmtId="3" fontId="37" fillId="0" borderId="57" xfId="0" applyNumberFormat="1" applyFont="1" applyBorder="1" applyAlignment="1">
      <alignment horizontal="right" vertical="top"/>
    </xf>
    <xf numFmtId="174" fontId="37" fillId="7" borderId="58" xfId="0" applyNumberFormat="1" applyFont="1" applyFill="1" applyBorder="1" applyAlignment="1">
      <alignment horizontal="right" vertical="top"/>
    </xf>
    <xf numFmtId="0" fontId="39" fillId="8" borderId="45" xfId="0" applyFont="1" applyFill="1" applyBorder="1" applyAlignment="1">
      <alignment vertical="top"/>
    </xf>
    <xf numFmtId="0" fontId="39" fillId="8" borderId="45" xfId="0" applyFont="1" applyFill="1" applyBorder="1" applyAlignment="1">
      <alignment vertical="top" indent="2"/>
    </xf>
    <xf numFmtId="0" fontId="39" fillId="8" borderId="45" xfId="0" applyFont="1" applyFill="1" applyBorder="1" applyAlignment="1">
      <alignment vertical="top" indent="4"/>
    </xf>
    <xf numFmtId="0" fontId="40" fillId="8" borderId="50" xfId="0" applyFont="1" applyFill="1" applyBorder="1" applyAlignment="1">
      <alignment vertical="top" indent="6"/>
    </xf>
    <xf numFmtId="0" fontId="39" fillId="8" borderId="45" xfId="0" applyFont="1" applyFill="1" applyBorder="1" applyAlignment="1">
      <alignment vertical="top" indent="8"/>
    </xf>
    <xf numFmtId="0" fontId="40" fillId="8" borderId="50" xfId="0" applyFont="1" applyFill="1" applyBorder="1" applyAlignment="1">
      <alignment vertical="top" indent="2"/>
    </xf>
    <xf numFmtId="0" fontId="40" fillId="8" borderId="50" xfId="0" applyFont="1" applyFill="1" applyBorder="1" applyAlignment="1">
      <alignment vertical="top" indent="4"/>
    </xf>
    <xf numFmtId="0" fontId="40" fillId="8" borderId="50" xfId="0" applyFont="1" applyFill="1" applyBorder="1" applyAlignment="1">
      <alignment vertical="top"/>
    </xf>
    <xf numFmtId="0" fontId="40" fillId="8" borderId="16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3" fillId="2" borderId="37" xfId="53" applyNumberFormat="1" applyFont="1" applyFill="1" applyBorder="1" applyAlignment="1">
      <alignment horizontal="left"/>
    </xf>
    <xf numFmtId="165" fontId="33" fillId="2" borderId="38" xfId="53" applyNumberFormat="1" applyFont="1" applyFill="1" applyBorder="1" applyAlignment="1">
      <alignment horizontal="left"/>
    </xf>
    <xf numFmtId="165" fontId="33" fillId="2" borderId="40" xfId="53" applyNumberFormat="1" applyFont="1" applyFill="1" applyBorder="1" applyAlignment="1">
      <alignment horizontal="left"/>
    </xf>
    <xf numFmtId="3" fontId="33" fillId="2" borderId="40" xfId="53" applyNumberFormat="1" applyFont="1" applyFill="1" applyBorder="1" applyAlignment="1">
      <alignment horizontal="left"/>
    </xf>
    <xf numFmtId="3" fontId="33" fillId="2" borderId="44" xfId="53" applyNumberFormat="1" applyFont="1" applyFill="1" applyBorder="1" applyAlignment="1">
      <alignment horizontal="left"/>
    </xf>
    <xf numFmtId="0" fontId="0" fillId="0" borderId="17" xfId="0" applyFill="1" applyBorder="1"/>
    <xf numFmtId="0" fontId="0" fillId="0" borderId="25" xfId="0" applyFill="1" applyBorder="1"/>
    <xf numFmtId="165" fontId="0" fillId="0" borderId="25" xfId="0" applyNumberFormat="1" applyFill="1" applyBorder="1"/>
    <xf numFmtId="165" fontId="0" fillId="0" borderId="25" xfId="0" applyNumberFormat="1" applyFill="1" applyBorder="1" applyAlignment="1">
      <alignment horizontal="right"/>
    </xf>
    <xf numFmtId="3" fontId="0" fillId="0" borderId="25" xfId="0" applyNumberFormat="1" applyFill="1" applyBorder="1"/>
    <xf numFmtId="3" fontId="0" fillId="0" borderId="18" xfId="0" applyNumberFormat="1" applyFill="1" applyBorder="1"/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2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56" bestFit="1" customWidth="1"/>
    <col min="2" max="2" width="89.109375" style="56" bestFit="1" customWidth="1"/>
    <col min="3" max="3" width="16.109375" style="58" customWidth="1"/>
    <col min="4" max="16384" width="8.88671875" style="56"/>
  </cols>
  <sheetData>
    <row r="1" spans="1:3" ht="18.600000000000001" customHeight="1" thickBot="1" x14ac:dyDescent="0.4">
      <c r="A1" s="168" t="s">
        <v>82</v>
      </c>
      <c r="B1" s="169"/>
      <c r="C1" s="55"/>
    </row>
    <row r="2" spans="1:3" ht="14.4" customHeight="1" thickBot="1" x14ac:dyDescent="0.35">
      <c r="A2" s="200" t="s">
        <v>107</v>
      </c>
      <c r="B2" s="57"/>
    </row>
    <row r="3" spans="1:3" ht="14.4" customHeight="1" thickBot="1" x14ac:dyDescent="0.35">
      <c r="A3" s="164" t="s">
        <v>95</v>
      </c>
      <c r="B3" s="165"/>
      <c r="C3" s="55"/>
    </row>
    <row r="4" spans="1:3" ht="14.4" customHeight="1" x14ac:dyDescent="0.3">
      <c r="A4" s="91" t="str">
        <f t="shared" ref="A4:A7" si="0">HYPERLINK("#'"&amp;C4&amp;"'!A1",C4)</f>
        <v>Motivace</v>
      </c>
      <c r="B4" s="92" t="s">
        <v>89</v>
      </c>
      <c r="C4" s="55" t="s">
        <v>90</v>
      </c>
    </row>
    <row r="5" spans="1:3" ht="14.4" customHeight="1" x14ac:dyDescent="0.3">
      <c r="A5" s="93" t="str">
        <f t="shared" si="0"/>
        <v>HI</v>
      </c>
      <c r="B5" s="94" t="s">
        <v>92</v>
      </c>
      <c r="C5" s="58" t="s">
        <v>85</v>
      </c>
    </row>
    <row r="6" spans="1:3" ht="14.4" customHeight="1" x14ac:dyDescent="0.3">
      <c r="A6" s="95" t="str">
        <f t="shared" si="0"/>
        <v>Man Tab</v>
      </c>
      <c r="B6" s="96" t="s">
        <v>109</v>
      </c>
      <c r="C6" s="58" t="s">
        <v>86</v>
      </c>
    </row>
    <row r="7" spans="1:3" ht="14.4" customHeight="1" thickBot="1" x14ac:dyDescent="0.35">
      <c r="A7" s="97" t="str">
        <f t="shared" si="0"/>
        <v>HV</v>
      </c>
      <c r="B7" s="98" t="s">
        <v>59</v>
      </c>
      <c r="C7" s="58" t="s">
        <v>70</v>
      </c>
    </row>
    <row r="8" spans="1:3" ht="14.4" customHeight="1" thickBot="1" x14ac:dyDescent="0.35">
      <c r="A8" s="99"/>
      <c r="B8" s="99"/>
    </row>
    <row r="9" spans="1:3" ht="14.4" customHeight="1" thickBot="1" x14ac:dyDescent="0.35">
      <c r="A9" s="166" t="s">
        <v>83</v>
      </c>
      <c r="B9" s="165"/>
      <c r="C9" s="55"/>
    </row>
    <row r="10" spans="1:3" ht="14.4" customHeight="1" x14ac:dyDescent="0.3">
      <c r="A10" s="100" t="str">
        <f t="shared" ref="A10:A11" si="1">HYPERLINK("#'"&amp;C10&amp;"'!A1",C10)</f>
        <v>Materiál Žádanky</v>
      </c>
      <c r="B10" s="96" t="s">
        <v>93</v>
      </c>
      <c r="C10" s="58" t="s">
        <v>87</v>
      </c>
    </row>
    <row r="11" spans="1:3" ht="14.4" customHeight="1" thickBot="1" x14ac:dyDescent="0.35">
      <c r="A11" s="95" t="str">
        <f t="shared" si="1"/>
        <v>MŽ Detail</v>
      </c>
      <c r="B11" s="96" t="s">
        <v>94</v>
      </c>
      <c r="C11" s="58" t="s">
        <v>88</v>
      </c>
    </row>
    <row r="12" spans="1:3" ht="14.4" customHeight="1" thickBot="1" x14ac:dyDescent="0.35">
      <c r="A12" s="101"/>
      <c r="B12" s="101"/>
    </row>
    <row r="13" spans="1:3" ht="14.4" customHeight="1" thickBot="1" x14ac:dyDescent="0.35">
      <c r="A13" s="167" t="s">
        <v>84</v>
      </c>
      <c r="B13" s="165"/>
      <c r="C13" s="55"/>
    </row>
    <row r="14" spans="1:3" ht="14.4" customHeight="1" x14ac:dyDescent="0.3">
      <c r="A14" s="59"/>
      <c r="B14" s="59"/>
    </row>
  </sheetData>
  <mergeCells count="4">
    <mergeCell ref="A3:B3"/>
    <mergeCell ref="A9:B9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16" customWidth="1"/>
    <col min="5" max="5" width="11" style="117" customWidth="1"/>
  </cols>
  <sheetData>
    <row r="1" spans="1:7" ht="18.600000000000001" thickBot="1" x14ac:dyDescent="0.4">
      <c r="A1" s="168" t="s">
        <v>89</v>
      </c>
      <c r="B1" s="169"/>
      <c r="C1" s="170"/>
      <c r="D1" s="170"/>
      <c r="E1" s="170"/>
      <c r="F1" s="85"/>
      <c r="G1" s="85"/>
    </row>
    <row r="2" spans="1:7" ht="14.4" customHeight="1" thickBot="1" x14ac:dyDescent="0.35">
      <c r="A2" s="200" t="s">
        <v>107</v>
      </c>
      <c r="B2" s="114"/>
    </row>
    <row r="3" spans="1:7" ht="14.4" customHeight="1" thickBot="1" x14ac:dyDescent="0.35">
      <c r="A3" s="118"/>
      <c r="C3" s="119" t="s">
        <v>81</v>
      </c>
      <c r="D3" s="120" t="s">
        <v>73</v>
      </c>
      <c r="E3" s="121" t="s">
        <v>75</v>
      </c>
    </row>
    <row r="4" spans="1:7" ht="14.4" customHeight="1" thickBot="1" x14ac:dyDescent="0.35">
      <c r="A4" s="161" t="str">
        <f>HYPERLINK("#HI!A1","NÁKLADY CELKEM (v tisících Kč)")</f>
        <v>NÁKLADY CELKEM (v tisících Kč)</v>
      </c>
      <c r="B4" s="132"/>
      <c r="C4" s="141">
        <f ca="1">IF(ISERROR(VLOOKUP("Náklady celkem",INDIRECT("HI!$A:$G"),6,0)),0,VLOOKUP("Náklady celkem",INDIRECT("HI!$A:$G"),6,0))</f>
        <v>2058</v>
      </c>
      <c r="D4" s="141">
        <f ca="1">IF(ISERROR(VLOOKUP("Náklady celkem",INDIRECT("HI!$A:$G"),4,0)),0,VLOOKUP("Náklady celkem",INDIRECT("HI!$A:$G"),4,0))</f>
        <v>2080.91167</v>
      </c>
      <c r="E4" s="134">
        <f ca="1">IF(C4=0,0,D4/C4)</f>
        <v>1.0111329786200194</v>
      </c>
    </row>
    <row r="5" spans="1:7" ht="14.4" customHeight="1" x14ac:dyDescent="0.3">
      <c r="A5" s="128" t="s">
        <v>99</v>
      </c>
      <c r="B5" s="123"/>
      <c r="C5" s="142"/>
      <c r="D5" s="142"/>
      <c r="E5" s="135"/>
    </row>
    <row r="6" spans="1:7" ht="14.4" customHeight="1" x14ac:dyDescent="0.3">
      <c r="A6" s="156" t="s">
        <v>104</v>
      </c>
      <c r="B6" s="124"/>
      <c r="C6" s="133"/>
      <c r="D6" s="133"/>
      <c r="E6" s="135"/>
    </row>
    <row r="7" spans="1:7" ht="14.4" customHeight="1" x14ac:dyDescent="0.3">
      <c r="A7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4" t="s">
        <v>85</v>
      </c>
      <c r="C7" s="133">
        <f>IF(ISERROR(HI!F5),"",HI!F5)</f>
        <v>0</v>
      </c>
      <c r="D7" s="133">
        <f>IF(ISERROR(HI!D5),"",HI!D5)</f>
        <v>0</v>
      </c>
      <c r="E7" s="135">
        <f t="shared" ref="E7:E11" si="0">IF(C7=0,0,D7/C7)</f>
        <v>0</v>
      </c>
    </row>
    <row r="8" spans="1:7" ht="14.4" customHeight="1" x14ac:dyDescent="0.3">
      <c r="A8" s="129" t="s">
        <v>100</v>
      </c>
      <c r="B8" s="124"/>
      <c r="C8" s="133"/>
      <c r="D8" s="133"/>
      <c r="E8" s="135"/>
    </row>
    <row r="9" spans="1:7" ht="14.4" customHeight="1" x14ac:dyDescent="0.3">
      <c r="A9" s="129" t="s">
        <v>101</v>
      </c>
      <c r="B9" s="124"/>
      <c r="C9" s="133"/>
      <c r="D9" s="133"/>
      <c r="E9" s="135"/>
    </row>
    <row r="10" spans="1:7" ht="14.4" customHeight="1" x14ac:dyDescent="0.3">
      <c r="A10" s="157" t="s">
        <v>105</v>
      </c>
      <c r="B10" s="124"/>
      <c r="C10" s="142"/>
      <c r="D10" s="142"/>
      <c r="E10" s="135"/>
    </row>
    <row r="11" spans="1:7" ht="14.4" customHeight="1" x14ac:dyDescent="0.3">
      <c r="A11" s="1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4" t="s">
        <v>85</v>
      </c>
      <c r="C11" s="133">
        <f>IF(ISERROR(HI!F6),"",HI!F6)</f>
        <v>99</v>
      </c>
      <c r="D11" s="133">
        <f>IF(ISERROR(HI!D6),"",HI!D6)</f>
        <v>103.776</v>
      </c>
      <c r="E11" s="135">
        <f t="shared" si="0"/>
        <v>1.0482424242424242</v>
      </c>
    </row>
    <row r="12" spans="1:7" ht="14.4" customHeight="1" thickBot="1" x14ac:dyDescent="0.35">
      <c r="A12" s="159" t="str">
        <f>HYPERLINK("#HI!A1","Osobní náklady")</f>
        <v>Osobní náklady</v>
      </c>
      <c r="B12" s="124"/>
      <c r="C12" s="142">
        <f ca="1">IF(ISERROR(VLOOKUP("Osobní náklady (Kč)",INDIRECT("HI!$A:$G"),6,0)),0,VLOOKUP("Osobní náklady (Kč)",INDIRECT("HI!$A:$G"),6,0))</f>
        <v>1870</v>
      </c>
      <c r="D12" s="142">
        <f ca="1">IF(ISERROR(VLOOKUP("Osobní náklady (Kč)",INDIRECT("HI!$A:$G"),4,0)),0,VLOOKUP("Osobní náklady (Kč)",INDIRECT("HI!$A:$G"),4,0))</f>
        <v>1878.62238</v>
      </c>
      <c r="E12" s="135">
        <f t="shared" ref="E12" ca="1" si="1">IF(C12=0,0,D12/C12)</f>
        <v>1.004610898395722</v>
      </c>
    </row>
    <row r="13" spans="1:7" ht="14.4" customHeight="1" thickBot="1" x14ac:dyDescent="0.35">
      <c r="A13" s="147"/>
      <c r="B13" s="148"/>
      <c r="C13" s="149"/>
      <c r="D13" s="149"/>
      <c r="E13" s="137"/>
    </row>
    <row r="14" spans="1:7" ht="14.4" customHeight="1" thickBot="1" x14ac:dyDescent="0.35">
      <c r="A14" s="160" t="str">
        <f>HYPERLINK("#HI!A1","VÝNOSY CELKEM (v tisících; ""Ambulace-body"" + ""Hospitalizace-casemix""*29500)")</f>
        <v>VÝNOSY CELKEM (v tisících; "Ambulace-body" + "Hospitalizace-casemix"*29500)</v>
      </c>
      <c r="B14" s="126"/>
      <c r="C14" s="145">
        <f ca="1">IF(ISERROR(VLOOKUP("Výnosy celkem",INDIRECT("HI!$A:$G"),6,0)),0,VLOOKUP("Výnosy celkem",INDIRECT("HI!$A:$G"),6,0))</f>
        <v>0</v>
      </c>
      <c r="D14" s="145">
        <f ca="1">IF(ISERROR(VLOOKUP("Výnosy celkem",INDIRECT("HI!$A:$G"),4,0)),0,VLOOKUP("Výnosy celkem",INDIRECT("HI!$A:$G"),4,0))</f>
        <v>0</v>
      </c>
      <c r="E14" s="138">
        <f t="shared" ref="E14:E15" ca="1" si="2">IF(C14=0,0,D14/C14)</f>
        <v>0</v>
      </c>
    </row>
    <row r="15" spans="1:7" ht="14.4" customHeight="1" x14ac:dyDescent="0.3">
      <c r="A15" s="162" t="str">
        <f>HYPERLINK("#HI!A1","Ambulance (body)")</f>
        <v>Ambulance (body)</v>
      </c>
      <c r="B15" s="123"/>
      <c r="C15" s="142">
        <f ca="1">IF(ISERROR(VLOOKUP("Ambulance (body)",INDIRECT("HI!$A:$G"),6,0)),0,VLOOKUP("Ambulance (body)",INDIRECT("HI!$A:$G"),6,0))</f>
        <v>0</v>
      </c>
      <c r="D15" s="142">
        <f ca="1">IF(ISERROR(VLOOKUP("Ambulance (body)",INDIRECT("HI!$A:$G"),4,0)),0,VLOOKUP("Ambulance (body)",INDIRECT("HI!$A:$G"),4,0))</f>
        <v>0</v>
      </c>
      <c r="E15" s="135">
        <f t="shared" ca="1" si="2"/>
        <v>0</v>
      </c>
    </row>
    <row r="16" spans="1:7" ht="14.4" customHeight="1" x14ac:dyDescent="0.3">
      <c r="A16" s="163" t="str">
        <f>HYPERLINK("#HI!A1","Hospitalizace (casemix * 29500)")</f>
        <v>Hospitalizace (casemix * 29500)</v>
      </c>
      <c r="B16" s="124"/>
      <c r="C16" s="142">
        <f ca="1">IF(ISERROR(VLOOKUP("Hospitalizace (casemix * 29500)",INDIRECT("HI!$A:$G"),6,0)),0,VLOOKUP("Hospitalizace (casemix * 29500)",INDIRECT("HI!$A:$G"),6,0))</f>
        <v>0</v>
      </c>
      <c r="D16" s="142">
        <f ca="1">IF(ISERROR(VLOOKUP("Hospitalizace (casemix * 29500)",INDIRECT("HI!$A:$G"),4,0)),0,VLOOKUP("Hospitalizace (casemix * 29500)",INDIRECT("HI!$A:$G"),4,0))</f>
        <v>0</v>
      </c>
      <c r="E16" s="135">
        <f t="shared" ref="E16" ca="1" si="3">IF(C16=0,0,D16/C16)</f>
        <v>0</v>
      </c>
    </row>
    <row r="17" spans="1:5" ht="14.4" customHeight="1" thickBot="1" x14ac:dyDescent="0.35">
      <c r="A17" s="130" t="s">
        <v>102</v>
      </c>
      <c r="B17" s="125"/>
      <c r="C17" s="143"/>
      <c r="D17" s="143"/>
      <c r="E17" s="136"/>
    </row>
    <row r="18" spans="1:5" ht="14.4" customHeight="1" thickBot="1" x14ac:dyDescent="0.35">
      <c r="A18" s="122"/>
      <c r="B18" s="106"/>
      <c r="C18" s="144"/>
      <c r="D18" s="144"/>
      <c r="E18" s="139"/>
    </row>
    <row r="19" spans="1:5" ht="14.4" customHeight="1" thickBot="1" x14ac:dyDescent="0.35">
      <c r="A19" s="131" t="s">
        <v>103</v>
      </c>
      <c r="B19" s="127"/>
      <c r="C19" s="146"/>
      <c r="D19" s="146"/>
      <c r="E19" s="140"/>
    </row>
  </sheetData>
  <mergeCells count="1">
    <mergeCell ref="A1:E1"/>
  </mergeCells>
  <conditionalFormatting sqref="E5">
    <cfRule type="cellIs" dxfId="28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2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6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25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6">
    <cfRule type="cellIs" dxfId="24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23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22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21" priority="32" operator="greaterThan">
      <formula>1</formula>
    </cfRule>
    <cfRule type="iconSet" priority="33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0" bestFit="1" customWidth="1"/>
    <col min="2" max="4" width="8.88671875" style="60" customWidth="1"/>
    <col min="5" max="5" width="2.44140625" style="60" customWidth="1"/>
    <col min="6" max="6" width="8.88671875" style="60" customWidth="1"/>
    <col min="7" max="7" width="9.44140625" style="60" bestFit="1" customWidth="1"/>
    <col min="8" max="16384" width="8.88671875" style="60"/>
  </cols>
  <sheetData>
    <row r="1" spans="1:7" ht="18.600000000000001" customHeight="1" thickBot="1" x14ac:dyDescent="0.4">
      <c r="A1" s="168" t="s">
        <v>92</v>
      </c>
      <c r="B1" s="168"/>
      <c r="C1" s="168"/>
      <c r="D1" s="168"/>
      <c r="E1" s="168"/>
      <c r="F1" s="168"/>
      <c r="G1" s="168"/>
    </row>
    <row r="2" spans="1:7" ht="14.4" customHeight="1" thickBot="1" x14ac:dyDescent="0.35">
      <c r="A2" s="200" t="s">
        <v>107</v>
      </c>
      <c r="B2" s="61"/>
      <c r="C2" s="61"/>
      <c r="D2" s="61"/>
      <c r="E2" s="61"/>
      <c r="F2" s="61"/>
      <c r="G2" s="61"/>
    </row>
    <row r="3" spans="1:7" ht="14.4" customHeight="1" x14ac:dyDescent="0.3">
      <c r="A3" s="171"/>
      <c r="B3" s="173" t="s">
        <v>73</v>
      </c>
      <c r="C3" s="174"/>
      <c r="D3" s="175"/>
      <c r="E3" s="10"/>
      <c r="F3" s="48" t="s">
        <v>74</v>
      </c>
      <c r="G3" s="49" t="s">
        <v>75</v>
      </c>
    </row>
    <row r="4" spans="1:7" ht="14.4" customHeight="1" thickBot="1" x14ac:dyDescent="0.35">
      <c r="A4" s="172"/>
      <c r="B4" s="50">
        <v>2011</v>
      </c>
      <c r="C4" s="46">
        <v>2012</v>
      </c>
      <c r="D4" s="47">
        <v>2013</v>
      </c>
      <c r="E4" s="10"/>
      <c r="F4" s="176">
        <v>2013</v>
      </c>
      <c r="G4" s="177"/>
    </row>
    <row r="5" spans="1:7" ht="14.4" customHeight="1" x14ac:dyDescent="0.3">
      <c r="A5" s="150" t="str">
        <f>HYPERLINK("#'Léky Žádanky'!A1","Léky (Kč)")</f>
        <v>Léky (Kč)</v>
      </c>
      <c r="B5" s="33">
        <v>0</v>
      </c>
      <c r="C5" s="34">
        <v>0</v>
      </c>
      <c r="D5" s="35">
        <v>0</v>
      </c>
      <c r="E5" s="11"/>
      <c r="F5" s="12">
        <v>0</v>
      </c>
      <c r="G5" s="13" t="str">
        <f>IF(F5&lt;0.00000001,"",D5/F5)</f>
        <v/>
      </c>
    </row>
    <row r="6" spans="1:7" ht="14.4" customHeight="1" x14ac:dyDescent="0.3">
      <c r="A6" s="150" t="str">
        <f>HYPERLINK("#'Materiál Žádanky'!A1","Materiál - SZM (Kč)")</f>
        <v>Materiál - SZM (Kč)</v>
      </c>
      <c r="B6" s="14">
        <v>125.96099639080199</v>
      </c>
      <c r="C6" s="36">
        <v>125.9586</v>
      </c>
      <c r="D6" s="37">
        <v>103.776</v>
      </c>
      <c r="E6" s="11"/>
      <c r="F6" s="14">
        <v>99</v>
      </c>
      <c r="G6" s="15">
        <f>IF(F6&lt;0.00000001,"",D6/F6)</f>
        <v>1.0482424242424242</v>
      </c>
    </row>
    <row r="7" spans="1:7" ht="14.4" customHeight="1" x14ac:dyDescent="0.3">
      <c r="A7" s="150" t="str">
        <f>HYPERLINK("#'Osobní náklady'!A1","Osobní náklady (Kč)")</f>
        <v>Osobní náklady (Kč)</v>
      </c>
      <c r="B7" s="14">
        <v>996.13418145747301</v>
      </c>
      <c r="C7" s="36">
        <v>1415.6571300000001</v>
      </c>
      <c r="D7" s="37">
        <v>1878.62238</v>
      </c>
      <c r="E7" s="11"/>
      <c r="F7" s="14">
        <v>1870</v>
      </c>
      <c r="G7" s="15">
        <f>IF(F7&lt;0.00000001,"",D7/F7)</f>
        <v>1.004610898395722</v>
      </c>
    </row>
    <row r="8" spans="1:7" ht="14.4" customHeight="1" thickBot="1" x14ac:dyDescent="0.35">
      <c r="A8" s="1" t="s">
        <v>76</v>
      </c>
      <c r="B8" s="16">
        <v>112.99359676236099</v>
      </c>
      <c r="C8" s="38">
        <v>134.77934999999999</v>
      </c>
      <c r="D8" s="39">
        <v>98.513289999999003</v>
      </c>
      <c r="E8" s="11"/>
      <c r="F8" s="16">
        <v>89</v>
      </c>
      <c r="G8" s="17">
        <f>IF(F8&lt;0.00000001,"",D8/F8)</f>
        <v>1.1068908988763932</v>
      </c>
    </row>
    <row r="9" spans="1:7" ht="14.4" customHeight="1" thickBot="1" x14ac:dyDescent="0.35">
      <c r="A9" s="2" t="s">
        <v>77</v>
      </c>
      <c r="B9" s="3">
        <v>1235.08877461064</v>
      </c>
      <c r="C9" s="40">
        <v>1676.39508</v>
      </c>
      <c r="D9" s="41">
        <v>2080.91167</v>
      </c>
      <c r="E9" s="11"/>
      <c r="F9" s="3">
        <v>2058</v>
      </c>
      <c r="G9" s="4">
        <f>IF(F9&lt;0.00000001,"",D9/F9)</f>
        <v>1.0111329786200194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52" t="str">
        <f>HYPERLINK("#'ZV Vykáz.-A'!A1","Ambulance (body)")</f>
        <v>Ambulance (body)</v>
      </c>
      <c r="B11" s="12">
        <f>IF(ISERROR(VLOOKUP("Celkem:",#REF!,2,0)),0,VLOOKUP("Celkem:",#REF!,2,0)/1000)</f>
        <v>0</v>
      </c>
      <c r="C11" s="34">
        <f>IF(ISERROR(VLOOKUP("Celkem:",#REF!,4,0)),0,VLOOKUP("Celkem:",#REF!,4,0)/1000)</f>
        <v>0</v>
      </c>
      <c r="D11" s="35">
        <f>IF(ISERROR(VLOOKUP("Celkem:",#REF!,6,0)),0,VLOOKUP("Celkem:",#REF!,6,0)/1000)</f>
        <v>0</v>
      </c>
      <c r="E11" s="11"/>
      <c r="F11" s="12">
        <f>B11*0.98</f>
        <v>0</v>
      </c>
      <c r="G11" s="13" t="str">
        <f>IF(F11=0,"",D11/F11)</f>
        <v/>
      </c>
    </row>
    <row r="12" spans="1:7" ht="14.4" customHeight="1" thickBot="1" x14ac:dyDescent="0.35">
      <c r="A12" s="153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78</v>
      </c>
      <c r="B13" s="6">
        <f>SUM(B11:B12)</f>
        <v>0</v>
      </c>
      <c r="C13" s="42">
        <f>SUM(C11:C12)</f>
        <v>0</v>
      </c>
      <c r="D13" s="43">
        <f>SUM(D11:D12)</f>
        <v>0</v>
      </c>
      <c r="E13" s="11"/>
      <c r="F13" s="6">
        <f>SUM(F11:F12)</f>
        <v>0</v>
      </c>
      <c r="G13" s="7" t="str">
        <f>IF(F13=0,"",D13/F13)</f>
        <v/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58" t="str">
        <f>HYPERLINK("#'HI Graf'!A1","Hospodářský index (Výnosy / Náklady)")</f>
        <v>Hospodářský index (Výnosy / Náklady)</v>
      </c>
      <c r="B15" s="8">
        <f>IF(B9=0,"",B13/B9)</f>
        <v>0</v>
      </c>
      <c r="C15" s="44">
        <f>IF(C9=0,"",C13/C9)</f>
        <v>0</v>
      </c>
      <c r="D15" s="45">
        <f>IF(D9=0,"",D13/D9)</f>
        <v>0</v>
      </c>
      <c r="E15" s="11"/>
      <c r="F15" s="8">
        <f>IF(F9=0,"",F13/F9)</f>
        <v>0</v>
      </c>
      <c r="G15" s="9" t="str">
        <f>IF(OR(F15=0,F15=""),"",D15/F15)</f>
        <v/>
      </c>
    </row>
    <row r="17" spans="1:1" ht="14.4" customHeight="1" x14ac:dyDescent="0.3">
      <c r="A17" s="151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20" priority="6" operator="greaterThan">
      <formula>1</formula>
    </cfRule>
  </conditionalFormatting>
  <conditionalFormatting sqref="G11:G15">
    <cfRule type="cellIs" dxfId="19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0" bestFit="1" customWidth="1"/>
    <col min="2" max="2" width="12.77734375" style="60" bestFit="1" customWidth="1"/>
    <col min="3" max="3" width="13.6640625" style="60" bestFit="1" customWidth="1"/>
    <col min="4" max="15" width="7.77734375" style="60" bestFit="1" customWidth="1"/>
    <col min="16" max="16" width="8.88671875" style="60" customWidth="1"/>
    <col min="17" max="17" width="6.6640625" style="60" bestFit="1" customWidth="1"/>
    <col min="18" max="16384" width="8.88671875" style="60"/>
  </cols>
  <sheetData>
    <row r="1" spans="1:17" s="62" customFormat="1" ht="18.600000000000001" customHeight="1" thickBot="1" x14ac:dyDescent="0.4">
      <c r="A1" s="179" t="s">
        <v>109</v>
      </c>
      <c r="B1" s="179"/>
      <c r="C1" s="179"/>
      <c r="D1" s="179"/>
      <c r="E1" s="179"/>
      <c r="F1" s="179"/>
      <c r="G1" s="17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17" s="62" customFormat="1" ht="14.4" customHeight="1" thickBot="1" x14ac:dyDescent="0.35">
      <c r="A2" s="200" t="s">
        <v>107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4.4" customHeight="1" x14ac:dyDescent="0.3">
      <c r="A3" s="86"/>
      <c r="B3" s="180" t="s">
        <v>13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51"/>
      <c r="Q3" s="53"/>
    </row>
    <row r="4" spans="1:17" ht="14.4" customHeight="1" x14ac:dyDescent="0.3">
      <c r="A4" s="87"/>
      <c r="B4" s="26" t="s">
        <v>14</v>
      </c>
      <c r="C4" s="52" t="s">
        <v>15</v>
      </c>
      <c r="D4" s="52" t="s">
        <v>16</v>
      </c>
      <c r="E4" s="52" t="s">
        <v>17</v>
      </c>
      <c r="F4" s="52" t="s">
        <v>18</v>
      </c>
      <c r="G4" s="52" t="s">
        <v>19</v>
      </c>
      <c r="H4" s="52" t="s">
        <v>20</v>
      </c>
      <c r="I4" s="52" t="s">
        <v>21</v>
      </c>
      <c r="J4" s="52" t="s">
        <v>22</v>
      </c>
      <c r="K4" s="52" t="s">
        <v>23</v>
      </c>
      <c r="L4" s="52" t="s">
        <v>24</v>
      </c>
      <c r="M4" s="52" t="s">
        <v>25</v>
      </c>
      <c r="N4" s="52" t="s">
        <v>26</v>
      </c>
      <c r="O4" s="52" t="s">
        <v>27</v>
      </c>
      <c r="P4" s="182" t="s">
        <v>6</v>
      </c>
      <c r="Q4" s="183"/>
    </row>
    <row r="5" spans="1:17" ht="14.4" customHeight="1" thickBot="1" x14ac:dyDescent="0.35">
      <c r="A5" s="88"/>
      <c r="B5" s="27" t="s">
        <v>28</v>
      </c>
      <c r="C5" s="28" t="s">
        <v>28</v>
      </c>
      <c r="D5" s="28" t="s">
        <v>29</v>
      </c>
      <c r="E5" s="28" t="s">
        <v>29</v>
      </c>
      <c r="F5" s="28" t="s">
        <v>29</v>
      </c>
      <c r="G5" s="28" t="s">
        <v>29</v>
      </c>
      <c r="H5" s="28" t="s">
        <v>29</v>
      </c>
      <c r="I5" s="28" t="s">
        <v>29</v>
      </c>
      <c r="J5" s="28" t="s">
        <v>29</v>
      </c>
      <c r="K5" s="28" t="s">
        <v>29</v>
      </c>
      <c r="L5" s="28" t="s">
        <v>29</v>
      </c>
      <c r="M5" s="28" t="s">
        <v>29</v>
      </c>
      <c r="N5" s="28" t="s">
        <v>29</v>
      </c>
      <c r="O5" s="28" t="s">
        <v>29</v>
      </c>
      <c r="P5" s="28" t="s">
        <v>29</v>
      </c>
      <c r="Q5" s="29" t="s">
        <v>30</v>
      </c>
    </row>
    <row r="6" spans="1:17" ht="14.4" customHeight="1" x14ac:dyDescent="0.3">
      <c r="A6" s="20" t="s">
        <v>31</v>
      </c>
      <c r="B6" s="64">
        <v>4.9406564584124654E-324</v>
      </c>
      <c r="C6" s="65">
        <v>0</v>
      </c>
      <c r="D6" s="65">
        <v>4.9406564584124654E-324</v>
      </c>
      <c r="E6" s="65">
        <v>4.9406564584124654E-324</v>
      </c>
      <c r="F6" s="65">
        <v>4.9406564584124654E-324</v>
      </c>
      <c r="G6" s="65">
        <v>4.9406564584124654E-324</v>
      </c>
      <c r="H6" s="65">
        <v>4.9406564584124654E-324</v>
      </c>
      <c r="I6" s="65">
        <v>4.9406564584124654E-324</v>
      </c>
      <c r="J6" s="65">
        <v>4.9406564584124654E-324</v>
      </c>
      <c r="K6" s="65">
        <v>4.9406564584124654E-324</v>
      </c>
      <c r="L6" s="65">
        <v>4.9406564584124654E-324</v>
      </c>
      <c r="M6" s="65">
        <v>4.9406564584124654E-324</v>
      </c>
      <c r="N6" s="65">
        <v>4.9406564584124654E-324</v>
      </c>
      <c r="O6" s="65">
        <v>4.9406564584124654E-324</v>
      </c>
      <c r="P6" s="66">
        <v>5.434722104253712E-323</v>
      </c>
      <c r="Q6" s="102" t="s">
        <v>108</v>
      </c>
    </row>
    <row r="7" spans="1:17" ht="14.4" customHeight="1" x14ac:dyDescent="0.3">
      <c r="A7" s="21" t="s">
        <v>32</v>
      </c>
      <c r="B7" s="67">
        <v>4.9406564584124654E-324</v>
      </c>
      <c r="C7" s="68">
        <v>0</v>
      </c>
      <c r="D7" s="68">
        <v>4.9406564584124654E-324</v>
      </c>
      <c r="E7" s="68">
        <v>4.9406564584124654E-324</v>
      </c>
      <c r="F7" s="68">
        <v>4.9406564584124654E-324</v>
      </c>
      <c r="G7" s="68">
        <v>4.9406564584124654E-324</v>
      </c>
      <c r="H7" s="68">
        <v>4.9406564584124654E-324</v>
      </c>
      <c r="I7" s="68">
        <v>4.9406564584124654E-324</v>
      </c>
      <c r="J7" s="68">
        <v>4.9406564584124654E-324</v>
      </c>
      <c r="K7" s="68">
        <v>4.9406564584124654E-324</v>
      </c>
      <c r="L7" s="68">
        <v>4.9406564584124654E-324</v>
      </c>
      <c r="M7" s="68">
        <v>4.9406564584124654E-324</v>
      </c>
      <c r="N7" s="68">
        <v>4.9406564584124654E-324</v>
      </c>
      <c r="O7" s="68">
        <v>4.9406564584124654E-324</v>
      </c>
      <c r="P7" s="69">
        <v>5.434722104253712E-323</v>
      </c>
      <c r="Q7" s="103" t="s">
        <v>108</v>
      </c>
    </row>
    <row r="8" spans="1:17" ht="14.4" customHeight="1" x14ac:dyDescent="0.3">
      <c r="A8" s="21" t="s">
        <v>33</v>
      </c>
      <c r="B8" s="67">
        <v>4.9406564584124654E-324</v>
      </c>
      <c r="C8" s="68">
        <v>0</v>
      </c>
      <c r="D8" s="68">
        <v>4.9406564584124654E-324</v>
      </c>
      <c r="E8" s="68">
        <v>4.9406564584124654E-324</v>
      </c>
      <c r="F8" s="68">
        <v>4.9406564584124654E-324</v>
      </c>
      <c r="G8" s="68">
        <v>4.9406564584124654E-324</v>
      </c>
      <c r="H8" s="68">
        <v>4.9406564584124654E-324</v>
      </c>
      <c r="I8" s="68">
        <v>4.9406564584124654E-324</v>
      </c>
      <c r="J8" s="68">
        <v>4.9406564584124654E-324</v>
      </c>
      <c r="K8" s="68">
        <v>4.9406564584124654E-324</v>
      </c>
      <c r="L8" s="68">
        <v>4.9406564584124654E-324</v>
      </c>
      <c r="M8" s="68">
        <v>4.9406564584124654E-324</v>
      </c>
      <c r="N8" s="68">
        <v>4.9406564584124654E-324</v>
      </c>
      <c r="O8" s="68">
        <v>4.9406564584124654E-324</v>
      </c>
      <c r="P8" s="69">
        <v>5.434722104253712E-323</v>
      </c>
      <c r="Q8" s="103" t="s">
        <v>108</v>
      </c>
    </row>
    <row r="9" spans="1:17" ht="14.4" customHeight="1" x14ac:dyDescent="0.3">
      <c r="A9" s="21" t="s">
        <v>34</v>
      </c>
      <c r="B9" s="67">
        <v>105.223655403853</v>
      </c>
      <c r="C9" s="68">
        <v>8.7686379503210006</v>
      </c>
      <c r="D9" s="68">
        <v>4.9406564584124654E-324</v>
      </c>
      <c r="E9" s="68">
        <v>4.9406564584124654E-324</v>
      </c>
      <c r="F9" s="68">
        <v>4.9406564584124654E-324</v>
      </c>
      <c r="G9" s="68">
        <v>4.9406564584124654E-324</v>
      </c>
      <c r="H9" s="68">
        <v>4.9406564584124654E-324</v>
      </c>
      <c r="I9" s="68">
        <v>4.9406564584124654E-324</v>
      </c>
      <c r="J9" s="68">
        <v>4.9406564584124654E-324</v>
      </c>
      <c r="K9" s="68">
        <v>103.776</v>
      </c>
      <c r="L9" s="68">
        <v>4.9406564584124654E-324</v>
      </c>
      <c r="M9" s="68">
        <v>4.9406564584124654E-324</v>
      </c>
      <c r="N9" s="68">
        <v>4.9406564584124654E-324</v>
      </c>
      <c r="O9" s="68">
        <v>4.9406564584124654E-324</v>
      </c>
      <c r="P9" s="69">
        <v>103.776</v>
      </c>
      <c r="Q9" s="103">
        <v>1.075900484388</v>
      </c>
    </row>
    <row r="10" spans="1:17" ht="14.4" customHeight="1" x14ac:dyDescent="0.3">
      <c r="A10" s="21" t="s">
        <v>35</v>
      </c>
      <c r="B10" s="67">
        <v>0</v>
      </c>
      <c r="C10" s="68">
        <v>0</v>
      </c>
      <c r="D10" s="68">
        <v>4.9406564584124654E-324</v>
      </c>
      <c r="E10" s="68">
        <v>4.9406564584124654E-324</v>
      </c>
      <c r="F10" s="68">
        <v>4.9406564584124654E-324</v>
      </c>
      <c r="G10" s="68">
        <v>4.9406564584124654E-324</v>
      </c>
      <c r="H10" s="68">
        <v>4.9406564584124654E-324</v>
      </c>
      <c r="I10" s="68">
        <v>5.4879999999999998E-2</v>
      </c>
      <c r="J10" s="68">
        <v>9.0539999999999995E-2</v>
      </c>
      <c r="K10" s="68">
        <v>4.9406564584124654E-324</v>
      </c>
      <c r="L10" s="68">
        <v>4.9406564584124654E-324</v>
      </c>
      <c r="M10" s="68">
        <v>4.9406564584124654E-324</v>
      </c>
      <c r="N10" s="68">
        <v>4.9406564584124654E-324</v>
      </c>
      <c r="O10" s="68">
        <v>4.9406564584124654E-324</v>
      </c>
      <c r="P10" s="69">
        <v>0.14541999999999999</v>
      </c>
      <c r="Q10" s="103" t="s">
        <v>108</v>
      </c>
    </row>
    <row r="11" spans="1:17" ht="14.4" customHeight="1" x14ac:dyDescent="0.3">
      <c r="A11" s="21" t="s">
        <v>36</v>
      </c>
      <c r="B11" s="67">
        <v>6.9776591804920001</v>
      </c>
      <c r="C11" s="68">
        <v>0.58147159837399998</v>
      </c>
      <c r="D11" s="68">
        <v>4.9406564584124654E-324</v>
      </c>
      <c r="E11" s="68">
        <v>0.6976</v>
      </c>
      <c r="F11" s="68">
        <v>7.6899999990000002E-3</v>
      </c>
      <c r="G11" s="68">
        <v>1.3938999999999999</v>
      </c>
      <c r="H11" s="68">
        <v>0.20169999999999999</v>
      </c>
      <c r="I11" s="68">
        <v>4.9406564584124654E-324</v>
      </c>
      <c r="J11" s="68">
        <v>4.9406564584124654E-324</v>
      </c>
      <c r="K11" s="68">
        <v>1.105</v>
      </c>
      <c r="L11" s="68">
        <v>4.9406564584124654E-324</v>
      </c>
      <c r="M11" s="68">
        <v>4.9406564584124654E-324</v>
      </c>
      <c r="N11" s="68">
        <v>4.9406564584124654E-324</v>
      </c>
      <c r="O11" s="68">
        <v>4.9406564584124654E-324</v>
      </c>
      <c r="P11" s="69">
        <v>3.4058899999999999</v>
      </c>
      <c r="Q11" s="103">
        <v>0.53248751014100004</v>
      </c>
    </row>
    <row r="12" spans="1:17" ht="14.4" customHeight="1" x14ac:dyDescent="0.3">
      <c r="A12" s="21" t="s">
        <v>37</v>
      </c>
      <c r="B12" s="67">
        <v>3.1808150821919998</v>
      </c>
      <c r="C12" s="68">
        <v>0.265067923516</v>
      </c>
      <c r="D12" s="68">
        <v>4.9406564584124654E-324</v>
      </c>
      <c r="E12" s="68">
        <v>4.9406564584124654E-324</v>
      </c>
      <c r="F12" s="68">
        <v>4.9406564584124654E-324</v>
      </c>
      <c r="G12" s="68">
        <v>4.9406564584124654E-324</v>
      </c>
      <c r="H12" s="68">
        <v>4.9406564584124654E-324</v>
      </c>
      <c r="I12" s="68">
        <v>0.96540000000000004</v>
      </c>
      <c r="J12" s="68">
        <v>4.9406564584124654E-324</v>
      </c>
      <c r="K12" s="68">
        <v>4.9406564584124654E-324</v>
      </c>
      <c r="L12" s="68">
        <v>4.9406564584124654E-324</v>
      </c>
      <c r="M12" s="68">
        <v>4.9406564584124654E-324</v>
      </c>
      <c r="N12" s="68">
        <v>4.9406564584124654E-324</v>
      </c>
      <c r="O12" s="68">
        <v>4.9406564584124654E-324</v>
      </c>
      <c r="P12" s="69">
        <v>0.96540000000000004</v>
      </c>
      <c r="Q12" s="103">
        <v>0.33109866784100001</v>
      </c>
    </row>
    <row r="13" spans="1:17" ht="14.4" customHeight="1" x14ac:dyDescent="0.3">
      <c r="A13" s="21" t="s">
        <v>38</v>
      </c>
      <c r="B13" s="67">
        <v>0.69795165056999997</v>
      </c>
      <c r="C13" s="68">
        <v>5.8162637546999997E-2</v>
      </c>
      <c r="D13" s="68">
        <v>4.9406564584124654E-324</v>
      </c>
      <c r="E13" s="68">
        <v>4.9406564584124654E-324</v>
      </c>
      <c r="F13" s="68">
        <v>4.9406564584124654E-324</v>
      </c>
      <c r="G13" s="68">
        <v>4.9406564584124654E-324</v>
      </c>
      <c r="H13" s="68">
        <v>4.9406564584124654E-324</v>
      </c>
      <c r="I13" s="68">
        <v>4.9406564584124654E-324</v>
      </c>
      <c r="J13" s="68">
        <v>4.9406564584124654E-324</v>
      </c>
      <c r="K13" s="68">
        <v>4.9406564584124654E-324</v>
      </c>
      <c r="L13" s="68">
        <v>4.9406564584124654E-324</v>
      </c>
      <c r="M13" s="68">
        <v>0.62429999999999997</v>
      </c>
      <c r="N13" s="68">
        <v>4.9406564584124654E-324</v>
      </c>
      <c r="O13" s="68">
        <v>4.9406564584124654E-324</v>
      </c>
      <c r="P13" s="69">
        <v>0.62429999999999997</v>
      </c>
      <c r="Q13" s="103">
        <v>0.97579043605299998</v>
      </c>
    </row>
    <row r="14" spans="1:17" ht="14.4" customHeight="1" x14ac:dyDescent="0.3">
      <c r="A14" s="21" t="s">
        <v>39</v>
      </c>
      <c r="B14" s="67">
        <v>25.468107794247999</v>
      </c>
      <c r="C14" s="68">
        <v>2.1223423161869999</v>
      </c>
      <c r="D14" s="68">
        <v>3.2810000000000001</v>
      </c>
      <c r="E14" s="68">
        <v>2.694</v>
      </c>
      <c r="F14" s="68">
        <v>2.8780000000000001</v>
      </c>
      <c r="G14" s="68">
        <v>1.7529999999999999</v>
      </c>
      <c r="H14" s="68">
        <v>1.216</v>
      </c>
      <c r="I14" s="68">
        <v>1.2709999999999999</v>
      </c>
      <c r="J14" s="68">
        <v>1.1759999999999999</v>
      </c>
      <c r="K14" s="68">
        <v>1.08</v>
      </c>
      <c r="L14" s="68">
        <v>1.371</v>
      </c>
      <c r="M14" s="68">
        <v>1.952</v>
      </c>
      <c r="N14" s="68">
        <v>2.4769999999999999</v>
      </c>
      <c r="O14" s="68">
        <v>4.9406564584124654E-324</v>
      </c>
      <c r="P14" s="69">
        <v>21.149000000000001</v>
      </c>
      <c r="Q14" s="103">
        <v>0.90590304352499995</v>
      </c>
    </row>
    <row r="15" spans="1:17" ht="14.4" customHeight="1" x14ac:dyDescent="0.3">
      <c r="A15" s="21" t="s">
        <v>40</v>
      </c>
      <c r="B15" s="67">
        <v>4.9406564584124654E-324</v>
      </c>
      <c r="C15" s="68">
        <v>0</v>
      </c>
      <c r="D15" s="68">
        <v>4.9406564584124654E-324</v>
      </c>
      <c r="E15" s="68">
        <v>4.9406564584124654E-324</v>
      </c>
      <c r="F15" s="68">
        <v>4.9406564584124654E-324</v>
      </c>
      <c r="G15" s="68">
        <v>4.9406564584124654E-324</v>
      </c>
      <c r="H15" s="68">
        <v>4.9406564584124654E-324</v>
      </c>
      <c r="I15" s="68">
        <v>4.9406564584124654E-324</v>
      </c>
      <c r="J15" s="68">
        <v>4.9406564584124654E-324</v>
      </c>
      <c r="K15" s="68">
        <v>4.9406564584124654E-324</v>
      </c>
      <c r="L15" s="68">
        <v>4.9406564584124654E-324</v>
      </c>
      <c r="M15" s="68">
        <v>4.9406564584124654E-324</v>
      </c>
      <c r="N15" s="68">
        <v>4.9406564584124654E-324</v>
      </c>
      <c r="O15" s="68">
        <v>4.9406564584124654E-324</v>
      </c>
      <c r="P15" s="69">
        <v>5.434722104253712E-323</v>
      </c>
      <c r="Q15" s="103" t="s">
        <v>108</v>
      </c>
    </row>
    <row r="16" spans="1:17" ht="14.4" customHeight="1" x14ac:dyDescent="0.3">
      <c r="A16" s="21" t="s">
        <v>41</v>
      </c>
      <c r="B16" s="67">
        <v>4.9406564584124654E-324</v>
      </c>
      <c r="C16" s="68">
        <v>0</v>
      </c>
      <c r="D16" s="68">
        <v>4.9406564584124654E-324</v>
      </c>
      <c r="E16" s="68">
        <v>4.9406564584124654E-324</v>
      </c>
      <c r="F16" s="68">
        <v>4.9406564584124654E-324</v>
      </c>
      <c r="G16" s="68">
        <v>4.9406564584124654E-324</v>
      </c>
      <c r="H16" s="68">
        <v>4.9406564584124654E-324</v>
      </c>
      <c r="I16" s="68">
        <v>4.9406564584124654E-324</v>
      </c>
      <c r="J16" s="68">
        <v>4.9406564584124654E-324</v>
      </c>
      <c r="K16" s="68">
        <v>4.9406564584124654E-324</v>
      </c>
      <c r="L16" s="68">
        <v>4.9406564584124654E-324</v>
      </c>
      <c r="M16" s="68">
        <v>4.9406564584124654E-324</v>
      </c>
      <c r="N16" s="68">
        <v>4.9406564584124654E-324</v>
      </c>
      <c r="O16" s="68">
        <v>4.9406564584124654E-324</v>
      </c>
      <c r="P16" s="69">
        <v>5.434722104253712E-323</v>
      </c>
      <c r="Q16" s="103" t="s">
        <v>108</v>
      </c>
    </row>
    <row r="17" spans="1:17" ht="14.4" customHeight="1" x14ac:dyDescent="0.3">
      <c r="A17" s="21" t="s">
        <v>42</v>
      </c>
      <c r="B17" s="67">
        <v>5.4645372999989998</v>
      </c>
      <c r="C17" s="68">
        <v>0.45537810833300002</v>
      </c>
      <c r="D17" s="68">
        <v>4.9406564584124654E-324</v>
      </c>
      <c r="E17" s="68">
        <v>0.23899999999999999</v>
      </c>
      <c r="F17" s="68">
        <v>4.9406564584124654E-324</v>
      </c>
      <c r="G17" s="68">
        <v>1.1965600000000001</v>
      </c>
      <c r="H17" s="68">
        <v>4.9406564584124654E-324</v>
      </c>
      <c r="I17" s="68">
        <v>0.49020999999999998</v>
      </c>
      <c r="J17" s="68">
        <v>4.9406564584124654E-324</v>
      </c>
      <c r="K17" s="68">
        <v>4.9406564584124654E-324</v>
      </c>
      <c r="L17" s="68">
        <v>4.9406564584124654E-324</v>
      </c>
      <c r="M17" s="68">
        <v>5.2149999999999999</v>
      </c>
      <c r="N17" s="68">
        <v>1.0860000000000001</v>
      </c>
      <c r="O17" s="68">
        <v>4.9406564584124654E-324</v>
      </c>
      <c r="P17" s="69">
        <v>8.2267700000000001</v>
      </c>
      <c r="Q17" s="103">
        <v>1.6423454885769999</v>
      </c>
    </row>
    <row r="18" spans="1:17" ht="14.4" customHeight="1" x14ac:dyDescent="0.3">
      <c r="A18" s="21" t="s">
        <v>43</v>
      </c>
      <c r="B18" s="67">
        <v>0</v>
      </c>
      <c r="C18" s="68">
        <v>0</v>
      </c>
      <c r="D18" s="68">
        <v>4.9406564584124654E-324</v>
      </c>
      <c r="E18" s="68">
        <v>0.77800000000000002</v>
      </c>
      <c r="F18" s="68">
        <v>4.9406564584124654E-324</v>
      </c>
      <c r="G18" s="68">
        <v>4.9406564584124654E-324</v>
      </c>
      <c r="H18" s="68">
        <v>0.624</v>
      </c>
      <c r="I18" s="68">
        <v>0.82399999999999995</v>
      </c>
      <c r="J18" s="68">
        <v>4.9406564584124654E-324</v>
      </c>
      <c r="K18" s="68">
        <v>4.9406564584124654E-324</v>
      </c>
      <c r="L18" s="68">
        <v>0.624</v>
      </c>
      <c r="M18" s="68">
        <v>4.9406564584124654E-324</v>
      </c>
      <c r="N18" s="68">
        <v>0.65900000000000003</v>
      </c>
      <c r="O18" s="68">
        <v>4.9406564584124654E-324</v>
      </c>
      <c r="P18" s="69">
        <v>3.5089999999999999</v>
      </c>
      <c r="Q18" s="103" t="s">
        <v>108</v>
      </c>
    </row>
    <row r="19" spans="1:17" ht="14.4" customHeight="1" x14ac:dyDescent="0.3">
      <c r="A19" s="21" t="s">
        <v>44</v>
      </c>
      <c r="B19" s="67">
        <v>8.3512899499230002</v>
      </c>
      <c r="C19" s="68">
        <v>0.69594082916</v>
      </c>
      <c r="D19" s="68">
        <v>0.72494000000000003</v>
      </c>
      <c r="E19" s="68">
        <v>0.61070000000000002</v>
      </c>
      <c r="F19" s="68">
        <v>1.2152799999999999</v>
      </c>
      <c r="G19" s="68">
        <v>0.53172999999899995</v>
      </c>
      <c r="H19" s="68">
        <v>0.48053000000000001</v>
      </c>
      <c r="I19" s="68">
        <v>0.59064000000000005</v>
      </c>
      <c r="J19" s="68">
        <v>0.76341999999999999</v>
      </c>
      <c r="K19" s="68">
        <v>0.58255999999999997</v>
      </c>
      <c r="L19" s="68">
        <v>0.72116999999999998</v>
      </c>
      <c r="M19" s="68">
        <v>0.69521999999999995</v>
      </c>
      <c r="N19" s="68">
        <v>0.61509000000000003</v>
      </c>
      <c r="O19" s="68">
        <v>4.9406564584124654E-324</v>
      </c>
      <c r="P19" s="69">
        <v>7.5312799999999998</v>
      </c>
      <c r="Q19" s="103">
        <v>0.98379314662100004</v>
      </c>
    </row>
    <row r="20" spans="1:17" ht="14.4" customHeight="1" x14ac:dyDescent="0.3">
      <c r="A20" s="21" t="s">
        <v>45</v>
      </c>
      <c r="B20" s="67">
        <v>2045.9994467860699</v>
      </c>
      <c r="C20" s="68">
        <v>170.49995389884</v>
      </c>
      <c r="D20" s="68">
        <v>169.59501</v>
      </c>
      <c r="E20" s="68">
        <v>164.06636</v>
      </c>
      <c r="F20" s="68">
        <v>175.73749000000001</v>
      </c>
      <c r="G20" s="68">
        <v>150.32678999999999</v>
      </c>
      <c r="H20" s="68">
        <v>162.11016000000001</v>
      </c>
      <c r="I20" s="68">
        <v>175.59390999999999</v>
      </c>
      <c r="J20" s="68">
        <v>185.29607999999999</v>
      </c>
      <c r="K20" s="68">
        <v>164.71404999999999</v>
      </c>
      <c r="L20" s="68">
        <v>211.24473</v>
      </c>
      <c r="M20" s="68">
        <v>119.38585</v>
      </c>
      <c r="N20" s="68">
        <v>200.55195000000001</v>
      </c>
      <c r="O20" s="68">
        <v>4.9406564584124654E-324</v>
      </c>
      <c r="P20" s="69">
        <v>1878.62238</v>
      </c>
      <c r="Q20" s="103">
        <v>1.001665096218</v>
      </c>
    </row>
    <row r="21" spans="1:17" ht="14.4" customHeight="1" x14ac:dyDescent="0.3">
      <c r="A21" s="22" t="s">
        <v>46</v>
      </c>
      <c r="B21" s="67">
        <v>35.999999999998003</v>
      </c>
      <c r="C21" s="68">
        <v>2.9999999999989999</v>
      </c>
      <c r="D21" s="68">
        <v>3.0179999999999998</v>
      </c>
      <c r="E21" s="68">
        <v>3.0179999999999998</v>
      </c>
      <c r="F21" s="68">
        <v>3.0219999999999998</v>
      </c>
      <c r="G21" s="68">
        <v>2.0150000000000001</v>
      </c>
      <c r="H21" s="68">
        <v>2.0150000000000001</v>
      </c>
      <c r="I21" s="68">
        <v>2.0150000000000001</v>
      </c>
      <c r="J21" s="68">
        <v>2.0150000000000001</v>
      </c>
      <c r="K21" s="68">
        <v>2.0150000000000001</v>
      </c>
      <c r="L21" s="68">
        <v>2.0150000000000001</v>
      </c>
      <c r="M21" s="68">
        <v>2.0150000000000001</v>
      </c>
      <c r="N21" s="68">
        <v>3.9820000000000002</v>
      </c>
      <c r="O21" s="68">
        <v>1.4821969375237396E-323</v>
      </c>
      <c r="P21" s="69">
        <v>27.145</v>
      </c>
      <c r="Q21" s="103">
        <v>0.82257575757500001</v>
      </c>
    </row>
    <row r="22" spans="1:17" ht="14.4" customHeight="1" x14ac:dyDescent="0.3">
      <c r="A22" s="21" t="s">
        <v>47</v>
      </c>
      <c r="B22" s="67">
        <v>0</v>
      </c>
      <c r="C22" s="68">
        <v>0</v>
      </c>
      <c r="D22" s="68">
        <v>4.9406564584124654E-324</v>
      </c>
      <c r="E22" s="68">
        <v>4.9406564584124654E-324</v>
      </c>
      <c r="F22" s="68">
        <v>4.9406564584124654E-324</v>
      </c>
      <c r="G22" s="68">
        <v>4.9406564584124654E-324</v>
      </c>
      <c r="H22" s="68">
        <v>4.9406564584124654E-324</v>
      </c>
      <c r="I22" s="68">
        <v>4.9406564584124654E-324</v>
      </c>
      <c r="J22" s="68">
        <v>4.9406564584124654E-324</v>
      </c>
      <c r="K22" s="68">
        <v>9.3170000000000002</v>
      </c>
      <c r="L22" s="68">
        <v>4.9406564584124654E-324</v>
      </c>
      <c r="M22" s="68">
        <v>4.9406564584124654E-324</v>
      </c>
      <c r="N22" s="68">
        <v>4.9406564584124654E-324</v>
      </c>
      <c r="O22" s="68">
        <v>4.9406564584124654E-324</v>
      </c>
      <c r="P22" s="69">
        <v>9.3170000000000002</v>
      </c>
      <c r="Q22" s="103" t="s">
        <v>108</v>
      </c>
    </row>
    <row r="23" spans="1:17" ht="14.4" customHeight="1" x14ac:dyDescent="0.3">
      <c r="A23" s="22" t="s">
        <v>48</v>
      </c>
      <c r="B23" s="67">
        <v>1.9762625833649862E-323</v>
      </c>
      <c r="C23" s="68">
        <v>0</v>
      </c>
      <c r="D23" s="68">
        <v>1.9762625833649862E-323</v>
      </c>
      <c r="E23" s="68">
        <v>1.9762625833649862E-323</v>
      </c>
      <c r="F23" s="68">
        <v>1.9762625833649862E-323</v>
      </c>
      <c r="G23" s="68">
        <v>1.9762625833649862E-323</v>
      </c>
      <c r="H23" s="68">
        <v>1.9762625833649862E-323</v>
      </c>
      <c r="I23" s="68">
        <v>1.9762625833649862E-323</v>
      </c>
      <c r="J23" s="68">
        <v>1.9762625833649862E-323</v>
      </c>
      <c r="K23" s="68">
        <v>1.9762625833649862E-323</v>
      </c>
      <c r="L23" s="68">
        <v>1.9762625833649862E-323</v>
      </c>
      <c r="M23" s="68">
        <v>1.9762625833649862E-323</v>
      </c>
      <c r="N23" s="68">
        <v>1.9762625833649862E-323</v>
      </c>
      <c r="O23" s="68">
        <v>1.9762625833649862E-323</v>
      </c>
      <c r="P23" s="69">
        <v>2.1738888417014848E-322</v>
      </c>
      <c r="Q23" s="103" t="s">
        <v>108</v>
      </c>
    </row>
    <row r="24" spans="1:17" ht="14.4" customHeight="1" x14ac:dyDescent="0.3">
      <c r="A24" s="22" t="s">
        <v>49</v>
      </c>
      <c r="B24" s="67">
        <v>22.499999999998</v>
      </c>
      <c r="C24" s="68">
        <v>1.8749999999989999</v>
      </c>
      <c r="D24" s="68">
        <v>1.4030999999989999</v>
      </c>
      <c r="E24" s="68">
        <v>1.252219999999</v>
      </c>
      <c r="F24" s="68">
        <v>2.1493000000000002</v>
      </c>
      <c r="G24" s="68">
        <v>1.4923999999990001</v>
      </c>
      <c r="H24" s="68">
        <v>1.1596999999990001</v>
      </c>
      <c r="I24" s="68">
        <v>-2.8421709430404001E-14</v>
      </c>
      <c r="J24" s="68">
        <v>2.6724399999999999</v>
      </c>
      <c r="K24" s="68">
        <v>1.1514</v>
      </c>
      <c r="L24" s="68">
        <v>1.307799999999</v>
      </c>
      <c r="M24" s="68">
        <v>2.0344000000000002</v>
      </c>
      <c r="N24" s="68">
        <v>1.87147</v>
      </c>
      <c r="O24" s="68">
        <v>-1.0869444208507424E-322</v>
      </c>
      <c r="P24" s="69">
        <v>16.494230000000002</v>
      </c>
      <c r="Q24" s="103"/>
    </row>
    <row r="25" spans="1:17" ht="14.4" customHeight="1" x14ac:dyDescent="0.3">
      <c r="A25" s="23" t="s">
        <v>50</v>
      </c>
      <c r="B25" s="70">
        <v>2259.8634631473501</v>
      </c>
      <c r="C25" s="71">
        <v>188.321955262279</v>
      </c>
      <c r="D25" s="71">
        <v>178.02205000000001</v>
      </c>
      <c r="E25" s="71">
        <v>173.35588000000001</v>
      </c>
      <c r="F25" s="71">
        <v>185.00976</v>
      </c>
      <c r="G25" s="71">
        <v>158.70938000000001</v>
      </c>
      <c r="H25" s="71">
        <v>167.80708999999999</v>
      </c>
      <c r="I25" s="71">
        <v>181.80503999999999</v>
      </c>
      <c r="J25" s="71">
        <v>192.01347999999999</v>
      </c>
      <c r="K25" s="71">
        <v>283.74101000000002</v>
      </c>
      <c r="L25" s="71">
        <v>217.28370000000001</v>
      </c>
      <c r="M25" s="71">
        <v>131.92177000000001</v>
      </c>
      <c r="N25" s="71">
        <v>211.24251000000001</v>
      </c>
      <c r="O25" s="71">
        <v>4.9406564584124654E-324</v>
      </c>
      <c r="P25" s="72">
        <v>2080.91167</v>
      </c>
      <c r="Q25" s="104">
        <v>1.004523279924</v>
      </c>
    </row>
    <row r="26" spans="1:17" ht="14.4" customHeight="1" x14ac:dyDescent="0.3">
      <c r="A26" s="21" t="s">
        <v>51</v>
      </c>
      <c r="B26" s="67">
        <v>39.999999999998998</v>
      </c>
      <c r="C26" s="68">
        <v>3.333333333333</v>
      </c>
      <c r="D26" s="68">
        <v>2.90686</v>
      </c>
      <c r="E26" s="68">
        <v>2.1549200000000002</v>
      </c>
      <c r="F26" s="68">
        <v>1.29969</v>
      </c>
      <c r="G26" s="68">
        <v>2.0396100000000001</v>
      </c>
      <c r="H26" s="68">
        <v>2.81724</v>
      </c>
      <c r="I26" s="68">
        <v>5.9292400000000001</v>
      </c>
      <c r="J26" s="68">
        <v>1.48902</v>
      </c>
      <c r="K26" s="68">
        <v>2.4579599999999999</v>
      </c>
      <c r="L26" s="68">
        <v>1.8765700000000001</v>
      </c>
      <c r="M26" s="68">
        <v>3.8980800000000002</v>
      </c>
      <c r="N26" s="68">
        <v>2.0287999999999999</v>
      </c>
      <c r="O26" s="68">
        <v>4.9406564584124654E-324</v>
      </c>
      <c r="P26" s="69">
        <v>28.89799</v>
      </c>
      <c r="Q26" s="103">
        <v>0.78812700000000002</v>
      </c>
    </row>
    <row r="27" spans="1:17" ht="14.4" customHeight="1" x14ac:dyDescent="0.3">
      <c r="A27" s="24" t="s">
        <v>52</v>
      </c>
      <c r="B27" s="70">
        <v>2299.8634631473501</v>
      </c>
      <c r="C27" s="71">
        <v>191.655288595613</v>
      </c>
      <c r="D27" s="71">
        <v>180.92891</v>
      </c>
      <c r="E27" s="71">
        <v>175.51079999999999</v>
      </c>
      <c r="F27" s="71">
        <v>186.30945</v>
      </c>
      <c r="G27" s="71">
        <v>160.74898999999999</v>
      </c>
      <c r="H27" s="71">
        <v>170.62432999999999</v>
      </c>
      <c r="I27" s="71">
        <v>187.73428000000001</v>
      </c>
      <c r="J27" s="71">
        <v>193.5025</v>
      </c>
      <c r="K27" s="71">
        <v>286.19896999999997</v>
      </c>
      <c r="L27" s="71">
        <v>219.16027</v>
      </c>
      <c r="M27" s="71">
        <v>135.81985</v>
      </c>
      <c r="N27" s="71">
        <v>213.27131</v>
      </c>
      <c r="O27" s="71">
        <v>9.8813129168249309E-324</v>
      </c>
      <c r="P27" s="72">
        <v>2109.8096599999999</v>
      </c>
      <c r="Q27" s="104">
        <v>1.0007596429359999</v>
      </c>
    </row>
    <row r="28" spans="1:17" ht="14.4" customHeight="1" x14ac:dyDescent="0.3">
      <c r="A28" s="22" t="s">
        <v>53</v>
      </c>
      <c r="B28" s="67">
        <v>1.2351641146031164E-322</v>
      </c>
      <c r="C28" s="68">
        <v>0</v>
      </c>
      <c r="D28" s="68">
        <v>1.2351641146031164E-322</v>
      </c>
      <c r="E28" s="68">
        <v>1.2351641146031164E-322</v>
      </c>
      <c r="F28" s="68">
        <v>1.2351641146031164E-322</v>
      </c>
      <c r="G28" s="68">
        <v>1.2351641146031164E-322</v>
      </c>
      <c r="H28" s="68">
        <v>1.2351641146031164E-322</v>
      </c>
      <c r="I28" s="68">
        <v>1.2351641146031164E-322</v>
      </c>
      <c r="J28" s="68">
        <v>1.2351641146031164E-322</v>
      </c>
      <c r="K28" s="68">
        <v>1.2351641146031164E-322</v>
      </c>
      <c r="L28" s="68">
        <v>1.2351641146031164E-322</v>
      </c>
      <c r="M28" s="68">
        <v>1.2351641146031164E-322</v>
      </c>
      <c r="N28" s="68">
        <v>1.2351641146031164E-322</v>
      </c>
      <c r="O28" s="68">
        <v>1.2351641146031164E-322</v>
      </c>
      <c r="P28" s="69">
        <v>1.358680526063428E-321</v>
      </c>
      <c r="Q28" s="103">
        <v>12.5</v>
      </c>
    </row>
    <row r="29" spans="1:17" ht="14.4" customHeight="1" x14ac:dyDescent="0.3">
      <c r="A29" s="22" t="s">
        <v>54</v>
      </c>
      <c r="B29" s="67">
        <v>9.8813129168249309E-324</v>
      </c>
      <c r="C29" s="68">
        <v>0</v>
      </c>
      <c r="D29" s="68">
        <v>9.8813129168249309E-324</v>
      </c>
      <c r="E29" s="68">
        <v>9.8813129168249309E-324</v>
      </c>
      <c r="F29" s="68">
        <v>9.8813129168249309E-324</v>
      </c>
      <c r="G29" s="68">
        <v>9.8813129168249309E-324</v>
      </c>
      <c r="H29" s="68">
        <v>9.8813129168249309E-324</v>
      </c>
      <c r="I29" s="68">
        <v>9.8813129168249309E-324</v>
      </c>
      <c r="J29" s="68">
        <v>9.8813129168249309E-324</v>
      </c>
      <c r="K29" s="68">
        <v>9.8813129168249309E-324</v>
      </c>
      <c r="L29" s="68">
        <v>9.8813129168249309E-324</v>
      </c>
      <c r="M29" s="68">
        <v>9.8813129168249309E-324</v>
      </c>
      <c r="N29" s="68">
        <v>9.8813129168249309E-324</v>
      </c>
      <c r="O29" s="68">
        <v>9.8813129168249309E-324</v>
      </c>
      <c r="P29" s="69">
        <v>1.0869444208507424E-322</v>
      </c>
      <c r="Q29" s="103" t="s">
        <v>108</v>
      </c>
    </row>
    <row r="30" spans="1:17" ht="14.4" customHeight="1" x14ac:dyDescent="0.3">
      <c r="A30" s="22" t="s">
        <v>55</v>
      </c>
      <c r="B30" s="67">
        <v>4.9406564584124654E-323</v>
      </c>
      <c r="C30" s="68">
        <v>0</v>
      </c>
      <c r="D30" s="68">
        <v>4.9406564584124654E-323</v>
      </c>
      <c r="E30" s="68">
        <v>4.9406564584124654E-323</v>
      </c>
      <c r="F30" s="68">
        <v>4.9406564584124654E-323</v>
      </c>
      <c r="G30" s="68">
        <v>4.9406564584124654E-323</v>
      </c>
      <c r="H30" s="68">
        <v>4.9406564584124654E-323</v>
      </c>
      <c r="I30" s="68">
        <v>4.9406564584124654E-323</v>
      </c>
      <c r="J30" s="68">
        <v>4.9406564584124654E-323</v>
      </c>
      <c r="K30" s="68">
        <v>4.9406564584124654E-323</v>
      </c>
      <c r="L30" s="68">
        <v>4.9406564584124654E-323</v>
      </c>
      <c r="M30" s="68">
        <v>4.9406564584124654E-323</v>
      </c>
      <c r="N30" s="68">
        <v>4.9406564584124654E-323</v>
      </c>
      <c r="O30" s="68">
        <v>4.9406564584124654E-323</v>
      </c>
      <c r="P30" s="69">
        <v>5.434722104253712E-322</v>
      </c>
      <c r="Q30" s="103">
        <v>0</v>
      </c>
    </row>
    <row r="31" spans="1:17" ht="14.4" customHeight="1" thickBot="1" x14ac:dyDescent="0.35">
      <c r="A31" s="25" t="s">
        <v>56</v>
      </c>
      <c r="B31" s="73">
        <v>2.4703282292062327E-323</v>
      </c>
      <c r="C31" s="74">
        <v>0</v>
      </c>
      <c r="D31" s="74">
        <v>2.4703282292062327E-323</v>
      </c>
      <c r="E31" s="74">
        <v>2.4703282292062327E-323</v>
      </c>
      <c r="F31" s="74">
        <v>2.4703282292062327E-323</v>
      </c>
      <c r="G31" s="74">
        <v>2.4703282292062327E-323</v>
      </c>
      <c r="H31" s="74">
        <v>2.4703282292062327E-323</v>
      </c>
      <c r="I31" s="74">
        <v>2.4703282292062327E-323</v>
      </c>
      <c r="J31" s="74">
        <v>2.4703282292062327E-323</v>
      </c>
      <c r="K31" s="74">
        <v>2.4703282292062327E-323</v>
      </c>
      <c r="L31" s="74">
        <v>2.4703282292062327E-323</v>
      </c>
      <c r="M31" s="74">
        <v>2.4703282292062327E-323</v>
      </c>
      <c r="N31" s="74">
        <v>2.4703282292062327E-323</v>
      </c>
      <c r="O31" s="74">
        <v>2.4703282292062327E-323</v>
      </c>
      <c r="P31" s="75">
        <v>2.717361052126856E-322</v>
      </c>
      <c r="Q31" s="105" t="s">
        <v>108</v>
      </c>
    </row>
    <row r="32" spans="1:17" ht="14.4" customHeight="1" x14ac:dyDescent="0.3">
      <c r="A32" s="184" t="s">
        <v>57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</row>
    <row r="33" spans="1:17" ht="14.4" customHeight="1" x14ac:dyDescent="0.3">
      <c r="A33" s="178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</row>
    <row r="34" spans="1:17" ht="14.4" customHeight="1" x14ac:dyDescent="0.3">
      <c r="A34" s="184" t="s">
        <v>58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</row>
    <row r="35" spans="1:17" ht="14.4" customHeight="1" x14ac:dyDescent="0.3">
      <c r="A35" s="178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</row>
    <row r="36" spans="1:17" ht="14.4" customHeight="1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178"/>
      <c r="Q36" s="178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0" customWidth="1"/>
    <col min="2" max="11" width="10" style="60" customWidth="1"/>
    <col min="12" max="16384" width="8.88671875" style="60"/>
  </cols>
  <sheetData>
    <row r="1" spans="1:11" s="76" customFormat="1" ht="18.600000000000001" customHeight="1" thickBot="1" x14ac:dyDescent="0.4">
      <c r="A1" s="179" t="s">
        <v>59</v>
      </c>
      <c r="B1" s="179"/>
      <c r="C1" s="179"/>
      <c r="D1" s="179"/>
      <c r="E1" s="179"/>
      <c r="F1" s="179"/>
      <c r="G1" s="179"/>
      <c r="H1" s="185"/>
      <c r="I1" s="185"/>
      <c r="J1" s="185"/>
      <c r="K1" s="185"/>
    </row>
    <row r="2" spans="1:11" s="76" customFormat="1" ht="14.4" customHeight="1" thickBot="1" x14ac:dyDescent="0.35">
      <c r="A2" s="200" t="s">
        <v>107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4.4" customHeight="1" x14ac:dyDescent="0.3">
      <c r="A3" s="86"/>
      <c r="B3" s="180" t="s">
        <v>60</v>
      </c>
      <c r="C3" s="181"/>
      <c r="D3" s="181"/>
      <c r="E3" s="181"/>
      <c r="F3" s="188" t="s">
        <v>61</v>
      </c>
      <c r="G3" s="181"/>
      <c r="H3" s="181"/>
      <c r="I3" s="181"/>
      <c r="J3" s="181"/>
      <c r="K3" s="189"/>
    </row>
    <row r="4" spans="1:11" ht="14.4" customHeight="1" x14ac:dyDescent="0.3">
      <c r="A4" s="87"/>
      <c r="B4" s="186"/>
      <c r="C4" s="187"/>
      <c r="D4" s="187"/>
      <c r="E4" s="187"/>
      <c r="F4" s="190" t="s">
        <v>79</v>
      </c>
      <c r="G4" s="192" t="s">
        <v>62</v>
      </c>
      <c r="H4" s="54" t="s">
        <v>96</v>
      </c>
      <c r="I4" s="190" t="s">
        <v>63</v>
      </c>
      <c r="J4" s="192" t="s">
        <v>64</v>
      </c>
      <c r="K4" s="193" t="s">
        <v>65</v>
      </c>
    </row>
    <row r="5" spans="1:11" ht="42" thickBot="1" x14ac:dyDescent="0.35">
      <c r="A5" s="88"/>
      <c r="B5" s="30" t="s">
        <v>80</v>
      </c>
      <c r="C5" s="31" t="s">
        <v>66</v>
      </c>
      <c r="D5" s="32" t="s">
        <v>67</v>
      </c>
      <c r="E5" s="32" t="s">
        <v>68</v>
      </c>
      <c r="F5" s="191"/>
      <c r="G5" s="191"/>
      <c r="H5" s="31" t="s">
        <v>69</v>
      </c>
      <c r="I5" s="191"/>
      <c r="J5" s="191"/>
      <c r="K5" s="194"/>
    </row>
    <row r="6" spans="1:11" ht="14.4" customHeight="1" thickBot="1" x14ac:dyDescent="0.35">
      <c r="A6" s="219" t="s">
        <v>110</v>
      </c>
      <c r="B6" s="201">
        <v>1317.6205706645401</v>
      </c>
      <c r="C6" s="201">
        <v>1945.3276800000001</v>
      </c>
      <c r="D6" s="202">
        <v>627.707109335464</v>
      </c>
      <c r="E6" s="203">
        <v>1.4763944365399999</v>
      </c>
      <c r="F6" s="201">
        <v>2259.8634631473501</v>
      </c>
      <c r="G6" s="202">
        <v>2071.5415078850701</v>
      </c>
      <c r="H6" s="204">
        <v>211.24251000000001</v>
      </c>
      <c r="I6" s="201">
        <v>2080.91167</v>
      </c>
      <c r="J6" s="202">
        <v>9.3701621149259999</v>
      </c>
      <c r="K6" s="205">
        <v>0.92081300659700005</v>
      </c>
    </row>
    <row r="7" spans="1:11" ht="14.4" customHeight="1" thickBot="1" x14ac:dyDescent="0.35">
      <c r="A7" s="220" t="s">
        <v>111</v>
      </c>
      <c r="B7" s="201">
        <v>162.76127019995499</v>
      </c>
      <c r="C7" s="201">
        <v>178.25341</v>
      </c>
      <c r="D7" s="202">
        <v>15.492139800045001</v>
      </c>
      <c r="E7" s="203">
        <v>1.0951832077799999</v>
      </c>
      <c r="F7" s="201">
        <v>162.548189111357</v>
      </c>
      <c r="G7" s="202">
        <v>149.00250668541</v>
      </c>
      <c r="H7" s="204">
        <v>4.3484699999999998</v>
      </c>
      <c r="I7" s="201">
        <v>145.73624000000001</v>
      </c>
      <c r="J7" s="202">
        <v>-3.2662666854100002</v>
      </c>
      <c r="K7" s="205">
        <v>0.89657252287199996</v>
      </c>
    </row>
    <row r="8" spans="1:11" ht="14.4" customHeight="1" thickBot="1" x14ac:dyDescent="0.35">
      <c r="A8" s="221" t="s">
        <v>112</v>
      </c>
      <c r="B8" s="201">
        <v>138.76127164502299</v>
      </c>
      <c r="C8" s="201">
        <v>154.73340999999999</v>
      </c>
      <c r="D8" s="202">
        <v>15.972138354977</v>
      </c>
      <c r="E8" s="203">
        <v>1.1151051598590001</v>
      </c>
      <c r="F8" s="201">
        <v>137.08008131710801</v>
      </c>
      <c r="G8" s="202">
        <v>125.656741207349</v>
      </c>
      <c r="H8" s="204">
        <v>1.87147</v>
      </c>
      <c r="I8" s="201">
        <v>124.58723999999999</v>
      </c>
      <c r="J8" s="202">
        <v>-1.0695012073479999</v>
      </c>
      <c r="K8" s="205">
        <v>0.908864649064</v>
      </c>
    </row>
    <row r="9" spans="1:11" ht="14.4" customHeight="1" thickBot="1" x14ac:dyDescent="0.35">
      <c r="A9" s="222" t="s">
        <v>113</v>
      </c>
      <c r="B9" s="206">
        <v>20.000038795774</v>
      </c>
      <c r="C9" s="206">
        <v>20.15765</v>
      </c>
      <c r="D9" s="207">
        <v>0.157611204225</v>
      </c>
      <c r="E9" s="208">
        <v>1.007880544924</v>
      </c>
      <c r="F9" s="206">
        <v>20.999999999998</v>
      </c>
      <c r="G9" s="207">
        <v>19.249999999998</v>
      </c>
      <c r="H9" s="209">
        <v>1.87147</v>
      </c>
      <c r="I9" s="206">
        <v>15.67023</v>
      </c>
      <c r="J9" s="207">
        <v>-3.5797699999980002</v>
      </c>
      <c r="K9" s="210">
        <v>0.74620142857100002</v>
      </c>
    </row>
    <row r="10" spans="1:11" ht="14.4" customHeight="1" thickBot="1" x14ac:dyDescent="0.35">
      <c r="A10" s="223" t="s">
        <v>114</v>
      </c>
      <c r="B10" s="201">
        <v>20.000038795774</v>
      </c>
      <c r="C10" s="201">
        <v>20.15765</v>
      </c>
      <c r="D10" s="202">
        <v>0.157611204225</v>
      </c>
      <c r="E10" s="203">
        <v>1.007880544924</v>
      </c>
      <c r="F10" s="201">
        <v>20.999999999998</v>
      </c>
      <c r="G10" s="202">
        <v>19.249999999998</v>
      </c>
      <c r="H10" s="204">
        <v>1.87147</v>
      </c>
      <c r="I10" s="201">
        <v>14.510529999999999</v>
      </c>
      <c r="J10" s="202">
        <v>-4.7394699999979997</v>
      </c>
      <c r="K10" s="205">
        <v>0.69097761904699995</v>
      </c>
    </row>
    <row r="11" spans="1:11" ht="14.4" customHeight="1" thickBot="1" x14ac:dyDescent="0.35">
      <c r="A11" s="223" t="s">
        <v>115</v>
      </c>
      <c r="B11" s="201">
        <v>4.9406564584124654E-324</v>
      </c>
      <c r="C11" s="201">
        <v>4.9406564584124654E-324</v>
      </c>
      <c r="D11" s="202">
        <v>0</v>
      </c>
      <c r="E11" s="203">
        <v>1</v>
      </c>
      <c r="F11" s="201">
        <v>4.9406564584124654E-324</v>
      </c>
      <c r="G11" s="202">
        <v>0</v>
      </c>
      <c r="H11" s="204">
        <v>4.9406564584124654E-324</v>
      </c>
      <c r="I11" s="201">
        <v>1.1597</v>
      </c>
      <c r="J11" s="202">
        <v>1.1597</v>
      </c>
      <c r="K11" s="211" t="s">
        <v>116</v>
      </c>
    </row>
    <row r="12" spans="1:11" ht="14.4" customHeight="1" thickBot="1" x14ac:dyDescent="0.35">
      <c r="A12" s="222" t="s">
        <v>117</v>
      </c>
      <c r="B12" s="206">
        <v>110.76119333094</v>
      </c>
      <c r="C12" s="206">
        <v>125.9586</v>
      </c>
      <c r="D12" s="207">
        <v>15.197406669059999</v>
      </c>
      <c r="E12" s="208">
        <v>1.1372087661029999</v>
      </c>
      <c r="F12" s="206">
        <v>105.223655403853</v>
      </c>
      <c r="G12" s="207">
        <v>96.455017453530999</v>
      </c>
      <c r="H12" s="209">
        <v>4.9406564584124654E-324</v>
      </c>
      <c r="I12" s="206">
        <v>103.776</v>
      </c>
      <c r="J12" s="207">
        <v>7.3209825464679996</v>
      </c>
      <c r="K12" s="210">
        <v>0.98624211068900003</v>
      </c>
    </row>
    <row r="13" spans="1:11" ht="14.4" customHeight="1" thickBot="1" x14ac:dyDescent="0.35">
      <c r="A13" s="223" t="s">
        <v>118</v>
      </c>
      <c r="B13" s="201">
        <v>110.76119333094</v>
      </c>
      <c r="C13" s="201">
        <v>125.9586</v>
      </c>
      <c r="D13" s="202">
        <v>15.197406669059999</v>
      </c>
      <c r="E13" s="203">
        <v>1.1372087661029999</v>
      </c>
      <c r="F13" s="201">
        <v>105.223655403853</v>
      </c>
      <c r="G13" s="202">
        <v>96.455017453530999</v>
      </c>
      <c r="H13" s="204">
        <v>4.9406564584124654E-324</v>
      </c>
      <c r="I13" s="201">
        <v>103.776</v>
      </c>
      <c r="J13" s="202">
        <v>7.3209825464679996</v>
      </c>
      <c r="K13" s="205">
        <v>0.98624211068900003</v>
      </c>
    </row>
    <row r="14" spans="1:11" ht="14.4" customHeight="1" thickBot="1" x14ac:dyDescent="0.35">
      <c r="A14" s="222" t="s">
        <v>119</v>
      </c>
      <c r="B14" s="206">
        <v>4.9406564584124654E-324</v>
      </c>
      <c r="C14" s="206">
        <v>0.14068</v>
      </c>
      <c r="D14" s="207">
        <v>0.14068</v>
      </c>
      <c r="E14" s="212" t="s">
        <v>116</v>
      </c>
      <c r="F14" s="206">
        <v>0</v>
      </c>
      <c r="G14" s="207">
        <v>0</v>
      </c>
      <c r="H14" s="209">
        <v>4.9406564584124654E-324</v>
      </c>
      <c r="I14" s="206">
        <v>0.14541999999999999</v>
      </c>
      <c r="J14" s="207">
        <v>0.14541999999999999</v>
      </c>
      <c r="K14" s="213" t="s">
        <v>108</v>
      </c>
    </row>
    <row r="15" spans="1:11" ht="14.4" customHeight="1" thickBot="1" x14ac:dyDescent="0.35">
      <c r="A15" s="223" t="s">
        <v>120</v>
      </c>
      <c r="B15" s="201">
        <v>4.9406564584124654E-324</v>
      </c>
      <c r="C15" s="201">
        <v>0.14068</v>
      </c>
      <c r="D15" s="202">
        <v>0.14068</v>
      </c>
      <c r="E15" s="214" t="s">
        <v>116</v>
      </c>
      <c r="F15" s="201">
        <v>0</v>
      </c>
      <c r="G15" s="202">
        <v>0</v>
      </c>
      <c r="H15" s="204">
        <v>4.9406564584124654E-324</v>
      </c>
      <c r="I15" s="201">
        <v>0.14541999999999999</v>
      </c>
      <c r="J15" s="202">
        <v>0.14541999999999999</v>
      </c>
      <c r="K15" s="211" t="s">
        <v>108</v>
      </c>
    </row>
    <row r="16" spans="1:11" ht="14.4" customHeight="1" thickBot="1" x14ac:dyDescent="0.35">
      <c r="A16" s="222" t="s">
        <v>121</v>
      </c>
      <c r="B16" s="206">
        <v>8.0000395183080002</v>
      </c>
      <c r="C16" s="206">
        <v>7.7269300000000003</v>
      </c>
      <c r="D16" s="207">
        <v>-0.27310951830800001</v>
      </c>
      <c r="E16" s="208">
        <v>0.965861478848</v>
      </c>
      <c r="F16" s="206">
        <v>6.9776591804920001</v>
      </c>
      <c r="G16" s="207">
        <v>6.3961875821180003</v>
      </c>
      <c r="H16" s="209">
        <v>4.9406564584124654E-324</v>
      </c>
      <c r="I16" s="206">
        <v>3.4058899999999999</v>
      </c>
      <c r="J16" s="207">
        <v>-2.990297582118</v>
      </c>
      <c r="K16" s="210">
        <v>0.48811355096300002</v>
      </c>
    </row>
    <row r="17" spans="1:11" ht="14.4" customHeight="1" thickBot="1" x14ac:dyDescent="0.35">
      <c r="A17" s="223" t="s">
        <v>122</v>
      </c>
      <c r="B17" s="201">
        <v>2.0000398795750001</v>
      </c>
      <c r="C17" s="201">
        <v>0.53169999999999995</v>
      </c>
      <c r="D17" s="202">
        <v>-1.468339879575</v>
      </c>
      <c r="E17" s="203">
        <v>0.26584469911300002</v>
      </c>
      <c r="F17" s="201">
        <v>0.53370024041800002</v>
      </c>
      <c r="G17" s="202">
        <v>0.48922522038299998</v>
      </c>
      <c r="H17" s="204">
        <v>4.9406564584124654E-324</v>
      </c>
      <c r="I17" s="201">
        <v>3.4584595208887258E-323</v>
      </c>
      <c r="J17" s="202">
        <v>-0.48922522038299998</v>
      </c>
      <c r="K17" s="205">
        <v>6.4228533959362051E-323</v>
      </c>
    </row>
    <row r="18" spans="1:11" ht="14.4" customHeight="1" thickBot="1" x14ac:dyDescent="0.35">
      <c r="A18" s="223" t="s">
        <v>123</v>
      </c>
      <c r="B18" s="201">
        <v>4.9406564584124654E-324</v>
      </c>
      <c r="C18" s="201">
        <v>0.13965</v>
      </c>
      <c r="D18" s="202">
        <v>0.13965</v>
      </c>
      <c r="E18" s="214" t="s">
        <v>116</v>
      </c>
      <c r="F18" s="201">
        <v>0.131172453089</v>
      </c>
      <c r="G18" s="202">
        <v>0.120241415331</v>
      </c>
      <c r="H18" s="204">
        <v>4.9406564584124654E-324</v>
      </c>
      <c r="I18" s="201">
        <v>4.5170000000000002E-2</v>
      </c>
      <c r="J18" s="202">
        <v>-7.5071415330999994E-2</v>
      </c>
      <c r="K18" s="205">
        <v>0.34435583795300001</v>
      </c>
    </row>
    <row r="19" spans="1:11" ht="14.4" customHeight="1" thickBot="1" x14ac:dyDescent="0.35">
      <c r="A19" s="223" t="s">
        <v>124</v>
      </c>
      <c r="B19" s="201">
        <v>4.9406564584124654E-324</v>
      </c>
      <c r="C19" s="201">
        <v>0.23708000000000001</v>
      </c>
      <c r="D19" s="202">
        <v>0.23708000000000001</v>
      </c>
      <c r="E19" s="214" t="s">
        <v>116</v>
      </c>
      <c r="F19" s="201">
        <v>0.23673951790799999</v>
      </c>
      <c r="G19" s="202">
        <v>0.217011224749</v>
      </c>
      <c r="H19" s="204">
        <v>4.9406564584124654E-324</v>
      </c>
      <c r="I19" s="201">
        <v>0.37006</v>
      </c>
      <c r="J19" s="202">
        <v>0.15304877524999999</v>
      </c>
      <c r="K19" s="205">
        <v>1.563152629817</v>
      </c>
    </row>
    <row r="20" spans="1:11" ht="14.4" customHeight="1" thickBot="1" x14ac:dyDescent="0.35">
      <c r="A20" s="223" t="s">
        <v>125</v>
      </c>
      <c r="B20" s="201">
        <v>4.9406564584124654E-324</v>
      </c>
      <c r="C20" s="201">
        <v>0.20699999999999999</v>
      </c>
      <c r="D20" s="202">
        <v>0.20699999999999999</v>
      </c>
      <c r="E20" s="214" t="s">
        <v>116</v>
      </c>
      <c r="F20" s="201">
        <v>0.20186927656500001</v>
      </c>
      <c r="G20" s="202">
        <v>0.18504683685100001</v>
      </c>
      <c r="H20" s="204">
        <v>4.9406564584124654E-324</v>
      </c>
      <c r="I20" s="201">
        <v>5.434722104253712E-323</v>
      </c>
      <c r="J20" s="202">
        <v>-0.18504683685100001</v>
      </c>
      <c r="K20" s="205">
        <v>2.6679544875427313E-322</v>
      </c>
    </row>
    <row r="21" spans="1:11" ht="14.4" customHeight="1" thickBot="1" x14ac:dyDescent="0.35">
      <c r="A21" s="223" t="s">
        <v>126</v>
      </c>
      <c r="B21" s="201">
        <v>5.9999996387329997</v>
      </c>
      <c r="C21" s="201">
        <v>6.6115000000000004</v>
      </c>
      <c r="D21" s="202">
        <v>0.61150036126600005</v>
      </c>
      <c r="E21" s="203">
        <v>1.1019167330140001</v>
      </c>
      <c r="F21" s="201">
        <v>5.8741776925110001</v>
      </c>
      <c r="G21" s="202">
        <v>5.3846628848020002</v>
      </c>
      <c r="H21" s="204">
        <v>4.9406564584124654E-324</v>
      </c>
      <c r="I21" s="201">
        <v>1.5955999999999999</v>
      </c>
      <c r="J21" s="202">
        <v>-3.789062884802</v>
      </c>
      <c r="K21" s="205">
        <v>0.27162950859200002</v>
      </c>
    </row>
    <row r="22" spans="1:11" ht="14.4" customHeight="1" thickBot="1" x14ac:dyDescent="0.35">
      <c r="A22" s="223" t="s">
        <v>127</v>
      </c>
      <c r="B22" s="201">
        <v>4.9406564584124654E-324</v>
      </c>
      <c r="C22" s="201">
        <v>4.9406564584124654E-324</v>
      </c>
      <c r="D22" s="202">
        <v>0</v>
      </c>
      <c r="E22" s="203">
        <v>1</v>
      </c>
      <c r="F22" s="201">
        <v>4.9406564584124654E-324</v>
      </c>
      <c r="G22" s="202">
        <v>0</v>
      </c>
      <c r="H22" s="204">
        <v>4.9406564584124654E-324</v>
      </c>
      <c r="I22" s="201">
        <v>0.84699999999999998</v>
      </c>
      <c r="J22" s="202">
        <v>0.84699999999999998</v>
      </c>
      <c r="K22" s="211" t="s">
        <v>116</v>
      </c>
    </row>
    <row r="23" spans="1:11" ht="14.4" customHeight="1" thickBot="1" x14ac:dyDescent="0.35">
      <c r="A23" s="223" t="s">
        <v>128</v>
      </c>
      <c r="B23" s="201">
        <v>4.9406564584124654E-324</v>
      </c>
      <c r="C23" s="201">
        <v>4.9406564584124654E-324</v>
      </c>
      <c r="D23" s="202">
        <v>0</v>
      </c>
      <c r="E23" s="203">
        <v>1</v>
      </c>
      <c r="F23" s="201">
        <v>4.9406564584124654E-324</v>
      </c>
      <c r="G23" s="202">
        <v>0</v>
      </c>
      <c r="H23" s="204">
        <v>4.9406564584124654E-324</v>
      </c>
      <c r="I23" s="201">
        <v>5.8139999999999997E-2</v>
      </c>
      <c r="J23" s="202">
        <v>5.8139999999999997E-2</v>
      </c>
      <c r="K23" s="211" t="s">
        <v>116</v>
      </c>
    </row>
    <row r="24" spans="1:11" ht="14.4" customHeight="1" thickBot="1" x14ac:dyDescent="0.35">
      <c r="A24" s="223" t="s">
        <v>129</v>
      </c>
      <c r="B24" s="201">
        <v>4.9406564584124654E-324</v>
      </c>
      <c r="C24" s="201">
        <v>4.9406564584124654E-324</v>
      </c>
      <c r="D24" s="202">
        <v>0</v>
      </c>
      <c r="E24" s="203">
        <v>1</v>
      </c>
      <c r="F24" s="201">
        <v>4.9406564584124654E-324</v>
      </c>
      <c r="G24" s="202">
        <v>0</v>
      </c>
      <c r="H24" s="204">
        <v>4.9406564584124654E-324</v>
      </c>
      <c r="I24" s="201">
        <v>0.48992000000000002</v>
      </c>
      <c r="J24" s="202">
        <v>0.48992000000000002</v>
      </c>
      <c r="K24" s="211" t="s">
        <v>116</v>
      </c>
    </row>
    <row r="25" spans="1:11" ht="14.4" customHeight="1" thickBot="1" x14ac:dyDescent="0.35">
      <c r="A25" s="222" t="s">
        <v>130</v>
      </c>
      <c r="B25" s="206">
        <v>4.9406564584124654E-324</v>
      </c>
      <c r="C25" s="206">
        <v>5.79E-3</v>
      </c>
      <c r="D25" s="207">
        <v>5.79E-3</v>
      </c>
      <c r="E25" s="212" t="s">
        <v>116</v>
      </c>
      <c r="F25" s="206">
        <v>3.1808150821919998</v>
      </c>
      <c r="G25" s="207">
        <v>2.915747158676</v>
      </c>
      <c r="H25" s="209">
        <v>4.9406564584124654E-324</v>
      </c>
      <c r="I25" s="206">
        <v>0.96540000000000004</v>
      </c>
      <c r="J25" s="207">
        <v>-1.9503471586759999</v>
      </c>
      <c r="K25" s="210">
        <v>0.30350711218699999</v>
      </c>
    </row>
    <row r="26" spans="1:11" ht="14.4" customHeight="1" thickBot="1" x14ac:dyDescent="0.35">
      <c r="A26" s="223" t="s">
        <v>131</v>
      </c>
      <c r="B26" s="201">
        <v>4.9406564584124654E-324</v>
      </c>
      <c r="C26" s="201">
        <v>5.79E-3</v>
      </c>
      <c r="D26" s="202">
        <v>5.79E-3</v>
      </c>
      <c r="E26" s="214" t="s">
        <v>116</v>
      </c>
      <c r="F26" s="201">
        <v>6.0482427930000004E-3</v>
      </c>
      <c r="G26" s="202">
        <v>5.5442225609999996E-3</v>
      </c>
      <c r="H26" s="204">
        <v>4.9406564584124654E-324</v>
      </c>
      <c r="I26" s="201">
        <v>0.96540000000000004</v>
      </c>
      <c r="J26" s="202">
        <v>0.95985577743799999</v>
      </c>
      <c r="K26" s="205">
        <v>159.616608145199</v>
      </c>
    </row>
    <row r="27" spans="1:11" ht="14.4" customHeight="1" thickBot="1" x14ac:dyDescent="0.35">
      <c r="A27" s="222" t="s">
        <v>132</v>
      </c>
      <c r="B27" s="206">
        <v>4.9406564584124654E-324</v>
      </c>
      <c r="C27" s="206">
        <v>0.74375999999999998</v>
      </c>
      <c r="D27" s="207">
        <v>0.74375999999999998</v>
      </c>
      <c r="E27" s="212" t="s">
        <v>116</v>
      </c>
      <c r="F27" s="206">
        <v>0.69795165056999997</v>
      </c>
      <c r="G27" s="207">
        <v>0.63978901302299995</v>
      </c>
      <c r="H27" s="209">
        <v>4.9406564584124654E-324</v>
      </c>
      <c r="I27" s="206">
        <v>0.62429999999999997</v>
      </c>
      <c r="J27" s="207">
        <v>-1.5489013023000001E-2</v>
      </c>
      <c r="K27" s="210">
        <v>0.89447456638199996</v>
      </c>
    </row>
    <row r="28" spans="1:11" ht="14.4" customHeight="1" thickBot="1" x14ac:dyDescent="0.35">
      <c r="A28" s="223" t="s">
        <v>133</v>
      </c>
      <c r="B28" s="201">
        <v>4.9406564584124654E-324</v>
      </c>
      <c r="C28" s="201">
        <v>0.74375999999999998</v>
      </c>
      <c r="D28" s="202">
        <v>0.74375999999999998</v>
      </c>
      <c r="E28" s="214" t="s">
        <v>116</v>
      </c>
      <c r="F28" s="201">
        <v>0.69795165056999997</v>
      </c>
      <c r="G28" s="202">
        <v>0.63978901302299995</v>
      </c>
      <c r="H28" s="204">
        <v>4.9406564584124654E-324</v>
      </c>
      <c r="I28" s="201">
        <v>0.62429999999999997</v>
      </c>
      <c r="J28" s="202">
        <v>-1.5489013023000001E-2</v>
      </c>
      <c r="K28" s="205">
        <v>0.89447456638199996</v>
      </c>
    </row>
    <row r="29" spans="1:11" ht="14.4" customHeight="1" thickBot="1" x14ac:dyDescent="0.35">
      <c r="A29" s="221" t="s">
        <v>39</v>
      </c>
      <c r="B29" s="201">
        <v>23.999998554931999</v>
      </c>
      <c r="C29" s="201">
        <v>23.52</v>
      </c>
      <c r="D29" s="202">
        <v>-0.479998554932</v>
      </c>
      <c r="E29" s="203">
        <v>0.98000005900599996</v>
      </c>
      <c r="F29" s="201">
        <v>25.468107794247999</v>
      </c>
      <c r="G29" s="202">
        <v>23.345765478061001</v>
      </c>
      <c r="H29" s="204">
        <v>2.4769999999999999</v>
      </c>
      <c r="I29" s="201">
        <v>21.149000000000001</v>
      </c>
      <c r="J29" s="202">
        <v>-2.1967654780610002</v>
      </c>
      <c r="K29" s="205">
        <v>0.83041112323099997</v>
      </c>
    </row>
    <row r="30" spans="1:11" ht="14.4" customHeight="1" thickBot="1" x14ac:dyDescent="0.35">
      <c r="A30" s="222" t="s">
        <v>134</v>
      </c>
      <c r="B30" s="206">
        <v>23.999998554931999</v>
      </c>
      <c r="C30" s="206">
        <v>23.52</v>
      </c>
      <c r="D30" s="207">
        <v>-0.479998554932</v>
      </c>
      <c r="E30" s="208">
        <v>0.98000005900599996</v>
      </c>
      <c r="F30" s="206">
        <v>25.468107794247999</v>
      </c>
      <c r="G30" s="207">
        <v>23.345765478061001</v>
      </c>
      <c r="H30" s="209">
        <v>2.4769999999999999</v>
      </c>
      <c r="I30" s="206">
        <v>21.149000000000001</v>
      </c>
      <c r="J30" s="207">
        <v>-2.1967654780610002</v>
      </c>
      <c r="K30" s="210">
        <v>0.83041112323099997</v>
      </c>
    </row>
    <row r="31" spans="1:11" ht="14.4" customHeight="1" thickBot="1" x14ac:dyDescent="0.35">
      <c r="A31" s="223" t="s">
        <v>135</v>
      </c>
      <c r="B31" s="201">
        <v>5.9999996387329997</v>
      </c>
      <c r="C31" s="201">
        <v>6.1740000000000004</v>
      </c>
      <c r="D31" s="202">
        <v>0.17400036126599999</v>
      </c>
      <c r="E31" s="203">
        <v>1.0290000619569999</v>
      </c>
      <c r="F31" s="201">
        <v>6.4666540178469996</v>
      </c>
      <c r="G31" s="202">
        <v>5.9277661830259998</v>
      </c>
      <c r="H31" s="204">
        <v>0.46899999999999997</v>
      </c>
      <c r="I31" s="201">
        <v>5.516</v>
      </c>
      <c r="J31" s="202">
        <v>-0.41176618302599999</v>
      </c>
      <c r="K31" s="205">
        <v>0.85299135917500002</v>
      </c>
    </row>
    <row r="32" spans="1:11" ht="14.4" customHeight="1" thickBot="1" x14ac:dyDescent="0.35">
      <c r="A32" s="223" t="s">
        <v>136</v>
      </c>
      <c r="B32" s="201">
        <v>17.999998916199001</v>
      </c>
      <c r="C32" s="201">
        <v>17.346</v>
      </c>
      <c r="D32" s="202">
        <v>-0.65399891619899997</v>
      </c>
      <c r="E32" s="203">
        <v>0.96366672469000003</v>
      </c>
      <c r="F32" s="201">
        <v>19.001453776401</v>
      </c>
      <c r="G32" s="202">
        <v>17.417999295034001</v>
      </c>
      <c r="H32" s="204">
        <v>2.008</v>
      </c>
      <c r="I32" s="201">
        <v>15.632999999999999</v>
      </c>
      <c r="J32" s="202">
        <v>-1.7849992950339999</v>
      </c>
      <c r="K32" s="205">
        <v>0.82272652313600003</v>
      </c>
    </row>
    <row r="33" spans="1:11" ht="14.4" customHeight="1" thickBot="1" x14ac:dyDescent="0.35">
      <c r="A33" s="224" t="s">
        <v>137</v>
      </c>
      <c r="B33" s="206">
        <v>24.779288508010001</v>
      </c>
      <c r="C33" s="206">
        <v>35.927259999999997</v>
      </c>
      <c r="D33" s="207">
        <v>11.147971491989001</v>
      </c>
      <c r="E33" s="208">
        <v>1.449890701598</v>
      </c>
      <c r="F33" s="206">
        <v>13.815827249923</v>
      </c>
      <c r="G33" s="207">
        <v>12.664508312429</v>
      </c>
      <c r="H33" s="209">
        <v>2.36009</v>
      </c>
      <c r="I33" s="206">
        <v>19.267050000000001</v>
      </c>
      <c r="J33" s="207">
        <v>6.6025416875699996</v>
      </c>
      <c r="K33" s="210">
        <v>1.3945636154429999</v>
      </c>
    </row>
    <row r="34" spans="1:11" ht="14.4" customHeight="1" thickBot="1" x14ac:dyDescent="0.35">
      <c r="A34" s="221" t="s">
        <v>42</v>
      </c>
      <c r="B34" s="201">
        <v>13.197249205378</v>
      </c>
      <c r="C34" s="201">
        <v>17.085830000000001</v>
      </c>
      <c r="D34" s="202">
        <v>3.8885807946209998</v>
      </c>
      <c r="E34" s="203">
        <v>1.29465085747</v>
      </c>
      <c r="F34" s="201">
        <v>5.4645372999989998</v>
      </c>
      <c r="G34" s="202">
        <v>5.0091591916659999</v>
      </c>
      <c r="H34" s="204">
        <v>1.0860000000000001</v>
      </c>
      <c r="I34" s="201">
        <v>8.2267700000000001</v>
      </c>
      <c r="J34" s="202">
        <v>3.2176108083330002</v>
      </c>
      <c r="K34" s="205">
        <v>1.505483364529</v>
      </c>
    </row>
    <row r="35" spans="1:11" ht="14.4" customHeight="1" thickBot="1" x14ac:dyDescent="0.35">
      <c r="A35" s="222" t="s">
        <v>138</v>
      </c>
      <c r="B35" s="206">
        <v>13.197249205378</v>
      </c>
      <c r="C35" s="206">
        <v>17.085830000000001</v>
      </c>
      <c r="D35" s="207">
        <v>3.8885807946209998</v>
      </c>
      <c r="E35" s="208">
        <v>1.29465085747</v>
      </c>
      <c r="F35" s="206">
        <v>5.4645372999989998</v>
      </c>
      <c r="G35" s="207">
        <v>5.0091591916659999</v>
      </c>
      <c r="H35" s="209">
        <v>1.0860000000000001</v>
      </c>
      <c r="I35" s="206">
        <v>8.2267700000000001</v>
      </c>
      <c r="J35" s="207">
        <v>3.2176108083330002</v>
      </c>
      <c r="K35" s="210">
        <v>1.505483364529</v>
      </c>
    </row>
    <row r="36" spans="1:11" ht="14.4" customHeight="1" thickBot="1" x14ac:dyDescent="0.35">
      <c r="A36" s="223" t="s">
        <v>139</v>
      </c>
      <c r="B36" s="201">
        <v>1.1972499279119999</v>
      </c>
      <c r="C36" s="201">
        <v>4.9406564584124654E-324</v>
      </c>
      <c r="D36" s="202">
        <v>-1.1972499279119999</v>
      </c>
      <c r="E36" s="203">
        <v>4.9406564584124654E-324</v>
      </c>
      <c r="F36" s="201">
        <v>0</v>
      </c>
      <c r="G36" s="202">
        <v>0</v>
      </c>
      <c r="H36" s="204">
        <v>0.84699999999999998</v>
      </c>
      <c r="I36" s="201">
        <v>0.84699999999999998</v>
      </c>
      <c r="J36" s="202">
        <v>0.84699999999999998</v>
      </c>
      <c r="K36" s="211" t="s">
        <v>108</v>
      </c>
    </row>
    <row r="37" spans="1:11" ht="14.4" customHeight="1" thickBot="1" x14ac:dyDescent="0.35">
      <c r="A37" s="223" t="s">
        <v>140</v>
      </c>
      <c r="B37" s="201">
        <v>4.9406564584124654E-324</v>
      </c>
      <c r="C37" s="201">
        <v>1.6319999999999999</v>
      </c>
      <c r="D37" s="202">
        <v>1.6319999999999999</v>
      </c>
      <c r="E37" s="214" t="s">
        <v>116</v>
      </c>
      <c r="F37" s="201">
        <v>0</v>
      </c>
      <c r="G37" s="202">
        <v>0</v>
      </c>
      <c r="H37" s="204">
        <v>4.9406564584124654E-324</v>
      </c>
      <c r="I37" s="201">
        <v>1.1965600000000001</v>
      </c>
      <c r="J37" s="202">
        <v>1.1965600000000001</v>
      </c>
      <c r="K37" s="211" t="s">
        <v>108</v>
      </c>
    </row>
    <row r="38" spans="1:11" ht="14.4" customHeight="1" thickBot="1" x14ac:dyDescent="0.35">
      <c r="A38" s="223" t="s">
        <v>141</v>
      </c>
      <c r="B38" s="201">
        <v>2.0000398795750001</v>
      </c>
      <c r="C38" s="201">
        <v>0.71682999999999997</v>
      </c>
      <c r="D38" s="202">
        <v>-1.283209879575</v>
      </c>
      <c r="E38" s="203">
        <v>0.35840785342300002</v>
      </c>
      <c r="F38" s="201">
        <v>2.4645372999989998</v>
      </c>
      <c r="G38" s="202">
        <v>2.2591591916659999</v>
      </c>
      <c r="H38" s="204">
        <v>4.9406564584124654E-324</v>
      </c>
      <c r="I38" s="201">
        <v>0.49020999999999998</v>
      </c>
      <c r="J38" s="202">
        <v>-1.7689491916660001</v>
      </c>
      <c r="K38" s="205">
        <v>0.198905490292</v>
      </c>
    </row>
    <row r="39" spans="1:11" ht="14.4" customHeight="1" thickBot="1" x14ac:dyDescent="0.35">
      <c r="A39" s="223" t="s">
        <v>142</v>
      </c>
      <c r="B39" s="201">
        <v>9.9999593978900005</v>
      </c>
      <c r="C39" s="201">
        <v>14.737</v>
      </c>
      <c r="D39" s="202">
        <v>4.7370406021090004</v>
      </c>
      <c r="E39" s="203">
        <v>1.4737059835570001</v>
      </c>
      <c r="F39" s="201">
        <v>2.9999999999989999</v>
      </c>
      <c r="G39" s="202">
        <v>2.7499999999989999</v>
      </c>
      <c r="H39" s="204">
        <v>0.23899999999999999</v>
      </c>
      <c r="I39" s="201">
        <v>5.6929999999999996</v>
      </c>
      <c r="J39" s="202">
        <v>2.9430000000000001</v>
      </c>
      <c r="K39" s="205">
        <v>1.897666666666</v>
      </c>
    </row>
    <row r="40" spans="1:11" ht="14.4" customHeight="1" thickBot="1" x14ac:dyDescent="0.35">
      <c r="A40" s="225" t="s">
        <v>43</v>
      </c>
      <c r="B40" s="206">
        <v>4.9406564584124654E-324</v>
      </c>
      <c r="C40" s="206">
        <v>9.9649999999999999</v>
      </c>
      <c r="D40" s="207">
        <v>9.9649999999999999</v>
      </c>
      <c r="E40" s="212" t="s">
        <v>116</v>
      </c>
      <c r="F40" s="206">
        <v>0</v>
      </c>
      <c r="G40" s="207">
        <v>0</v>
      </c>
      <c r="H40" s="209">
        <v>0.65900000000000003</v>
      </c>
      <c r="I40" s="206">
        <v>3.5089999999999999</v>
      </c>
      <c r="J40" s="207">
        <v>3.5089999999999999</v>
      </c>
      <c r="K40" s="213" t="s">
        <v>108</v>
      </c>
    </row>
    <row r="41" spans="1:11" ht="14.4" customHeight="1" thickBot="1" x14ac:dyDescent="0.35">
      <c r="A41" s="222" t="s">
        <v>143</v>
      </c>
      <c r="B41" s="206">
        <v>4.9406564584124654E-324</v>
      </c>
      <c r="C41" s="206">
        <v>9.9649999999999999</v>
      </c>
      <c r="D41" s="207">
        <v>9.9649999999999999</v>
      </c>
      <c r="E41" s="212" t="s">
        <v>116</v>
      </c>
      <c r="F41" s="206">
        <v>0</v>
      </c>
      <c r="G41" s="207">
        <v>0</v>
      </c>
      <c r="H41" s="209">
        <v>0.65900000000000003</v>
      </c>
      <c r="I41" s="206">
        <v>3.5089999999999999</v>
      </c>
      <c r="J41" s="207">
        <v>3.5089999999999999</v>
      </c>
      <c r="K41" s="213" t="s">
        <v>108</v>
      </c>
    </row>
    <row r="42" spans="1:11" ht="14.4" customHeight="1" thickBot="1" x14ac:dyDescent="0.35">
      <c r="A42" s="223" t="s">
        <v>144</v>
      </c>
      <c r="B42" s="201">
        <v>4.9406564584124654E-324</v>
      </c>
      <c r="C42" s="201">
        <v>9.9649999999999999</v>
      </c>
      <c r="D42" s="202">
        <v>9.9649999999999999</v>
      </c>
      <c r="E42" s="214" t="s">
        <v>116</v>
      </c>
      <c r="F42" s="201">
        <v>0</v>
      </c>
      <c r="G42" s="202">
        <v>0</v>
      </c>
      <c r="H42" s="204">
        <v>0.65900000000000003</v>
      </c>
      <c r="I42" s="201">
        <v>3.5089999999999999</v>
      </c>
      <c r="J42" s="202">
        <v>3.5089999999999999</v>
      </c>
      <c r="K42" s="211" t="s">
        <v>108</v>
      </c>
    </row>
    <row r="43" spans="1:11" ht="14.4" customHeight="1" thickBot="1" x14ac:dyDescent="0.35">
      <c r="A43" s="221" t="s">
        <v>44</v>
      </c>
      <c r="B43" s="201">
        <v>11.582039302631999</v>
      </c>
      <c r="C43" s="201">
        <v>8.8764299999999992</v>
      </c>
      <c r="D43" s="202">
        <v>-2.7056093026310002</v>
      </c>
      <c r="E43" s="203">
        <v>0.76639612144799996</v>
      </c>
      <c r="F43" s="201">
        <v>8.3512899499230002</v>
      </c>
      <c r="G43" s="202">
        <v>7.6553491207629998</v>
      </c>
      <c r="H43" s="204">
        <v>0.61509000000000003</v>
      </c>
      <c r="I43" s="201">
        <v>7.5312799999999998</v>
      </c>
      <c r="J43" s="202">
        <v>-0.124069120763</v>
      </c>
      <c r="K43" s="205">
        <v>0.90181038440200001</v>
      </c>
    </row>
    <row r="44" spans="1:11" ht="14.4" customHeight="1" thickBot="1" x14ac:dyDescent="0.35">
      <c r="A44" s="222" t="s">
        <v>145</v>
      </c>
      <c r="B44" s="206">
        <v>5.0000396989410003</v>
      </c>
      <c r="C44" s="206">
        <v>3.0270700000000001</v>
      </c>
      <c r="D44" s="207">
        <v>-1.9729696989409999</v>
      </c>
      <c r="E44" s="208">
        <v>0.60540919317899999</v>
      </c>
      <c r="F44" s="206">
        <v>2.42559862325</v>
      </c>
      <c r="G44" s="207">
        <v>2.2234654046459998</v>
      </c>
      <c r="H44" s="209">
        <v>0.19736000000000001</v>
      </c>
      <c r="I44" s="206">
        <v>2.0407999999999999</v>
      </c>
      <c r="J44" s="207">
        <v>-0.18266540464600001</v>
      </c>
      <c r="K44" s="210">
        <v>0.84135931659800001</v>
      </c>
    </row>
    <row r="45" spans="1:11" ht="14.4" customHeight="1" thickBot="1" x14ac:dyDescent="0.35">
      <c r="A45" s="223" t="s">
        <v>146</v>
      </c>
      <c r="B45" s="201">
        <v>4.9406564584124654E-324</v>
      </c>
      <c r="C45" s="201">
        <v>4.9406564584124654E-324</v>
      </c>
      <c r="D45" s="202">
        <v>0</v>
      </c>
      <c r="E45" s="203">
        <v>1</v>
      </c>
      <c r="F45" s="201">
        <v>4.9406564584124654E-324</v>
      </c>
      <c r="G45" s="202">
        <v>0</v>
      </c>
      <c r="H45" s="204">
        <v>4.9406564584124654E-324</v>
      </c>
      <c r="I45" s="201">
        <v>6.4600000000000005E-2</v>
      </c>
      <c r="J45" s="202">
        <v>6.4600000000000005E-2</v>
      </c>
      <c r="K45" s="211" t="s">
        <v>116</v>
      </c>
    </row>
    <row r="46" spans="1:11" ht="14.4" customHeight="1" thickBot="1" x14ac:dyDescent="0.35">
      <c r="A46" s="223" t="s">
        <v>147</v>
      </c>
      <c r="B46" s="201">
        <v>5.0000396989410003</v>
      </c>
      <c r="C46" s="201">
        <v>3.0270700000000001</v>
      </c>
      <c r="D46" s="202">
        <v>-1.9729696989409999</v>
      </c>
      <c r="E46" s="203">
        <v>0.60540919317899999</v>
      </c>
      <c r="F46" s="201">
        <v>2.42559862325</v>
      </c>
      <c r="G46" s="202">
        <v>2.2234654046459998</v>
      </c>
      <c r="H46" s="204">
        <v>0.19736000000000001</v>
      </c>
      <c r="I46" s="201">
        <v>1.9762</v>
      </c>
      <c r="J46" s="202">
        <v>-0.247265404646</v>
      </c>
      <c r="K46" s="205">
        <v>0.81472671573</v>
      </c>
    </row>
    <row r="47" spans="1:11" ht="14.4" customHeight="1" thickBot="1" x14ac:dyDescent="0.35">
      <c r="A47" s="222" t="s">
        <v>148</v>
      </c>
      <c r="B47" s="206">
        <v>1.093559934155</v>
      </c>
      <c r="C47" s="206">
        <v>0.54</v>
      </c>
      <c r="D47" s="207">
        <v>-0.55355993415500004</v>
      </c>
      <c r="E47" s="208">
        <v>0.493800095572</v>
      </c>
      <c r="F47" s="206">
        <v>0.59037597691599997</v>
      </c>
      <c r="G47" s="207">
        <v>0.54117797883999996</v>
      </c>
      <c r="H47" s="209">
        <v>4.9406564584124654E-324</v>
      </c>
      <c r="I47" s="206">
        <v>0.13500000000000001</v>
      </c>
      <c r="J47" s="207">
        <v>-0.40617797884000001</v>
      </c>
      <c r="K47" s="210">
        <v>0.22866784096600001</v>
      </c>
    </row>
    <row r="48" spans="1:11" ht="14.4" customHeight="1" thickBot="1" x14ac:dyDescent="0.35">
      <c r="A48" s="223" t="s">
        <v>149</v>
      </c>
      <c r="B48" s="201">
        <v>1.093559934155</v>
      </c>
      <c r="C48" s="201">
        <v>0.54</v>
      </c>
      <c r="D48" s="202">
        <v>-0.55355993415500004</v>
      </c>
      <c r="E48" s="203">
        <v>0.493800095572</v>
      </c>
      <c r="F48" s="201">
        <v>0.59037597691599997</v>
      </c>
      <c r="G48" s="202">
        <v>0.54117797883999996</v>
      </c>
      <c r="H48" s="204">
        <v>4.9406564584124654E-324</v>
      </c>
      <c r="I48" s="201">
        <v>0.13500000000000001</v>
      </c>
      <c r="J48" s="202">
        <v>-0.40617797884000001</v>
      </c>
      <c r="K48" s="205">
        <v>0.22866784096600001</v>
      </c>
    </row>
    <row r="49" spans="1:11" ht="14.4" customHeight="1" thickBot="1" x14ac:dyDescent="0.35">
      <c r="A49" s="222" t="s">
        <v>150</v>
      </c>
      <c r="B49" s="206">
        <v>5.4884396695340003</v>
      </c>
      <c r="C49" s="206">
        <v>5.3093599999999999</v>
      </c>
      <c r="D49" s="207">
        <v>-0.17907966953400001</v>
      </c>
      <c r="E49" s="208">
        <v>0.96737147890499997</v>
      </c>
      <c r="F49" s="206">
        <v>5.3353153497559997</v>
      </c>
      <c r="G49" s="207">
        <v>4.8907057372759999</v>
      </c>
      <c r="H49" s="209">
        <v>0.41772999999999999</v>
      </c>
      <c r="I49" s="206">
        <v>5.35548</v>
      </c>
      <c r="J49" s="207">
        <v>0.46477426272299999</v>
      </c>
      <c r="K49" s="210">
        <v>1.0037794673639999</v>
      </c>
    </row>
    <row r="50" spans="1:11" ht="14.4" customHeight="1" thickBot="1" x14ac:dyDescent="0.35">
      <c r="A50" s="223" t="s">
        <v>151</v>
      </c>
      <c r="B50" s="201">
        <v>3.999959759157</v>
      </c>
      <c r="C50" s="201">
        <v>4.9713599999999998</v>
      </c>
      <c r="D50" s="202">
        <v>0.97140024084200005</v>
      </c>
      <c r="E50" s="203">
        <v>1.2428525033569999</v>
      </c>
      <c r="F50" s="201">
        <v>5.0000050770979998</v>
      </c>
      <c r="G50" s="202">
        <v>4.5833379873400002</v>
      </c>
      <c r="H50" s="204">
        <v>0.41772999999999999</v>
      </c>
      <c r="I50" s="201">
        <v>5.1864800000000004</v>
      </c>
      <c r="J50" s="202">
        <v>0.60314201265900003</v>
      </c>
      <c r="K50" s="205">
        <v>1.0372949467100001</v>
      </c>
    </row>
    <row r="51" spans="1:11" ht="14.4" customHeight="1" thickBot="1" x14ac:dyDescent="0.35">
      <c r="A51" s="223" t="s">
        <v>152</v>
      </c>
      <c r="B51" s="201">
        <v>1.488479910376</v>
      </c>
      <c r="C51" s="201">
        <v>0.33800000000000002</v>
      </c>
      <c r="D51" s="202">
        <v>-1.1504799103759999</v>
      </c>
      <c r="E51" s="203">
        <v>0.227077300569</v>
      </c>
      <c r="F51" s="201">
        <v>0.33531027265699997</v>
      </c>
      <c r="G51" s="202">
        <v>0.30736774993600002</v>
      </c>
      <c r="H51" s="204">
        <v>4.9406564584124654E-324</v>
      </c>
      <c r="I51" s="201">
        <v>0.16900000000000001</v>
      </c>
      <c r="J51" s="202">
        <v>-0.13836774993600001</v>
      </c>
      <c r="K51" s="205">
        <v>0.50401080366600004</v>
      </c>
    </row>
    <row r="52" spans="1:11" ht="14.4" customHeight="1" thickBot="1" x14ac:dyDescent="0.35">
      <c r="A52" s="220" t="s">
        <v>45</v>
      </c>
      <c r="B52" s="201">
        <v>1072.9999753934301</v>
      </c>
      <c r="C52" s="201">
        <v>1673.9270100000001</v>
      </c>
      <c r="D52" s="202">
        <v>600.92703460657401</v>
      </c>
      <c r="E52" s="203">
        <v>1.5600438475180001</v>
      </c>
      <c r="F52" s="201">
        <v>2045.9994467860699</v>
      </c>
      <c r="G52" s="202">
        <v>1875.49949288724</v>
      </c>
      <c r="H52" s="204">
        <v>200.55195000000001</v>
      </c>
      <c r="I52" s="201">
        <v>1878.62238</v>
      </c>
      <c r="J52" s="202">
        <v>3.122887112765</v>
      </c>
      <c r="K52" s="205">
        <v>0.91819300486599997</v>
      </c>
    </row>
    <row r="53" spans="1:11" ht="14.4" customHeight="1" thickBot="1" x14ac:dyDescent="0.35">
      <c r="A53" s="225" t="s">
        <v>153</v>
      </c>
      <c r="B53" s="206">
        <v>793.99999219233905</v>
      </c>
      <c r="C53" s="206">
        <v>1257.0899999999999</v>
      </c>
      <c r="D53" s="207">
        <v>463.09000780766098</v>
      </c>
      <c r="E53" s="208">
        <v>1.583236791387</v>
      </c>
      <c r="F53" s="206">
        <v>1515.99999999992</v>
      </c>
      <c r="G53" s="207">
        <v>1389.6666666665899</v>
      </c>
      <c r="H53" s="209">
        <v>150.90100000000001</v>
      </c>
      <c r="I53" s="206">
        <v>1397.8040000000001</v>
      </c>
      <c r="J53" s="207">
        <v>8.1373333334079998</v>
      </c>
      <c r="K53" s="210">
        <v>0.92203430079100002</v>
      </c>
    </row>
    <row r="54" spans="1:11" ht="14.4" customHeight="1" thickBot="1" x14ac:dyDescent="0.35">
      <c r="A54" s="222" t="s">
        <v>154</v>
      </c>
      <c r="B54" s="206">
        <v>790.999992372973</v>
      </c>
      <c r="C54" s="206">
        <v>1245.2339999999999</v>
      </c>
      <c r="D54" s="207">
        <v>454.23400762702801</v>
      </c>
      <c r="E54" s="208">
        <v>1.574252859679</v>
      </c>
      <c r="F54" s="206">
        <v>1515.99999999992</v>
      </c>
      <c r="G54" s="207">
        <v>1389.6666666665899</v>
      </c>
      <c r="H54" s="209">
        <v>150.90100000000001</v>
      </c>
      <c r="I54" s="206">
        <v>1382.8040000000001</v>
      </c>
      <c r="J54" s="207">
        <v>-6.8626666665910001</v>
      </c>
      <c r="K54" s="210">
        <v>0.912139841688</v>
      </c>
    </row>
    <row r="55" spans="1:11" ht="14.4" customHeight="1" thickBot="1" x14ac:dyDescent="0.35">
      <c r="A55" s="223" t="s">
        <v>155</v>
      </c>
      <c r="B55" s="201">
        <v>790.999992372973</v>
      </c>
      <c r="C55" s="201">
        <v>1245.2339999999999</v>
      </c>
      <c r="D55" s="202">
        <v>454.23400762702801</v>
      </c>
      <c r="E55" s="203">
        <v>1.574252859679</v>
      </c>
      <c r="F55" s="201">
        <v>1515.99999999992</v>
      </c>
      <c r="G55" s="202">
        <v>1389.6666666665899</v>
      </c>
      <c r="H55" s="204">
        <v>150.90100000000001</v>
      </c>
      <c r="I55" s="201">
        <v>1382.8040000000001</v>
      </c>
      <c r="J55" s="202">
        <v>-6.8626666665910001</v>
      </c>
      <c r="K55" s="205">
        <v>0.912139841688</v>
      </c>
    </row>
    <row r="56" spans="1:11" ht="14.4" customHeight="1" thickBot="1" x14ac:dyDescent="0.35">
      <c r="A56" s="222" t="s">
        <v>156</v>
      </c>
      <c r="B56" s="206">
        <v>4.9406564584124654E-324</v>
      </c>
      <c r="C56" s="206">
        <v>10</v>
      </c>
      <c r="D56" s="207">
        <v>10</v>
      </c>
      <c r="E56" s="212" t="s">
        <v>116</v>
      </c>
      <c r="F56" s="206">
        <v>0</v>
      </c>
      <c r="G56" s="207">
        <v>0</v>
      </c>
      <c r="H56" s="209">
        <v>4.9406564584124654E-324</v>
      </c>
      <c r="I56" s="206">
        <v>15</v>
      </c>
      <c r="J56" s="207">
        <v>15</v>
      </c>
      <c r="K56" s="213" t="s">
        <v>108</v>
      </c>
    </row>
    <row r="57" spans="1:11" ht="14.4" customHeight="1" thickBot="1" x14ac:dyDescent="0.35">
      <c r="A57" s="223" t="s">
        <v>157</v>
      </c>
      <c r="B57" s="201">
        <v>4.9406564584124654E-324</v>
      </c>
      <c r="C57" s="201">
        <v>10</v>
      </c>
      <c r="D57" s="202">
        <v>10</v>
      </c>
      <c r="E57" s="214" t="s">
        <v>116</v>
      </c>
      <c r="F57" s="201">
        <v>0</v>
      </c>
      <c r="G57" s="202">
        <v>0</v>
      </c>
      <c r="H57" s="204">
        <v>4.9406564584124654E-324</v>
      </c>
      <c r="I57" s="201">
        <v>15</v>
      </c>
      <c r="J57" s="202">
        <v>15</v>
      </c>
      <c r="K57" s="211" t="s">
        <v>108</v>
      </c>
    </row>
    <row r="58" spans="1:11" ht="14.4" customHeight="1" thickBot="1" x14ac:dyDescent="0.35">
      <c r="A58" s="222" t="s">
        <v>158</v>
      </c>
      <c r="B58" s="206">
        <v>2.9999998193659998</v>
      </c>
      <c r="C58" s="206">
        <v>1.8560000000000001</v>
      </c>
      <c r="D58" s="207">
        <v>-1.1439998193659999</v>
      </c>
      <c r="E58" s="208">
        <v>0.61866670391699996</v>
      </c>
      <c r="F58" s="206">
        <v>0</v>
      </c>
      <c r="G58" s="207">
        <v>0</v>
      </c>
      <c r="H58" s="209">
        <v>4.9406564584124654E-324</v>
      </c>
      <c r="I58" s="206">
        <v>5.434722104253712E-323</v>
      </c>
      <c r="J58" s="207">
        <v>5.434722104253712E-323</v>
      </c>
      <c r="K58" s="213" t="s">
        <v>108</v>
      </c>
    </row>
    <row r="59" spans="1:11" ht="14.4" customHeight="1" thickBot="1" x14ac:dyDescent="0.35">
      <c r="A59" s="223" t="s">
        <v>159</v>
      </c>
      <c r="B59" s="201">
        <v>2.9999998193659998</v>
      </c>
      <c r="C59" s="201">
        <v>1.8560000000000001</v>
      </c>
      <c r="D59" s="202">
        <v>-1.1439998193659999</v>
      </c>
      <c r="E59" s="203">
        <v>0.61866670391699996</v>
      </c>
      <c r="F59" s="201">
        <v>0</v>
      </c>
      <c r="G59" s="202">
        <v>0</v>
      </c>
      <c r="H59" s="204">
        <v>4.9406564584124654E-324</v>
      </c>
      <c r="I59" s="201">
        <v>5.434722104253712E-323</v>
      </c>
      <c r="J59" s="202">
        <v>5.434722104253712E-323</v>
      </c>
      <c r="K59" s="211" t="s">
        <v>108</v>
      </c>
    </row>
    <row r="60" spans="1:11" ht="14.4" customHeight="1" thickBot="1" x14ac:dyDescent="0.35">
      <c r="A60" s="221" t="s">
        <v>160</v>
      </c>
      <c r="B60" s="201">
        <v>270.99994368277902</v>
      </c>
      <c r="C60" s="201">
        <v>404.36732999999998</v>
      </c>
      <c r="D60" s="202">
        <v>133.36738631722099</v>
      </c>
      <c r="E60" s="203">
        <v>1.4921306790869999</v>
      </c>
      <c r="F60" s="201">
        <v>514.99944678615805</v>
      </c>
      <c r="G60" s="202">
        <v>472.08282622064502</v>
      </c>
      <c r="H60" s="204">
        <v>48.141269999999999</v>
      </c>
      <c r="I60" s="201">
        <v>466.98820999999998</v>
      </c>
      <c r="J60" s="202">
        <v>-5.0946162206440002</v>
      </c>
      <c r="K60" s="205">
        <v>0.906774197359</v>
      </c>
    </row>
    <row r="61" spans="1:11" ht="14.4" customHeight="1" thickBot="1" x14ac:dyDescent="0.35">
      <c r="A61" s="222" t="s">
        <v>161</v>
      </c>
      <c r="B61" s="206">
        <v>71.999995664796003</v>
      </c>
      <c r="C61" s="206">
        <v>110.7319</v>
      </c>
      <c r="D61" s="207">
        <v>38.731904335202998</v>
      </c>
      <c r="E61" s="208">
        <v>1.537943148156</v>
      </c>
      <c r="F61" s="206">
        <v>135.99999895321901</v>
      </c>
      <c r="G61" s="207">
        <v>124.666665707118</v>
      </c>
      <c r="H61" s="209">
        <v>13.581630000000001</v>
      </c>
      <c r="I61" s="206">
        <v>124.45274000000001</v>
      </c>
      <c r="J61" s="207">
        <v>-0.21392570711700001</v>
      </c>
      <c r="K61" s="210">
        <v>0.91509368351300002</v>
      </c>
    </row>
    <row r="62" spans="1:11" ht="14.4" customHeight="1" thickBot="1" x14ac:dyDescent="0.35">
      <c r="A62" s="223" t="s">
        <v>162</v>
      </c>
      <c r="B62" s="201">
        <v>71.999995664796003</v>
      </c>
      <c r="C62" s="201">
        <v>110.7319</v>
      </c>
      <c r="D62" s="202">
        <v>38.731904335202998</v>
      </c>
      <c r="E62" s="203">
        <v>1.537943148156</v>
      </c>
      <c r="F62" s="201">
        <v>135.99999895321901</v>
      </c>
      <c r="G62" s="202">
        <v>124.666665707118</v>
      </c>
      <c r="H62" s="204">
        <v>13.581630000000001</v>
      </c>
      <c r="I62" s="201">
        <v>124.45274000000001</v>
      </c>
      <c r="J62" s="202">
        <v>-0.21392570711700001</v>
      </c>
      <c r="K62" s="205">
        <v>0.91509368351300002</v>
      </c>
    </row>
    <row r="63" spans="1:11" ht="14.4" customHeight="1" thickBot="1" x14ac:dyDescent="0.35">
      <c r="A63" s="222" t="s">
        <v>163</v>
      </c>
      <c r="B63" s="206">
        <v>198.99994801798201</v>
      </c>
      <c r="C63" s="206">
        <v>293.63542999999999</v>
      </c>
      <c r="D63" s="207">
        <v>94.635481982016998</v>
      </c>
      <c r="E63" s="208">
        <v>1.475555310062</v>
      </c>
      <c r="F63" s="206">
        <v>378.99944783293898</v>
      </c>
      <c r="G63" s="207">
        <v>347.41616051352702</v>
      </c>
      <c r="H63" s="209">
        <v>34.559640000000002</v>
      </c>
      <c r="I63" s="206">
        <v>342.53546999999998</v>
      </c>
      <c r="J63" s="207">
        <v>-4.880690513527</v>
      </c>
      <c r="K63" s="210">
        <v>0.90378883652300002</v>
      </c>
    </row>
    <row r="64" spans="1:11" ht="14.4" customHeight="1" thickBot="1" x14ac:dyDescent="0.35">
      <c r="A64" s="223" t="s">
        <v>164</v>
      </c>
      <c r="B64" s="201">
        <v>198.99994801798201</v>
      </c>
      <c r="C64" s="201">
        <v>293.63542999999999</v>
      </c>
      <c r="D64" s="202">
        <v>94.635481982016998</v>
      </c>
      <c r="E64" s="203">
        <v>1.475555310062</v>
      </c>
      <c r="F64" s="201">
        <v>378.99944783293898</v>
      </c>
      <c r="G64" s="202">
        <v>347.41616051352702</v>
      </c>
      <c r="H64" s="204">
        <v>34.559640000000002</v>
      </c>
      <c r="I64" s="201">
        <v>342.53546999999998</v>
      </c>
      <c r="J64" s="202">
        <v>-4.880690513527</v>
      </c>
      <c r="K64" s="205">
        <v>0.90378883652300002</v>
      </c>
    </row>
    <row r="65" spans="1:11" ht="14.4" customHeight="1" thickBot="1" x14ac:dyDescent="0.35">
      <c r="A65" s="221" t="s">
        <v>165</v>
      </c>
      <c r="B65" s="201">
        <v>8.0000395183080002</v>
      </c>
      <c r="C65" s="201">
        <v>12.46968</v>
      </c>
      <c r="D65" s="202">
        <v>4.469640481691</v>
      </c>
      <c r="E65" s="203">
        <v>1.55870230034</v>
      </c>
      <c r="F65" s="201">
        <v>14.999999999999</v>
      </c>
      <c r="G65" s="202">
        <v>13.749999999999</v>
      </c>
      <c r="H65" s="204">
        <v>1.5096799999999999</v>
      </c>
      <c r="I65" s="201">
        <v>13.830170000000001</v>
      </c>
      <c r="J65" s="202">
        <v>8.0170000000000005E-2</v>
      </c>
      <c r="K65" s="205">
        <v>0.922011333333</v>
      </c>
    </row>
    <row r="66" spans="1:11" ht="14.4" customHeight="1" thickBot="1" x14ac:dyDescent="0.35">
      <c r="A66" s="222" t="s">
        <v>166</v>
      </c>
      <c r="B66" s="206">
        <v>8.0000395183080002</v>
      </c>
      <c r="C66" s="206">
        <v>12.46968</v>
      </c>
      <c r="D66" s="207">
        <v>4.469640481691</v>
      </c>
      <c r="E66" s="208">
        <v>1.55870230034</v>
      </c>
      <c r="F66" s="206">
        <v>14.999999999999</v>
      </c>
      <c r="G66" s="207">
        <v>13.749999999999</v>
      </c>
      <c r="H66" s="209">
        <v>1.5096799999999999</v>
      </c>
      <c r="I66" s="206">
        <v>13.830170000000001</v>
      </c>
      <c r="J66" s="207">
        <v>8.0170000000000005E-2</v>
      </c>
      <c r="K66" s="210">
        <v>0.922011333333</v>
      </c>
    </row>
    <row r="67" spans="1:11" ht="14.4" customHeight="1" thickBot="1" x14ac:dyDescent="0.35">
      <c r="A67" s="223" t="s">
        <v>167</v>
      </c>
      <c r="B67" s="201">
        <v>8.0000395183080002</v>
      </c>
      <c r="C67" s="201">
        <v>12.46968</v>
      </c>
      <c r="D67" s="202">
        <v>4.469640481691</v>
      </c>
      <c r="E67" s="203">
        <v>1.55870230034</v>
      </c>
      <c r="F67" s="201">
        <v>14.999999999999</v>
      </c>
      <c r="G67" s="202">
        <v>13.749999999999</v>
      </c>
      <c r="H67" s="204">
        <v>1.5096799999999999</v>
      </c>
      <c r="I67" s="201">
        <v>13.830170000000001</v>
      </c>
      <c r="J67" s="202">
        <v>8.0170000000000005E-2</v>
      </c>
      <c r="K67" s="205">
        <v>0.922011333333</v>
      </c>
    </row>
    <row r="68" spans="1:11" ht="14.4" customHeight="1" thickBot="1" x14ac:dyDescent="0.35">
      <c r="A68" s="220" t="s">
        <v>168</v>
      </c>
      <c r="B68" s="201">
        <v>1.0799999349710001</v>
      </c>
      <c r="C68" s="201">
        <v>1</v>
      </c>
      <c r="D68" s="202">
        <v>-7.9999934970999997E-2</v>
      </c>
      <c r="E68" s="203">
        <v>0.92592598167700002</v>
      </c>
      <c r="F68" s="201">
        <v>1.4999999999989999</v>
      </c>
      <c r="G68" s="202">
        <v>1.3749999999989999</v>
      </c>
      <c r="H68" s="204">
        <v>4.9406564584124654E-324</v>
      </c>
      <c r="I68" s="201">
        <v>0.624</v>
      </c>
      <c r="J68" s="202">
        <v>-0.75099999999900002</v>
      </c>
      <c r="K68" s="205">
        <v>0.41599999999999998</v>
      </c>
    </row>
    <row r="69" spans="1:11" ht="14.4" customHeight="1" thickBot="1" x14ac:dyDescent="0.35">
      <c r="A69" s="221" t="s">
        <v>169</v>
      </c>
      <c r="B69" s="201">
        <v>4.9406564584124654E-324</v>
      </c>
      <c r="C69" s="201">
        <v>4.9406564584124654E-324</v>
      </c>
      <c r="D69" s="202">
        <v>0</v>
      </c>
      <c r="E69" s="203">
        <v>1</v>
      </c>
      <c r="F69" s="201">
        <v>4.9406564584124654E-324</v>
      </c>
      <c r="G69" s="202">
        <v>0</v>
      </c>
      <c r="H69" s="204">
        <v>4.9406564584124654E-324</v>
      </c>
      <c r="I69" s="201">
        <v>0.624</v>
      </c>
      <c r="J69" s="202">
        <v>0.624</v>
      </c>
      <c r="K69" s="211" t="s">
        <v>116</v>
      </c>
    </row>
    <row r="70" spans="1:11" ht="14.4" customHeight="1" thickBot="1" x14ac:dyDescent="0.35">
      <c r="A70" s="222" t="s">
        <v>170</v>
      </c>
      <c r="B70" s="206">
        <v>4.9406564584124654E-324</v>
      </c>
      <c r="C70" s="206">
        <v>4.9406564584124654E-324</v>
      </c>
      <c r="D70" s="207">
        <v>0</v>
      </c>
      <c r="E70" s="208">
        <v>1</v>
      </c>
      <c r="F70" s="206">
        <v>4.9406564584124654E-324</v>
      </c>
      <c r="G70" s="207">
        <v>0</v>
      </c>
      <c r="H70" s="209">
        <v>4.9406564584124654E-324</v>
      </c>
      <c r="I70" s="206">
        <v>0.624</v>
      </c>
      <c r="J70" s="207">
        <v>0.624</v>
      </c>
      <c r="K70" s="213" t="s">
        <v>116</v>
      </c>
    </row>
    <row r="71" spans="1:11" ht="14.4" customHeight="1" thickBot="1" x14ac:dyDescent="0.35">
      <c r="A71" s="223" t="s">
        <v>171</v>
      </c>
      <c r="B71" s="201">
        <v>4.9406564584124654E-324</v>
      </c>
      <c r="C71" s="201">
        <v>4.9406564584124654E-324</v>
      </c>
      <c r="D71" s="202">
        <v>0</v>
      </c>
      <c r="E71" s="203">
        <v>1</v>
      </c>
      <c r="F71" s="201">
        <v>4.9406564584124654E-324</v>
      </c>
      <c r="G71" s="202">
        <v>0</v>
      </c>
      <c r="H71" s="204">
        <v>4.9406564584124654E-324</v>
      </c>
      <c r="I71" s="201">
        <v>0.624</v>
      </c>
      <c r="J71" s="202">
        <v>0.624</v>
      </c>
      <c r="K71" s="211" t="s">
        <v>116</v>
      </c>
    </row>
    <row r="72" spans="1:11" ht="14.4" customHeight="1" thickBot="1" x14ac:dyDescent="0.35">
      <c r="A72" s="221" t="s">
        <v>172</v>
      </c>
      <c r="B72" s="201">
        <v>1.0799999349710001</v>
      </c>
      <c r="C72" s="201">
        <v>1</v>
      </c>
      <c r="D72" s="202">
        <v>-7.9999934970999997E-2</v>
      </c>
      <c r="E72" s="203">
        <v>0.92592598167700002</v>
      </c>
      <c r="F72" s="201">
        <v>1.4999999999989999</v>
      </c>
      <c r="G72" s="202">
        <v>1.3749999999989999</v>
      </c>
      <c r="H72" s="204">
        <v>4.9406564584124654E-324</v>
      </c>
      <c r="I72" s="201">
        <v>5.434722104253712E-323</v>
      </c>
      <c r="J72" s="202">
        <v>-1.3749999999989999</v>
      </c>
      <c r="K72" s="205">
        <v>3.4584595208887258E-323</v>
      </c>
    </row>
    <row r="73" spans="1:11" ht="14.4" customHeight="1" thickBot="1" x14ac:dyDescent="0.35">
      <c r="A73" s="222" t="s">
        <v>173</v>
      </c>
      <c r="B73" s="206">
        <v>1.0799999349710001</v>
      </c>
      <c r="C73" s="206">
        <v>1</v>
      </c>
      <c r="D73" s="207">
        <v>-7.9999934970999997E-2</v>
      </c>
      <c r="E73" s="208">
        <v>0.92592598167700002</v>
      </c>
      <c r="F73" s="206">
        <v>1.4999999999989999</v>
      </c>
      <c r="G73" s="207">
        <v>1.3749999999989999</v>
      </c>
      <c r="H73" s="209">
        <v>4.9406564584124654E-324</v>
      </c>
      <c r="I73" s="206">
        <v>5.434722104253712E-323</v>
      </c>
      <c r="J73" s="207">
        <v>-1.3749999999989999</v>
      </c>
      <c r="K73" s="210">
        <v>3.4584595208887258E-323</v>
      </c>
    </row>
    <row r="74" spans="1:11" ht="14.4" customHeight="1" thickBot="1" x14ac:dyDescent="0.35">
      <c r="A74" s="223" t="s">
        <v>174</v>
      </c>
      <c r="B74" s="201">
        <v>1.0799999349710001</v>
      </c>
      <c r="C74" s="201">
        <v>1</v>
      </c>
      <c r="D74" s="202">
        <v>-7.9999934970999997E-2</v>
      </c>
      <c r="E74" s="203">
        <v>0.92592598167700002</v>
      </c>
      <c r="F74" s="201">
        <v>1.4999999999989999</v>
      </c>
      <c r="G74" s="202">
        <v>1.3749999999989999</v>
      </c>
      <c r="H74" s="204">
        <v>4.9406564584124654E-324</v>
      </c>
      <c r="I74" s="201">
        <v>5.434722104253712E-323</v>
      </c>
      <c r="J74" s="202">
        <v>-1.3749999999989999</v>
      </c>
      <c r="K74" s="205">
        <v>3.4584595208887258E-323</v>
      </c>
    </row>
    <row r="75" spans="1:11" ht="14.4" customHeight="1" thickBot="1" x14ac:dyDescent="0.35">
      <c r="A75" s="220" t="s">
        <v>175</v>
      </c>
      <c r="B75" s="201">
        <v>4.9406564584124654E-324</v>
      </c>
      <c r="C75" s="201">
        <v>4.9406564584124654E-324</v>
      </c>
      <c r="D75" s="202">
        <v>0</v>
      </c>
      <c r="E75" s="203">
        <v>1</v>
      </c>
      <c r="F75" s="201">
        <v>0</v>
      </c>
      <c r="G75" s="202">
        <v>0</v>
      </c>
      <c r="H75" s="204">
        <v>4.9406564584124654E-324</v>
      </c>
      <c r="I75" s="201">
        <v>0.2</v>
      </c>
      <c r="J75" s="202">
        <v>0.2</v>
      </c>
      <c r="K75" s="211" t="s">
        <v>108</v>
      </c>
    </row>
    <row r="76" spans="1:11" ht="14.4" customHeight="1" thickBot="1" x14ac:dyDescent="0.35">
      <c r="A76" s="221" t="s">
        <v>176</v>
      </c>
      <c r="B76" s="201">
        <v>4.9406564584124654E-324</v>
      </c>
      <c r="C76" s="201">
        <v>4.9406564584124654E-324</v>
      </c>
      <c r="D76" s="202">
        <v>0</v>
      </c>
      <c r="E76" s="203">
        <v>1</v>
      </c>
      <c r="F76" s="201">
        <v>0</v>
      </c>
      <c r="G76" s="202">
        <v>0</v>
      </c>
      <c r="H76" s="204">
        <v>4.9406564584124654E-324</v>
      </c>
      <c r="I76" s="201">
        <v>0.2</v>
      </c>
      <c r="J76" s="202">
        <v>0.2</v>
      </c>
      <c r="K76" s="211" t="s">
        <v>108</v>
      </c>
    </row>
    <row r="77" spans="1:11" ht="14.4" customHeight="1" thickBot="1" x14ac:dyDescent="0.35">
      <c r="A77" s="222" t="s">
        <v>177</v>
      </c>
      <c r="B77" s="206">
        <v>4.9406564584124654E-324</v>
      </c>
      <c r="C77" s="206">
        <v>4.9406564584124654E-324</v>
      </c>
      <c r="D77" s="207">
        <v>0</v>
      </c>
      <c r="E77" s="208">
        <v>1</v>
      </c>
      <c r="F77" s="206">
        <v>4.9406564584124654E-324</v>
      </c>
      <c r="G77" s="207">
        <v>0</v>
      </c>
      <c r="H77" s="209">
        <v>4.9406564584124654E-324</v>
      </c>
      <c r="I77" s="206">
        <v>0.2</v>
      </c>
      <c r="J77" s="207">
        <v>0.2</v>
      </c>
      <c r="K77" s="213" t="s">
        <v>116</v>
      </c>
    </row>
    <row r="78" spans="1:11" ht="14.4" customHeight="1" thickBot="1" x14ac:dyDescent="0.35">
      <c r="A78" s="223" t="s">
        <v>178</v>
      </c>
      <c r="B78" s="201">
        <v>4.9406564584124654E-324</v>
      </c>
      <c r="C78" s="201">
        <v>4.9406564584124654E-324</v>
      </c>
      <c r="D78" s="202">
        <v>0</v>
      </c>
      <c r="E78" s="203">
        <v>1</v>
      </c>
      <c r="F78" s="201">
        <v>4.9406564584124654E-324</v>
      </c>
      <c r="G78" s="202">
        <v>0</v>
      </c>
      <c r="H78" s="204">
        <v>4.9406564584124654E-324</v>
      </c>
      <c r="I78" s="201">
        <v>0.2</v>
      </c>
      <c r="J78" s="202">
        <v>0.2</v>
      </c>
      <c r="K78" s="211" t="s">
        <v>116</v>
      </c>
    </row>
    <row r="79" spans="1:11" ht="14.4" customHeight="1" thickBot="1" x14ac:dyDescent="0.35">
      <c r="A79" s="220" t="s">
        <v>179</v>
      </c>
      <c r="B79" s="201">
        <v>56.000036628171998</v>
      </c>
      <c r="C79" s="201">
        <v>56.22</v>
      </c>
      <c r="D79" s="202">
        <v>0.21996337182699999</v>
      </c>
      <c r="E79" s="203">
        <v>1.0039279147839999</v>
      </c>
      <c r="F79" s="201">
        <v>35.999999999998003</v>
      </c>
      <c r="G79" s="202">
        <v>32.999999999998003</v>
      </c>
      <c r="H79" s="204">
        <v>3.9820000000000002</v>
      </c>
      <c r="I79" s="201">
        <v>36.462000000000003</v>
      </c>
      <c r="J79" s="202">
        <v>3.4620000000009998</v>
      </c>
      <c r="K79" s="205">
        <v>1.012833333333</v>
      </c>
    </row>
    <row r="80" spans="1:11" ht="14.4" customHeight="1" thickBot="1" x14ac:dyDescent="0.35">
      <c r="A80" s="221" t="s">
        <v>180</v>
      </c>
      <c r="B80" s="201">
        <v>56.000036628171998</v>
      </c>
      <c r="C80" s="201">
        <v>56.22</v>
      </c>
      <c r="D80" s="202">
        <v>0.21996337182699999</v>
      </c>
      <c r="E80" s="203">
        <v>1.0039279147839999</v>
      </c>
      <c r="F80" s="201">
        <v>35.999999999998003</v>
      </c>
      <c r="G80" s="202">
        <v>32.999999999998003</v>
      </c>
      <c r="H80" s="204">
        <v>3.9820000000000002</v>
      </c>
      <c r="I80" s="201">
        <v>27.145</v>
      </c>
      <c r="J80" s="202">
        <v>-5.8549999999980002</v>
      </c>
      <c r="K80" s="205">
        <v>0.75402777777700003</v>
      </c>
    </row>
    <row r="81" spans="1:11" ht="14.4" customHeight="1" thickBot="1" x14ac:dyDescent="0.35">
      <c r="A81" s="222" t="s">
        <v>181</v>
      </c>
      <c r="B81" s="206">
        <v>56.000036628171998</v>
      </c>
      <c r="C81" s="206">
        <v>56.22</v>
      </c>
      <c r="D81" s="207">
        <v>0.21996337182699999</v>
      </c>
      <c r="E81" s="208">
        <v>1.0039279147839999</v>
      </c>
      <c r="F81" s="206">
        <v>35.999999999998003</v>
      </c>
      <c r="G81" s="207">
        <v>32.999999999998003</v>
      </c>
      <c r="H81" s="209">
        <v>3.9820000000000002</v>
      </c>
      <c r="I81" s="206">
        <v>27.145</v>
      </c>
      <c r="J81" s="207">
        <v>-5.8549999999980002</v>
      </c>
      <c r="K81" s="210">
        <v>0.75402777777700003</v>
      </c>
    </row>
    <row r="82" spans="1:11" ht="14.4" customHeight="1" thickBot="1" x14ac:dyDescent="0.35">
      <c r="A82" s="223" t="s">
        <v>182</v>
      </c>
      <c r="B82" s="201">
        <v>5.0000396989410003</v>
      </c>
      <c r="C82" s="201">
        <v>5.34</v>
      </c>
      <c r="D82" s="202">
        <v>0.33996030105800001</v>
      </c>
      <c r="E82" s="203">
        <v>1.0679915203729999</v>
      </c>
      <c r="F82" s="201">
        <v>3.9999999999989999</v>
      </c>
      <c r="G82" s="202">
        <v>3.6666666666659999</v>
      </c>
      <c r="H82" s="204">
        <v>0.219</v>
      </c>
      <c r="I82" s="201">
        <v>2.7309999999999999</v>
      </c>
      <c r="J82" s="202">
        <v>-0.93566666666599996</v>
      </c>
      <c r="K82" s="205">
        <v>0.68274999999999997</v>
      </c>
    </row>
    <row r="83" spans="1:11" ht="14.4" customHeight="1" thickBot="1" x14ac:dyDescent="0.35">
      <c r="A83" s="223" t="s">
        <v>183</v>
      </c>
      <c r="B83" s="201">
        <v>4.9406564584124654E-324</v>
      </c>
      <c r="C83" s="201">
        <v>4.9406564584124654E-324</v>
      </c>
      <c r="D83" s="202">
        <v>0</v>
      </c>
      <c r="E83" s="203">
        <v>1</v>
      </c>
      <c r="F83" s="201">
        <v>4.9406564584124654E-324</v>
      </c>
      <c r="G83" s="202">
        <v>0</v>
      </c>
      <c r="H83" s="204">
        <v>1.9670000000000001</v>
      </c>
      <c r="I83" s="201">
        <v>1.9670000000000001</v>
      </c>
      <c r="J83" s="202">
        <v>1.9670000000000001</v>
      </c>
      <c r="K83" s="211" t="s">
        <v>116</v>
      </c>
    </row>
    <row r="84" spans="1:11" ht="14.4" customHeight="1" thickBot="1" x14ac:dyDescent="0.35">
      <c r="A84" s="223" t="s">
        <v>184</v>
      </c>
      <c r="B84" s="201">
        <v>50.999996929231003</v>
      </c>
      <c r="C84" s="201">
        <v>50.88</v>
      </c>
      <c r="D84" s="202">
        <v>-0.11999692922999999</v>
      </c>
      <c r="E84" s="203">
        <v>0.99764711889299995</v>
      </c>
      <c r="F84" s="201">
        <v>31.999999999998</v>
      </c>
      <c r="G84" s="202">
        <v>29.333333333331002</v>
      </c>
      <c r="H84" s="204">
        <v>1.796</v>
      </c>
      <c r="I84" s="201">
        <v>22.446999999999999</v>
      </c>
      <c r="J84" s="202">
        <v>-6.8863333333309997</v>
      </c>
      <c r="K84" s="205">
        <v>0.70146874999999997</v>
      </c>
    </row>
    <row r="85" spans="1:11" ht="14.4" customHeight="1" thickBot="1" x14ac:dyDescent="0.35">
      <c r="A85" s="221" t="s">
        <v>185</v>
      </c>
      <c r="B85" s="201">
        <v>4.9406564584124654E-324</v>
      </c>
      <c r="C85" s="201">
        <v>4.9406564584124654E-324</v>
      </c>
      <c r="D85" s="202">
        <v>0</v>
      </c>
      <c r="E85" s="203">
        <v>1</v>
      </c>
      <c r="F85" s="201">
        <v>0</v>
      </c>
      <c r="G85" s="202">
        <v>0</v>
      </c>
      <c r="H85" s="204">
        <v>4.9406564584124654E-324</v>
      </c>
      <c r="I85" s="201">
        <v>9.3170000000000002</v>
      </c>
      <c r="J85" s="202">
        <v>9.3170000000000002</v>
      </c>
      <c r="K85" s="211" t="s">
        <v>108</v>
      </c>
    </row>
    <row r="86" spans="1:11" ht="14.4" customHeight="1" thickBot="1" x14ac:dyDescent="0.35">
      <c r="A86" s="222" t="s">
        <v>186</v>
      </c>
      <c r="B86" s="206">
        <v>4.9406564584124654E-324</v>
      </c>
      <c r="C86" s="206">
        <v>4.9406564584124654E-324</v>
      </c>
      <c r="D86" s="207">
        <v>0</v>
      </c>
      <c r="E86" s="208">
        <v>1</v>
      </c>
      <c r="F86" s="206">
        <v>4.9406564584124654E-324</v>
      </c>
      <c r="G86" s="207">
        <v>0</v>
      </c>
      <c r="H86" s="209">
        <v>4.9406564584124654E-324</v>
      </c>
      <c r="I86" s="206">
        <v>9.3170000000000002</v>
      </c>
      <c r="J86" s="207">
        <v>9.3170000000000002</v>
      </c>
      <c r="K86" s="213" t="s">
        <v>116</v>
      </c>
    </row>
    <row r="87" spans="1:11" ht="14.4" customHeight="1" thickBot="1" x14ac:dyDescent="0.35">
      <c r="A87" s="223" t="s">
        <v>187</v>
      </c>
      <c r="B87" s="201">
        <v>4.9406564584124654E-324</v>
      </c>
      <c r="C87" s="201">
        <v>4.9406564584124654E-324</v>
      </c>
      <c r="D87" s="202">
        <v>0</v>
      </c>
      <c r="E87" s="203">
        <v>1</v>
      </c>
      <c r="F87" s="201">
        <v>4.9406564584124654E-324</v>
      </c>
      <c r="G87" s="202">
        <v>0</v>
      </c>
      <c r="H87" s="204">
        <v>4.9406564584124654E-324</v>
      </c>
      <c r="I87" s="201">
        <v>9.3170000000000002</v>
      </c>
      <c r="J87" s="202">
        <v>9.3170000000000002</v>
      </c>
      <c r="K87" s="211" t="s">
        <v>116</v>
      </c>
    </row>
    <row r="88" spans="1:11" ht="14.4" customHeight="1" thickBot="1" x14ac:dyDescent="0.35">
      <c r="A88" s="219" t="s">
        <v>188</v>
      </c>
      <c r="B88" s="201">
        <v>6.9999604066919998</v>
      </c>
      <c r="C88" s="201">
        <v>166.91698977098099</v>
      </c>
      <c r="D88" s="202">
        <v>159.91702936428899</v>
      </c>
      <c r="E88" s="203">
        <v>23.845419127140001</v>
      </c>
      <c r="F88" s="201">
        <v>5.4642799999990004</v>
      </c>
      <c r="G88" s="202">
        <v>5.0089233333329997</v>
      </c>
      <c r="H88" s="204">
        <v>1.0860000000000001</v>
      </c>
      <c r="I88" s="201">
        <v>8.2267700000000001</v>
      </c>
      <c r="J88" s="202">
        <v>3.2178466666659999</v>
      </c>
      <c r="K88" s="205">
        <v>1.5055542541739999</v>
      </c>
    </row>
    <row r="89" spans="1:11" ht="14.4" customHeight="1" thickBot="1" x14ac:dyDescent="0.35">
      <c r="A89" s="220" t="s">
        <v>189</v>
      </c>
      <c r="B89" s="201">
        <v>6.9999604066919998</v>
      </c>
      <c r="C89" s="201">
        <v>166.91698977098099</v>
      </c>
      <c r="D89" s="202">
        <v>159.91702936428899</v>
      </c>
      <c r="E89" s="203">
        <v>23.845419127140001</v>
      </c>
      <c r="F89" s="201">
        <v>5.4642799999990004</v>
      </c>
      <c r="G89" s="202">
        <v>5.0089233333329997</v>
      </c>
      <c r="H89" s="204">
        <v>1.0860000000000001</v>
      </c>
      <c r="I89" s="201">
        <v>8.2267700000000001</v>
      </c>
      <c r="J89" s="202">
        <v>3.2178466666659999</v>
      </c>
      <c r="K89" s="205">
        <v>1.5055542541739999</v>
      </c>
    </row>
    <row r="90" spans="1:11" ht="14.4" customHeight="1" thickBot="1" x14ac:dyDescent="0.35">
      <c r="A90" s="221" t="s">
        <v>190</v>
      </c>
      <c r="B90" s="201">
        <v>6.9999604066919998</v>
      </c>
      <c r="C90" s="201">
        <v>16.804989770980999</v>
      </c>
      <c r="D90" s="202">
        <v>9.805029364288</v>
      </c>
      <c r="E90" s="203">
        <v>2.4007264033819999</v>
      </c>
      <c r="F90" s="201">
        <v>5.4642799999990004</v>
      </c>
      <c r="G90" s="202">
        <v>5.0089233333329997</v>
      </c>
      <c r="H90" s="204">
        <v>1.0860000000000001</v>
      </c>
      <c r="I90" s="201">
        <v>8.2267700000000001</v>
      </c>
      <c r="J90" s="202">
        <v>3.2178466666659999</v>
      </c>
      <c r="K90" s="205">
        <v>1.5055542541739999</v>
      </c>
    </row>
    <row r="91" spans="1:11" ht="14.4" customHeight="1" thickBot="1" x14ac:dyDescent="0.35">
      <c r="A91" s="222" t="s">
        <v>191</v>
      </c>
      <c r="B91" s="206">
        <v>6.9999604066919998</v>
      </c>
      <c r="C91" s="206">
        <v>16.804989770980999</v>
      </c>
      <c r="D91" s="207">
        <v>9.805029364288</v>
      </c>
      <c r="E91" s="208">
        <v>2.4007264033819999</v>
      </c>
      <c r="F91" s="206">
        <v>5.4642799999990004</v>
      </c>
      <c r="G91" s="207">
        <v>5.0089233333329997</v>
      </c>
      <c r="H91" s="209">
        <v>1.0860000000000001</v>
      </c>
      <c r="I91" s="206">
        <v>8.2267700000000001</v>
      </c>
      <c r="J91" s="207">
        <v>3.2178466666659999</v>
      </c>
      <c r="K91" s="210">
        <v>1.5055542541739999</v>
      </c>
    </row>
    <row r="92" spans="1:11" ht="14.4" customHeight="1" thickBot="1" x14ac:dyDescent="0.35">
      <c r="A92" s="223" t="s">
        <v>192</v>
      </c>
      <c r="B92" s="201">
        <v>4.9406564584124654E-324</v>
      </c>
      <c r="C92" s="201">
        <v>4.9406564584124654E-324</v>
      </c>
      <c r="D92" s="202">
        <v>0</v>
      </c>
      <c r="E92" s="203">
        <v>1</v>
      </c>
      <c r="F92" s="201">
        <v>4.9406564584124654E-324</v>
      </c>
      <c r="G92" s="202">
        <v>0</v>
      </c>
      <c r="H92" s="204">
        <v>0.84699999999999998</v>
      </c>
      <c r="I92" s="201">
        <v>0.84699999999999998</v>
      </c>
      <c r="J92" s="202">
        <v>0.84699999999999998</v>
      </c>
      <c r="K92" s="211" t="s">
        <v>116</v>
      </c>
    </row>
    <row r="93" spans="1:11" ht="14.4" customHeight="1" thickBot="1" x14ac:dyDescent="0.35">
      <c r="A93" s="223" t="s">
        <v>193</v>
      </c>
      <c r="B93" s="201">
        <v>4.9406564584124654E-324</v>
      </c>
      <c r="C93" s="201">
        <v>1.631999850555</v>
      </c>
      <c r="D93" s="202">
        <v>1.631999850555</v>
      </c>
      <c r="E93" s="214" t="s">
        <v>116</v>
      </c>
      <c r="F93" s="201">
        <v>0</v>
      </c>
      <c r="G93" s="202">
        <v>0</v>
      </c>
      <c r="H93" s="204">
        <v>4.9406564584124654E-324</v>
      </c>
      <c r="I93" s="201">
        <v>1.1965600000000001</v>
      </c>
      <c r="J93" s="202">
        <v>1.1965600000000001</v>
      </c>
      <c r="K93" s="211" t="s">
        <v>108</v>
      </c>
    </row>
    <row r="94" spans="1:11" ht="14.4" customHeight="1" thickBot="1" x14ac:dyDescent="0.35">
      <c r="A94" s="223" t="s">
        <v>194</v>
      </c>
      <c r="B94" s="201">
        <v>4.9406564584124654E-324</v>
      </c>
      <c r="C94" s="201">
        <v>0.72998993315299998</v>
      </c>
      <c r="D94" s="202">
        <v>0.72998993315299998</v>
      </c>
      <c r="E94" s="214" t="s">
        <v>116</v>
      </c>
      <c r="F94" s="201">
        <v>0</v>
      </c>
      <c r="G94" s="202">
        <v>0</v>
      </c>
      <c r="H94" s="204">
        <v>4.9406564584124654E-324</v>
      </c>
      <c r="I94" s="201">
        <v>0.49020999999999998</v>
      </c>
      <c r="J94" s="202">
        <v>0.49020999999999998</v>
      </c>
      <c r="K94" s="211" t="s">
        <v>108</v>
      </c>
    </row>
    <row r="95" spans="1:11" ht="14.4" customHeight="1" thickBot="1" x14ac:dyDescent="0.35">
      <c r="A95" s="223" t="s">
        <v>195</v>
      </c>
      <c r="B95" s="201">
        <v>4.9406564584124654E-324</v>
      </c>
      <c r="C95" s="201">
        <v>14.442999987271</v>
      </c>
      <c r="D95" s="202">
        <v>14.442999987271</v>
      </c>
      <c r="E95" s="214" t="s">
        <v>116</v>
      </c>
      <c r="F95" s="201">
        <v>0</v>
      </c>
      <c r="G95" s="202">
        <v>0</v>
      </c>
      <c r="H95" s="204">
        <v>0.23899999999999999</v>
      </c>
      <c r="I95" s="201">
        <v>5.6929999999999996</v>
      </c>
      <c r="J95" s="202">
        <v>5.6929999999999996</v>
      </c>
      <c r="K95" s="211" t="s">
        <v>108</v>
      </c>
    </row>
    <row r="96" spans="1:11" ht="14.4" customHeight="1" thickBot="1" x14ac:dyDescent="0.35">
      <c r="A96" s="225" t="s">
        <v>196</v>
      </c>
      <c r="B96" s="206">
        <v>4.9406564584124654E-324</v>
      </c>
      <c r="C96" s="206">
        <v>150.11199999999999</v>
      </c>
      <c r="D96" s="207">
        <v>150.11199999999999</v>
      </c>
      <c r="E96" s="212" t="s">
        <v>116</v>
      </c>
      <c r="F96" s="206">
        <v>0</v>
      </c>
      <c r="G96" s="207">
        <v>0</v>
      </c>
      <c r="H96" s="209">
        <v>4.9406564584124654E-324</v>
      </c>
      <c r="I96" s="206">
        <v>5.434722104253712E-323</v>
      </c>
      <c r="J96" s="207">
        <v>5.434722104253712E-323</v>
      </c>
      <c r="K96" s="213" t="s">
        <v>108</v>
      </c>
    </row>
    <row r="97" spans="1:11" ht="14.4" customHeight="1" thickBot="1" x14ac:dyDescent="0.35">
      <c r="A97" s="222" t="s">
        <v>197</v>
      </c>
      <c r="B97" s="206">
        <v>4.9406564584124654E-324</v>
      </c>
      <c r="C97" s="206">
        <v>150.11199999999999</v>
      </c>
      <c r="D97" s="207">
        <v>150.11199999999999</v>
      </c>
      <c r="E97" s="212" t="s">
        <v>116</v>
      </c>
      <c r="F97" s="206">
        <v>0</v>
      </c>
      <c r="G97" s="207">
        <v>0</v>
      </c>
      <c r="H97" s="209">
        <v>4.9406564584124654E-324</v>
      </c>
      <c r="I97" s="206">
        <v>5.434722104253712E-323</v>
      </c>
      <c r="J97" s="207">
        <v>5.434722104253712E-323</v>
      </c>
      <c r="K97" s="213" t="s">
        <v>108</v>
      </c>
    </row>
    <row r="98" spans="1:11" ht="14.4" customHeight="1" thickBot="1" x14ac:dyDescent="0.35">
      <c r="A98" s="223" t="s">
        <v>198</v>
      </c>
      <c r="B98" s="201">
        <v>4.9406564584124654E-324</v>
      </c>
      <c r="C98" s="201">
        <v>150.11199999999999</v>
      </c>
      <c r="D98" s="202">
        <v>150.11199999999999</v>
      </c>
      <c r="E98" s="214" t="s">
        <v>116</v>
      </c>
      <c r="F98" s="201">
        <v>0</v>
      </c>
      <c r="G98" s="202">
        <v>0</v>
      </c>
      <c r="H98" s="204">
        <v>4.9406564584124654E-324</v>
      </c>
      <c r="I98" s="201">
        <v>5.434722104253712E-323</v>
      </c>
      <c r="J98" s="202">
        <v>5.434722104253712E-323</v>
      </c>
      <c r="K98" s="211" t="s">
        <v>108</v>
      </c>
    </row>
    <row r="99" spans="1:11" ht="14.4" customHeight="1" thickBot="1" x14ac:dyDescent="0.35">
      <c r="A99" s="219" t="s">
        <v>199</v>
      </c>
      <c r="B99" s="201">
        <v>44.000009525240003</v>
      </c>
      <c r="C99" s="201">
        <v>45.414417654711997</v>
      </c>
      <c r="D99" s="202">
        <v>1.414408129471</v>
      </c>
      <c r="E99" s="203">
        <v>1.032145632347</v>
      </c>
      <c r="F99" s="201">
        <v>39.999999999998998</v>
      </c>
      <c r="G99" s="202">
        <v>36.666666666666003</v>
      </c>
      <c r="H99" s="204">
        <v>2.0287999999999999</v>
      </c>
      <c r="I99" s="201">
        <v>28.89799</v>
      </c>
      <c r="J99" s="202">
        <v>-7.7686766666659999</v>
      </c>
      <c r="K99" s="205">
        <v>0.72244975</v>
      </c>
    </row>
    <row r="100" spans="1:11" ht="14.4" customHeight="1" thickBot="1" x14ac:dyDescent="0.35">
      <c r="A100" s="224" t="s">
        <v>200</v>
      </c>
      <c r="B100" s="206">
        <v>44.000009525240003</v>
      </c>
      <c r="C100" s="206">
        <v>45.414417654711997</v>
      </c>
      <c r="D100" s="207">
        <v>1.414408129471</v>
      </c>
      <c r="E100" s="208">
        <v>1.032145632347</v>
      </c>
      <c r="F100" s="206">
        <v>39.999999999998998</v>
      </c>
      <c r="G100" s="207">
        <v>36.666666666666003</v>
      </c>
      <c r="H100" s="209">
        <v>2.0287999999999999</v>
      </c>
      <c r="I100" s="206">
        <v>28.89799</v>
      </c>
      <c r="J100" s="207">
        <v>-7.7686766666659999</v>
      </c>
      <c r="K100" s="210">
        <v>0.72244975</v>
      </c>
    </row>
    <row r="101" spans="1:11" ht="14.4" customHeight="1" thickBot="1" x14ac:dyDescent="0.35">
      <c r="A101" s="225" t="s">
        <v>51</v>
      </c>
      <c r="B101" s="206">
        <v>44.000009525240003</v>
      </c>
      <c r="C101" s="206">
        <v>45.414417654711997</v>
      </c>
      <c r="D101" s="207">
        <v>1.414408129471</v>
      </c>
      <c r="E101" s="208">
        <v>1.032145632347</v>
      </c>
      <c r="F101" s="206">
        <v>39.999999999998998</v>
      </c>
      <c r="G101" s="207">
        <v>36.666666666666003</v>
      </c>
      <c r="H101" s="209">
        <v>2.0287999999999999</v>
      </c>
      <c r="I101" s="206">
        <v>28.89799</v>
      </c>
      <c r="J101" s="207">
        <v>-7.7686766666659999</v>
      </c>
      <c r="K101" s="210">
        <v>0.72244975</v>
      </c>
    </row>
    <row r="102" spans="1:11" ht="14.4" customHeight="1" thickBot="1" x14ac:dyDescent="0.35">
      <c r="A102" s="222" t="s">
        <v>201</v>
      </c>
      <c r="B102" s="206">
        <v>5.0000365369340001</v>
      </c>
      <c r="C102" s="206">
        <v>0.65999994685600005</v>
      </c>
      <c r="D102" s="207">
        <v>-4.3400365900770002</v>
      </c>
      <c r="E102" s="208">
        <v>0.13199902480299999</v>
      </c>
      <c r="F102" s="206">
        <v>4.9999999999989999</v>
      </c>
      <c r="G102" s="207">
        <v>4.583333333333</v>
      </c>
      <c r="H102" s="209">
        <v>4.9406564584124654E-324</v>
      </c>
      <c r="I102" s="206">
        <v>0.81</v>
      </c>
      <c r="J102" s="207">
        <v>-3.7733333333329999</v>
      </c>
      <c r="K102" s="210">
        <v>0.16200000000000001</v>
      </c>
    </row>
    <row r="103" spans="1:11" ht="14.4" customHeight="1" thickBot="1" x14ac:dyDescent="0.35">
      <c r="A103" s="223" t="s">
        <v>202</v>
      </c>
      <c r="B103" s="201">
        <v>5.0000365369340001</v>
      </c>
      <c r="C103" s="201">
        <v>0.65999994685600005</v>
      </c>
      <c r="D103" s="202">
        <v>-4.3400365900770002</v>
      </c>
      <c r="E103" s="203">
        <v>0.13199902480299999</v>
      </c>
      <c r="F103" s="201">
        <v>4.9999999999989999</v>
      </c>
      <c r="G103" s="202">
        <v>4.583333333333</v>
      </c>
      <c r="H103" s="204">
        <v>4.9406564584124654E-324</v>
      </c>
      <c r="I103" s="201">
        <v>0.81</v>
      </c>
      <c r="J103" s="202">
        <v>-3.7733333333329999</v>
      </c>
      <c r="K103" s="205">
        <v>0.16200000000000001</v>
      </c>
    </row>
    <row r="104" spans="1:11" ht="14.4" customHeight="1" thickBot="1" x14ac:dyDescent="0.35">
      <c r="A104" s="222" t="s">
        <v>203</v>
      </c>
      <c r="B104" s="206">
        <v>38.999972988305998</v>
      </c>
      <c r="C104" s="206">
        <v>34.754417707854998</v>
      </c>
      <c r="D104" s="207">
        <v>-4.2455552804509997</v>
      </c>
      <c r="E104" s="208">
        <v>0.89113953279500002</v>
      </c>
      <c r="F104" s="206">
        <v>34.999999999998998</v>
      </c>
      <c r="G104" s="207">
        <v>32.083333333332</v>
      </c>
      <c r="H104" s="209">
        <v>2.0287999999999999</v>
      </c>
      <c r="I104" s="206">
        <v>28.087990000000001</v>
      </c>
      <c r="J104" s="207">
        <v>-3.9953433333319999</v>
      </c>
      <c r="K104" s="210">
        <v>0.80251399999999995</v>
      </c>
    </row>
    <row r="105" spans="1:11" ht="14.4" customHeight="1" thickBot="1" x14ac:dyDescent="0.35">
      <c r="A105" s="223" t="s">
        <v>204</v>
      </c>
      <c r="B105" s="201">
        <v>38.999972988305998</v>
      </c>
      <c r="C105" s="201">
        <v>34.754417707854998</v>
      </c>
      <c r="D105" s="202">
        <v>-4.2455552804509997</v>
      </c>
      <c r="E105" s="203">
        <v>0.89113953279500002</v>
      </c>
      <c r="F105" s="201">
        <v>34.999999999998998</v>
      </c>
      <c r="G105" s="202">
        <v>32.083333333332</v>
      </c>
      <c r="H105" s="204">
        <v>2.0287999999999999</v>
      </c>
      <c r="I105" s="201">
        <v>28.087990000000001</v>
      </c>
      <c r="J105" s="202">
        <v>-3.9953433333319999</v>
      </c>
      <c r="K105" s="205">
        <v>0.80251399999999995</v>
      </c>
    </row>
    <row r="106" spans="1:11" ht="14.4" customHeight="1" thickBot="1" x14ac:dyDescent="0.35">
      <c r="A106" s="222" t="s">
        <v>205</v>
      </c>
      <c r="B106" s="206">
        <v>4.9406564584124654E-324</v>
      </c>
      <c r="C106" s="206">
        <v>10</v>
      </c>
      <c r="D106" s="207">
        <v>10</v>
      </c>
      <c r="E106" s="212" t="s">
        <v>116</v>
      </c>
      <c r="F106" s="206">
        <v>0</v>
      </c>
      <c r="G106" s="207">
        <v>0</v>
      </c>
      <c r="H106" s="209">
        <v>4.9406564584124654E-324</v>
      </c>
      <c r="I106" s="206">
        <v>5.434722104253712E-323</v>
      </c>
      <c r="J106" s="207">
        <v>5.434722104253712E-323</v>
      </c>
      <c r="K106" s="213" t="s">
        <v>108</v>
      </c>
    </row>
    <row r="107" spans="1:11" ht="14.4" customHeight="1" thickBot="1" x14ac:dyDescent="0.35">
      <c r="A107" s="223" t="s">
        <v>206</v>
      </c>
      <c r="B107" s="201">
        <v>4.9406564584124654E-324</v>
      </c>
      <c r="C107" s="201">
        <v>10</v>
      </c>
      <c r="D107" s="202">
        <v>10</v>
      </c>
      <c r="E107" s="214" t="s">
        <v>116</v>
      </c>
      <c r="F107" s="201">
        <v>0</v>
      </c>
      <c r="G107" s="202">
        <v>0</v>
      </c>
      <c r="H107" s="204">
        <v>4.9406564584124654E-324</v>
      </c>
      <c r="I107" s="201">
        <v>5.434722104253712E-323</v>
      </c>
      <c r="J107" s="202">
        <v>5.434722104253712E-323</v>
      </c>
      <c r="K107" s="211" t="s">
        <v>108</v>
      </c>
    </row>
    <row r="108" spans="1:11" ht="14.4" customHeight="1" thickBot="1" x14ac:dyDescent="0.35">
      <c r="A108" s="226" t="s">
        <v>207</v>
      </c>
      <c r="B108" s="206">
        <v>1354.6196714021301</v>
      </c>
      <c r="C108" s="206">
        <v>1873.17377600595</v>
      </c>
      <c r="D108" s="207">
        <v>518.55410460381597</v>
      </c>
      <c r="E108" s="208">
        <v>1.3828042036820001</v>
      </c>
      <c r="F108" s="206">
        <v>2294.4</v>
      </c>
      <c r="G108" s="207">
        <v>2103.1999999999998</v>
      </c>
      <c r="H108" s="209">
        <v>212.18530999999999</v>
      </c>
      <c r="I108" s="206">
        <v>2101.5828900000001</v>
      </c>
      <c r="J108" s="207">
        <v>-1.61711</v>
      </c>
      <c r="K108" s="210">
        <v>0.91596185930899998</v>
      </c>
    </row>
    <row r="109" spans="1:11" ht="14.4" customHeight="1" thickBot="1" x14ac:dyDescent="0.35">
      <c r="A109" s="224" t="s">
        <v>208</v>
      </c>
      <c r="B109" s="206">
        <v>1354.6196714021301</v>
      </c>
      <c r="C109" s="206">
        <v>1873.17377600595</v>
      </c>
      <c r="D109" s="207">
        <v>518.55410460381597</v>
      </c>
      <c r="E109" s="208">
        <v>1.3828042036820001</v>
      </c>
      <c r="F109" s="206">
        <v>2294.4</v>
      </c>
      <c r="G109" s="207">
        <v>2103.1999999999998</v>
      </c>
      <c r="H109" s="209">
        <v>212.18530999999999</v>
      </c>
      <c r="I109" s="206">
        <v>2101.5828900000001</v>
      </c>
      <c r="J109" s="207">
        <v>-1.61711</v>
      </c>
      <c r="K109" s="210">
        <v>0.91596185930899998</v>
      </c>
    </row>
    <row r="110" spans="1:11" ht="14.4" customHeight="1" thickBot="1" x14ac:dyDescent="0.35">
      <c r="A110" s="225" t="s">
        <v>209</v>
      </c>
      <c r="B110" s="206">
        <v>1354.6196714021301</v>
      </c>
      <c r="C110" s="206">
        <v>1873.17377600595</v>
      </c>
      <c r="D110" s="207">
        <v>518.55410460381597</v>
      </c>
      <c r="E110" s="208">
        <v>1.3828042036820001</v>
      </c>
      <c r="F110" s="206">
        <v>2294.4</v>
      </c>
      <c r="G110" s="207">
        <v>2103.1999999999998</v>
      </c>
      <c r="H110" s="209">
        <v>212.18530999999999</v>
      </c>
      <c r="I110" s="206">
        <v>2101.5828900000001</v>
      </c>
      <c r="J110" s="207">
        <v>-1.61711</v>
      </c>
      <c r="K110" s="210">
        <v>0.91596185930899998</v>
      </c>
    </row>
    <row r="111" spans="1:11" ht="14.4" customHeight="1" thickBot="1" x14ac:dyDescent="0.35">
      <c r="A111" s="222" t="s">
        <v>210</v>
      </c>
      <c r="B111" s="206">
        <v>1354.6196714021301</v>
      </c>
      <c r="C111" s="206">
        <v>1873.17377600595</v>
      </c>
      <c r="D111" s="207">
        <v>518.55410460381597</v>
      </c>
      <c r="E111" s="208">
        <v>1.3828042036820001</v>
      </c>
      <c r="F111" s="206">
        <v>2294.4</v>
      </c>
      <c r="G111" s="207">
        <v>2103.1999999999998</v>
      </c>
      <c r="H111" s="209">
        <v>212.18530999999999</v>
      </c>
      <c r="I111" s="206">
        <v>2101.5828900000001</v>
      </c>
      <c r="J111" s="207">
        <v>-1.61711</v>
      </c>
      <c r="K111" s="210">
        <v>0.91596185930899998</v>
      </c>
    </row>
    <row r="112" spans="1:11" ht="14.4" customHeight="1" thickBot="1" x14ac:dyDescent="0.35">
      <c r="A112" s="223" t="s">
        <v>211</v>
      </c>
      <c r="B112" s="201">
        <v>1354.6196714021301</v>
      </c>
      <c r="C112" s="201">
        <v>1873.17377600595</v>
      </c>
      <c r="D112" s="202">
        <v>518.55410460381597</v>
      </c>
      <c r="E112" s="203">
        <v>1.3828042036820001</v>
      </c>
      <c r="F112" s="201">
        <v>2294.4</v>
      </c>
      <c r="G112" s="202">
        <v>2103.1999999999998</v>
      </c>
      <c r="H112" s="204">
        <v>212.18530999999999</v>
      </c>
      <c r="I112" s="201">
        <v>2101.5828900000001</v>
      </c>
      <c r="J112" s="202">
        <v>-1.61711</v>
      </c>
      <c r="K112" s="205">
        <v>0.91596185930899998</v>
      </c>
    </row>
    <row r="113" spans="1:11" ht="14.4" customHeight="1" thickBot="1" x14ac:dyDescent="0.35">
      <c r="A113" s="227" t="s">
        <v>70</v>
      </c>
      <c r="B113" s="215">
        <v>-9.4838095199999996E-4</v>
      </c>
      <c r="C113" s="215">
        <v>49.348668122216999</v>
      </c>
      <c r="D113" s="216">
        <v>49.349616503169997</v>
      </c>
      <c r="E113" s="217">
        <v>22.719683261935</v>
      </c>
      <c r="F113" s="215">
        <v>8.1685264699999998E-4</v>
      </c>
      <c r="G113" s="216">
        <v>7.4878159400000002E-4</v>
      </c>
      <c r="H113" s="215">
        <v>0</v>
      </c>
      <c r="I113" s="215">
        <v>4.5474735088646402E-13</v>
      </c>
      <c r="J113" s="216">
        <v>-7.4878159300000003E-4</v>
      </c>
      <c r="K113" s="218">
        <v>5.5670671090883901E-10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1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195" t="s">
        <v>93</v>
      </c>
      <c r="B1" s="196"/>
      <c r="C1" s="196"/>
      <c r="D1" s="196"/>
      <c r="E1" s="196"/>
      <c r="F1" s="196"/>
      <c r="G1" s="170"/>
    </row>
    <row r="2" spans="1:8" ht="14.4" customHeight="1" thickBot="1" x14ac:dyDescent="0.35">
      <c r="A2" s="200" t="s">
        <v>107</v>
      </c>
      <c r="B2" s="83"/>
      <c r="C2" s="83"/>
      <c r="D2" s="83"/>
      <c r="E2" s="83"/>
      <c r="F2" s="83"/>
    </row>
    <row r="3" spans="1:8" ht="14.4" customHeight="1" thickBot="1" x14ac:dyDescent="0.35">
      <c r="A3" s="89" t="s">
        <v>0</v>
      </c>
      <c r="B3" s="90" t="s">
        <v>1</v>
      </c>
      <c r="C3" s="107" t="s">
        <v>2</v>
      </c>
      <c r="D3" s="108" t="s">
        <v>3</v>
      </c>
      <c r="E3" s="108" t="s">
        <v>4</v>
      </c>
      <c r="F3" s="108" t="s">
        <v>5</v>
      </c>
      <c r="G3" s="109" t="s">
        <v>97</v>
      </c>
    </row>
    <row r="4" spans="1:8" ht="14.4" customHeight="1" x14ac:dyDescent="0.3">
      <c r="A4" s="228" t="s">
        <v>212</v>
      </c>
      <c r="B4" s="229" t="s">
        <v>213</v>
      </c>
      <c r="C4" s="230" t="s">
        <v>214</v>
      </c>
      <c r="D4" s="230" t="s">
        <v>213</v>
      </c>
      <c r="E4" s="230" t="s">
        <v>213</v>
      </c>
      <c r="F4" s="231" t="s">
        <v>213</v>
      </c>
      <c r="G4" s="230" t="s">
        <v>213</v>
      </c>
      <c r="H4" s="230" t="s">
        <v>71</v>
      </c>
    </row>
    <row r="5" spans="1:8" ht="14.4" customHeight="1" x14ac:dyDescent="0.3">
      <c r="A5" s="228" t="s">
        <v>212</v>
      </c>
      <c r="B5" s="229" t="s">
        <v>215</v>
      </c>
      <c r="C5" s="230" t="s">
        <v>216</v>
      </c>
      <c r="D5" s="230">
        <v>96455.017453531909</v>
      </c>
      <c r="E5" s="230">
        <v>103776</v>
      </c>
      <c r="F5" s="231">
        <v>1.0759004843889541</v>
      </c>
      <c r="G5" s="230">
        <v>7320.9825464680907</v>
      </c>
      <c r="H5" s="230" t="s">
        <v>2</v>
      </c>
    </row>
    <row r="6" spans="1:8" ht="14.4" customHeight="1" x14ac:dyDescent="0.3">
      <c r="A6" s="228" t="s">
        <v>212</v>
      </c>
      <c r="B6" s="229" t="s">
        <v>6</v>
      </c>
      <c r="C6" s="230" t="s">
        <v>214</v>
      </c>
      <c r="D6" s="230">
        <v>96455.017453531909</v>
      </c>
      <c r="E6" s="230">
        <v>103776</v>
      </c>
      <c r="F6" s="231">
        <v>1.0759004843889541</v>
      </c>
      <c r="G6" s="230">
        <v>7320.9825464680907</v>
      </c>
      <c r="H6" s="230" t="s">
        <v>217</v>
      </c>
    </row>
    <row r="8" spans="1:8" ht="14.4" customHeight="1" x14ac:dyDescent="0.3">
      <c r="A8" s="228" t="s">
        <v>212</v>
      </c>
      <c r="B8" s="229" t="s">
        <v>213</v>
      </c>
      <c r="C8" s="230" t="s">
        <v>214</v>
      </c>
      <c r="D8" s="230" t="s">
        <v>213</v>
      </c>
      <c r="E8" s="230" t="s">
        <v>213</v>
      </c>
      <c r="F8" s="231" t="s">
        <v>213</v>
      </c>
      <c r="G8" s="230" t="s">
        <v>213</v>
      </c>
      <c r="H8" s="230" t="s">
        <v>71</v>
      </c>
    </row>
    <row r="9" spans="1:8" ht="14.4" customHeight="1" x14ac:dyDescent="0.3">
      <c r="A9" s="228" t="s">
        <v>218</v>
      </c>
      <c r="B9" s="229" t="s">
        <v>215</v>
      </c>
      <c r="C9" s="230" t="s">
        <v>216</v>
      </c>
      <c r="D9" s="230">
        <v>96455.017453531909</v>
      </c>
      <c r="E9" s="230">
        <v>103776</v>
      </c>
      <c r="F9" s="231">
        <v>1.0759004843889541</v>
      </c>
      <c r="G9" s="230">
        <v>7320.9825464680907</v>
      </c>
      <c r="H9" s="230" t="s">
        <v>2</v>
      </c>
    </row>
    <row r="10" spans="1:8" ht="14.4" customHeight="1" x14ac:dyDescent="0.3">
      <c r="A10" s="228" t="s">
        <v>218</v>
      </c>
      <c r="B10" s="229" t="s">
        <v>6</v>
      </c>
      <c r="C10" s="230" t="s">
        <v>219</v>
      </c>
      <c r="D10" s="230">
        <v>96455.017453531909</v>
      </c>
      <c r="E10" s="230">
        <v>103776</v>
      </c>
      <c r="F10" s="231">
        <v>1.0759004843889541</v>
      </c>
      <c r="G10" s="230">
        <v>7320.9825464680907</v>
      </c>
      <c r="H10" s="230" t="s">
        <v>220</v>
      </c>
    </row>
    <row r="11" spans="1:8" ht="14.4" customHeight="1" x14ac:dyDescent="0.3">
      <c r="A11" s="228" t="s">
        <v>213</v>
      </c>
      <c r="B11" s="229" t="s">
        <v>213</v>
      </c>
      <c r="C11" s="230" t="s">
        <v>213</v>
      </c>
      <c r="D11" s="230" t="s">
        <v>213</v>
      </c>
      <c r="E11" s="230" t="s">
        <v>213</v>
      </c>
      <c r="F11" s="231" t="s">
        <v>213</v>
      </c>
      <c r="G11" s="230" t="s">
        <v>213</v>
      </c>
      <c r="H11" s="230" t="s">
        <v>221</v>
      </c>
    </row>
    <row r="12" spans="1:8" ht="14.4" customHeight="1" x14ac:dyDescent="0.3">
      <c r="A12" s="228" t="s">
        <v>212</v>
      </c>
      <c r="B12" s="229" t="s">
        <v>6</v>
      </c>
      <c r="C12" s="230" t="s">
        <v>214</v>
      </c>
      <c r="D12" s="230">
        <v>96455.017453531909</v>
      </c>
      <c r="E12" s="230">
        <v>103776</v>
      </c>
      <c r="F12" s="231">
        <v>1.0759004843889541</v>
      </c>
      <c r="G12" s="230">
        <v>7320.9825464680907</v>
      </c>
      <c r="H12" s="230" t="s">
        <v>217</v>
      </c>
    </row>
  </sheetData>
  <autoFilter ref="A3:G3"/>
  <mergeCells count="1">
    <mergeCell ref="A1:G1"/>
  </mergeCells>
  <conditionalFormatting sqref="F7 F13:F65536">
    <cfRule type="cellIs" dxfId="18" priority="19" stopIfTrue="1" operator="greaterThan">
      <formula>1</formula>
    </cfRule>
  </conditionalFormatting>
  <conditionalFormatting sqref="G4:G6">
    <cfRule type="cellIs" dxfId="17" priority="12" operator="greaterThan">
      <formula>0</formula>
    </cfRule>
  </conditionalFormatting>
  <conditionalFormatting sqref="F4:F6">
    <cfRule type="cellIs" dxfId="16" priority="14" operator="greaterThan">
      <formula>1</formula>
    </cfRule>
  </conditionalFormatting>
  <conditionalFormatting sqref="B4:B6">
    <cfRule type="expression" dxfId="15" priority="18">
      <formula>AND(LEFT(H4,6)&lt;&gt;"mezera",H4&lt;&gt;"")</formula>
    </cfRule>
  </conditionalFormatting>
  <conditionalFormatting sqref="A4:A6">
    <cfRule type="expression" dxfId="14" priority="15">
      <formula>AND(H4&lt;&gt;"",H4&lt;&gt;"mezeraKL")</formula>
    </cfRule>
  </conditionalFormatting>
  <conditionalFormatting sqref="B4:G6">
    <cfRule type="expression" dxfId="13" priority="16">
      <formula>$H4="SumaNS"</formula>
    </cfRule>
    <cfRule type="expression" dxfId="12" priority="17">
      <formula>OR($H4="KL",$H4="SumaKL")</formula>
    </cfRule>
  </conditionalFormatting>
  <conditionalFormatting sqref="A4:G6">
    <cfRule type="expression" dxfId="11" priority="13">
      <formula>$H4&lt;&gt;""</formula>
    </cfRule>
  </conditionalFormatting>
  <conditionalFormatting sqref="F4:F6">
    <cfRule type="cellIs" dxfId="10" priority="9" operator="greaterThan">
      <formula>1</formula>
    </cfRule>
  </conditionalFormatting>
  <conditionalFormatting sqref="F4:F6">
    <cfRule type="expression" dxfId="9" priority="10">
      <formula>$H4="SumaNS"</formula>
    </cfRule>
    <cfRule type="expression" dxfId="8" priority="11">
      <formula>OR($H4="KL",$H4="SumaKL")</formula>
    </cfRule>
  </conditionalFormatting>
  <conditionalFormatting sqref="F4:F6">
    <cfRule type="expression" dxfId="7" priority="8">
      <formula>$H4&lt;&gt;""</formula>
    </cfRule>
  </conditionalFormatting>
  <conditionalFormatting sqref="G8:G12">
    <cfRule type="cellIs" dxfId="6" priority="1" operator="greaterThan">
      <formula>0</formula>
    </cfRule>
  </conditionalFormatting>
  <conditionalFormatting sqref="F8:F12">
    <cfRule type="cellIs" dxfId="5" priority="3" operator="greaterThan">
      <formula>1</formula>
    </cfRule>
  </conditionalFormatting>
  <conditionalFormatting sqref="B8:B12">
    <cfRule type="expression" dxfId="4" priority="7">
      <formula>AND(LEFT(H8,6)&lt;&gt;"mezera",H8&lt;&gt;"")</formula>
    </cfRule>
  </conditionalFormatting>
  <conditionalFormatting sqref="A8:A12">
    <cfRule type="expression" dxfId="3" priority="4">
      <formula>AND(H8&lt;&gt;"",H8&lt;&gt;"mezeraKL")</formula>
    </cfRule>
  </conditionalFormatting>
  <conditionalFormatting sqref="B8:G12">
    <cfRule type="expression" dxfId="2" priority="5">
      <formula>$H8="SumaNS"</formula>
    </cfRule>
    <cfRule type="expression" dxfId="1" priority="6">
      <formula>OR($H8="KL",$H8="SumaKL")</formula>
    </cfRule>
  </conditionalFormatting>
  <conditionalFormatting sqref="A8:G12">
    <cfRule type="expression" dxfId="0" priority="2">
      <formula>$H8&lt;&gt;""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12.44140625" style="80" hidden="1" customWidth="1" outlineLevel="1"/>
    <col min="8" max="8" width="25.77734375" style="80" customWidth="1" collapsed="1"/>
    <col min="9" max="9" width="7.77734375" style="84" customWidth="1"/>
    <col min="10" max="10" width="10" style="84" customWidth="1"/>
    <col min="11" max="11" width="11.109375" style="84" customWidth="1"/>
    <col min="12" max="16384" width="8.88671875" style="60"/>
  </cols>
  <sheetData>
    <row r="1" spans="1:11" ht="18.600000000000001" customHeight="1" thickBot="1" x14ac:dyDescent="0.4">
      <c r="A1" s="199" t="s">
        <v>94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14.4" customHeight="1" thickBot="1" x14ac:dyDescent="0.35">
      <c r="A2" s="200" t="s">
        <v>107</v>
      </c>
      <c r="B2" s="78"/>
      <c r="C2" s="110"/>
      <c r="D2" s="110"/>
      <c r="E2" s="110"/>
      <c r="F2" s="110"/>
      <c r="G2" s="110"/>
      <c r="H2" s="110"/>
      <c r="I2" s="111"/>
      <c r="J2" s="111"/>
      <c r="K2" s="111"/>
    </row>
    <row r="3" spans="1:11" ht="14.4" customHeight="1" thickBot="1" x14ac:dyDescent="0.35">
      <c r="A3" s="78"/>
      <c r="B3" s="78"/>
      <c r="C3" s="197"/>
      <c r="D3" s="198"/>
      <c r="E3" s="198"/>
      <c r="F3" s="198"/>
      <c r="G3" s="198"/>
      <c r="H3" s="115" t="s">
        <v>91</v>
      </c>
      <c r="I3" s="112">
        <f>IF(J3&lt;&gt;0,K3/J3,0)</f>
        <v>103776</v>
      </c>
      <c r="J3" s="112">
        <f>SUBTOTAL(9,J5:J1048576)</f>
        <v>1</v>
      </c>
      <c r="K3" s="113">
        <f>SUBTOTAL(9,K5:K1048576)</f>
        <v>103776</v>
      </c>
    </row>
    <row r="4" spans="1:11" s="79" customFormat="1" ht="14.4" customHeight="1" thickBot="1" x14ac:dyDescent="0.35">
      <c r="A4" s="232" t="s">
        <v>7</v>
      </c>
      <c r="B4" s="233" t="s">
        <v>8</v>
      </c>
      <c r="C4" s="233" t="s">
        <v>0</v>
      </c>
      <c r="D4" s="233" t="s">
        <v>9</v>
      </c>
      <c r="E4" s="233" t="s">
        <v>10</v>
      </c>
      <c r="F4" s="233" t="s">
        <v>2</v>
      </c>
      <c r="G4" s="233" t="s">
        <v>72</v>
      </c>
      <c r="H4" s="234" t="s">
        <v>11</v>
      </c>
      <c r="I4" s="235" t="s">
        <v>98</v>
      </c>
      <c r="J4" s="235" t="s">
        <v>12</v>
      </c>
      <c r="K4" s="236" t="s">
        <v>106</v>
      </c>
    </row>
    <row r="5" spans="1:11" ht="14.4" customHeight="1" thickBot="1" x14ac:dyDescent="0.35">
      <c r="A5" s="237" t="s">
        <v>212</v>
      </c>
      <c r="B5" s="238" t="s">
        <v>214</v>
      </c>
      <c r="C5" s="239" t="s">
        <v>218</v>
      </c>
      <c r="D5" s="240" t="s">
        <v>219</v>
      </c>
      <c r="E5" s="239" t="s">
        <v>215</v>
      </c>
      <c r="F5" s="240" t="s">
        <v>216</v>
      </c>
      <c r="G5" s="239" t="s">
        <v>222</v>
      </c>
      <c r="H5" s="239" t="s">
        <v>223</v>
      </c>
      <c r="I5" s="241">
        <v>103776</v>
      </c>
      <c r="J5" s="241">
        <v>1</v>
      </c>
      <c r="K5" s="242">
        <v>103776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Obsah</vt:lpstr>
      <vt:lpstr>Motivace</vt:lpstr>
      <vt:lpstr>HI</vt:lpstr>
      <vt:lpstr>Man Tab</vt:lpstr>
      <vt:lpstr>HV</vt:lpstr>
      <vt:lpstr>Materiál Žádanky</vt:lpstr>
      <vt:lpstr>MŽ 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2013-12-28T11:45:38Z</dcterms:modified>
</cp:coreProperties>
</file>