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MŽ Detail" sheetId="403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P22" i="419"/>
  <c r="AB22" i="419"/>
  <c r="B22" i="419"/>
  <c r="I22" i="419"/>
  <c r="M22" i="419"/>
  <c r="Q22" i="419"/>
  <c r="U22" i="419"/>
  <c r="Y22" i="419"/>
  <c r="AC22" i="419"/>
  <c r="L22" i="419"/>
  <c r="X22" i="419"/>
  <c r="C22" i="419"/>
  <c r="F22" i="419"/>
  <c r="J22" i="419"/>
  <c r="N22" i="419"/>
  <c r="R22" i="419"/>
  <c r="V22" i="419"/>
  <c r="Z22" i="419"/>
  <c r="AD22" i="419"/>
  <c r="AG22" i="419"/>
  <c r="H22" i="419"/>
  <c r="T22" i="419"/>
  <c r="AF22" i="419"/>
  <c r="D22" i="419"/>
  <c r="G22" i="419"/>
  <c r="K22" i="419"/>
  <c r="O22" i="419"/>
  <c r="S22" i="419"/>
  <c r="W22" i="419"/>
  <c r="AA22" i="419"/>
  <c r="AE22" i="419"/>
  <c r="AG26" i="419" l="1"/>
  <c r="AG25" i="419"/>
  <c r="A10" i="383" l="1"/>
  <c r="C12" i="414"/>
  <c r="D12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4" i="414"/>
  <c r="C15" i="414"/>
  <c r="D15" i="414"/>
  <c r="C11" i="414" l="1"/>
  <c r="C7" i="414"/>
  <c r="E11" i="414" l="1"/>
  <c r="E7" i="414"/>
  <c r="K3" i="403" l="1"/>
  <c r="J3" i="403"/>
  <c r="I3" i="403" s="1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2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<sst xmlns="http://schemas.openxmlformats.org/spreadsheetml/2006/main" count="510" uniqueCount="310">
  <si>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</si>
  <si>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</si>
  <si>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</si>
  <si>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</si>
  <si>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</si>
  <si>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</si>
  <si>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</si>
  <si>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</si>
  <si>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</si>
  <si>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</si>
  <si>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</si>
  <si>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</si>
  <si>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</si>
  <si>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</si>
  <si>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</si>
  <si>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</si>
  <si>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</si>
  <si>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</si>
  <si>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</si>
  <si>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</si>
  <si>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</si>
  <si>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</si>
  <si>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</si>
  <si>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</si>
  <si>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</si>
  <si>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</si>
  <si>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</si>
  <si>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</si>
  <si>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</si>
  <si>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</si>
  <si>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</si>
  <si>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</si>
  <si>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</si>
  <si>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</si>
  <si>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</si>
  <si>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</si>
  <si>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</si>
  <si>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</si>
  <si>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</si>
  <si>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</si>
  <si>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</si>
  <si>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</si>
  <si>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</si>
  <si>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</si>
  <si>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</si>
  <si>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</si>
  <si>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</si>
  <si>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</si>
  <si>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</si>
  <si>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</si>
  <si>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</si>
  <si>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</si>
  <si>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</si>
  <si>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</si>
  <si>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</si>
  <si>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</si>
  <si>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</si>
  <si>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</si>
  <si>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</si>
  <si>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</si>
  <si>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</si>
  <si>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</si>
  <si>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</si>
  <si>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</si>
  <si>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</si>
  <si>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</si>
  <si>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</si>
  <si>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</si>
  <si>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</si>
  <si>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</si>
  <si>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</si>
  <si>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</si>
  <si>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</si>
  <si>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</si>
  <si>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</si>
  <si>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</si>
  <si>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</si>
  <si>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</si>
  <si>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</si>
  <si>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</si>
  <si>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</si>
  <si>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</si>
  <si>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</si>
  <si>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</si>
  <si>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</si>
  <si>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</si>
  <si>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</si>
  <si>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</si>
  <si>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</si>
  <si>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</si>
  <si>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</si>
  <si>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</si>
  <si>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</si>
  <si>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</si>
  <si>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</si>
  <si>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</si>
  <si>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</si>
  <si>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</si>
  <si>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</si>
  <si>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</si>
  <si>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</si>
  <si>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</si>
  <si>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</si>
  <si>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</si>
  <si>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</si>
  <si>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</si>
  <si>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</si>
  <si>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</si>
  <si>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</si>
  <si>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</si>
  <si>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</si>
  <si>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</si>
  <si>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</si>
  <si>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</si>
  <si>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</si>
  <si>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</si>
  <si>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</si>
  <si>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</si>
  <si>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</si>
  <si>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</si>
  <si>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</si>
  <si>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</si>
  <si>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</si>
  <si>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</si>
  <si>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</si>
  <si>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</si>
  <si>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</si>
  <si>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</si>
  <si>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</si>
  <si>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</si>
  <si>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</si>
  <si>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</si>
  <si>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</si>
  <si>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</si>
  <si>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</si>
  <si>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</si>
  <si>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</si>
  <si>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</si>
  <si>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</si>
  <si>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</si>
  <si>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</si>
  <si>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</si>
  <si>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</si>
  <si>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</si>
  <si>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</si>
  <si>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</si>
  <si>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</si>
  <si>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</si>
  <si>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</si>
  <si>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</si>
  <si>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</si>
  <si>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</si>
  <si>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</si>
  <si>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</si>
  <si>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</si>
  <si>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</si>
  <si>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</si>
  <si>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</si>
  <si>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</si>
  <si>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</si>
  <si>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</si>
  <si>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</si>
  <si>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</si>
  <si>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</si>
  <si>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</si>
  <si>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</si>
  <si>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</si>
  <si>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</si>
  <si>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</si>
  <si>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</si>
  <si>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</si>
  <si>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</si>
  <si>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</si>
  <si>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</si>
  <si>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</si>
  <si>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</si>
  <si>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</si>
  <si>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</si>
  <si>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</si>
  <si>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</si>
  <si>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</si>
  <si>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</si>
  <si>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</si>
  <si>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</si>
  <si>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</si>
  <si>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</si>
  <si>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</si>
  <si>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</si>
  <si>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</si>
  <si>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</si>
  <si>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</si>
  <si>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</si>
  <si>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</si>
  <si>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</si>
  <si>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</si>
  <si>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</si>
  <si>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</si>
  <si>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těl.náhr.-kovové (s.Z_506)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</si>
  <si>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</si>
  <si>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</si>
  <si>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</si>
  <si>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</si>
  <si>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</si>
  <si>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</si>
  <si>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</si>
  <si>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</si>
  <si>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</si>
  <si>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</si>
  <si>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</si>
  <si>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</si>
  <si>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</si>
  <si>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</si>
  <si>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</si>
  <si>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</si>
  <si>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</si>
  <si>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</si>
  <si>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</si>
  <si>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</si>
  <si>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</si>
  <si>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</si>
  <si>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</si>
  <si>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</si>
  <si>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</si>
  <si>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</si>
  <si>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</si>
  <si>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</si>
  <si>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</si>
  <si>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</si>
  <si>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</si>
  <si>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</si>
  <si>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</si>
  <si>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</si>
  <si>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</si>
  <si>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</si>
  <si>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</si>
  <si>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</si>
  <si>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</si>
  <si>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</si>
  <si>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</si>
  <si>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</si>
  <si>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</si>
  <si>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</si>
  <si>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</si>
  <si>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</si>
  <si>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</si>
  <si>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</si>
  <si>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</si>
  <si>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</si>
  <si>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</si>
  <si>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</si>
  <si>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</si>
  <si>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</si>
  <si>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</si>
  <si>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</si>
  <si>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</si>
  <si>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</si>
  <si>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</si>
  <si>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</si>
  <si>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</si>
  <si>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</si>
  <si>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</si>
  <si>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</si>
  <si>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</si>
  <si>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</si>
  <si>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</si>
  <si>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</si>
  <si>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</si>
  <si>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</si>
  <si>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</si>
  <si>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</si>
  <si>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</si>
  <si>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</si>
  <si>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</si>
  <si>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</si>
  <si>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</si>
  <si>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</si>
  <si>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64804223     čerp. FRM - opravy ost. techn.</t>
  </si>
  <si>
    <t>64804224     čerp. FRM - údržba OSB</t>
  </si>
  <si>
    <t>64804225     čerp. FRM - údržba OHE</t>
  </si>
  <si>
    <t>64804227     čerp. FRM - opravy DOPR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</si>
  <si>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</si>
  <si>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</si>
  <si>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</si>
  <si>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</si>
  <si>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</si>
  <si>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</si>
  <si>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</si>
  <si>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</si>
  <si>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</si>
  <si>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</si>
  <si>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</si>
  <si>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</si>
  <si>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</si>
  <si>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</si>
  <si>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</si>
  <si>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</si>
  <si>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</si>
  <si>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</si>
  <si>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</si>
  <si>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</si>
  <si>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</si>
  <si>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ZE087</t>
  </si>
  <si>
    <t>Protéza cévní gore-tex 5 mm 70 cm N-ST0507</t>
  </si>
  <si>
    <t>ZF888</t>
  </si>
  <si>
    <t>Protéza cévní endovasculární 7 x 10 cm N-PAC071001</t>
  </si>
  <si>
    <t>Transplantační centrum, transplantační centrum + k</t>
  </si>
  <si>
    <t>50115011</t>
  </si>
  <si>
    <t>515 SZM umělé tělní náhrady ostatní (112 02 030)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</si>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</sst>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6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7" xfId="0" applyNumberFormat="1" applyFont="1" applyBorder="1"/>
    <xf numFmtId="174" fontId="32" fillId="0" borderId="66" xfId="0" applyNumberFormat="1" applyFont="1" applyBorder="1"/>
    <xf numFmtId="174" fontId="39" fillId="0" borderId="73" xfId="0" applyNumberFormat="1" applyFont="1" applyBorder="1"/>
    <xf numFmtId="174" fontId="32" fillId="0" borderId="74" xfId="0" applyNumberFormat="1" applyFont="1" applyBorder="1"/>
    <xf numFmtId="174" fontId="32" fillId="0" borderId="59" xfId="0" applyNumberFormat="1" applyFont="1" applyBorder="1"/>
    <xf numFmtId="174" fontId="39" fillId="2" borderId="75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9" fillId="0" borderId="62" xfId="0" applyNumberFormat="1" applyFont="1" applyBorder="1"/>
    <xf numFmtId="174" fontId="32" fillId="0" borderId="76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9" fillId="0" borderId="69" xfId="0" applyNumberFormat="1" applyFont="1" applyBorder="1"/>
    <xf numFmtId="175" fontId="32" fillId="0" borderId="70" xfId="0" applyNumberFormat="1" applyFont="1" applyBorder="1"/>
    <xf numFmtId="175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9" fontId="39" fillId="0" borderId="64" xfId="0" applyNumberFormat="1" applyFont="1" applyBorder="1"/>
    <xf numFmtId="9" fontId="32" fillId="0" borderId="67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7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177" fontId="35" fillId="9" borderId="92" xfId="0" applyNumberFormat="1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8" xfId="53" applyNumberFormat="1" applyFont="1" applyFill="1" applyBorder="1" applyAlignment="1">
      <alignment horizontal="left"/>
    </xf>
    <xf numFmtId="165" fontId="31" fillId="2" borderId="99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0" xfId="0" applyNumberFormat="1" applyFont="1" applyFill="1" applyBorder="1" applyAlignment="1">
      <alignment horizontal="center"/>
    </xf>
    <xf numFmtId="174" fontId="39" fillId="4" borderId="101" xfId="0" applyNumberFormat="1" applyFont="1" applyFill="1" applyBorder="1" applyAlignment="1">
      <alignment horizontal="center"/>
    </xf>
    <xf numFmtId="174" fontId="32" fillId="0" borderId="102" xfId="0" applyNumberFormat="1" applyFont="1" applyBorder="1" applyAlignment="1">
      <alignment horizontal="right"/>
    </xf>
    <xf numFmtId="174" fontId="32" fillId="0" borderId="103" xfId="0" applyNumberFormat="1" applyFont="1" applyBorder="1" applyAlignment="1">
      <alignment horizontal="right"/>
    </xf>
    <xf numFmtId="174" fontId="32" fillId="0" borderId="103" xfId="0" applyNumberFormat="1" applyFont="1" applyBorder="1" applyAlignment="1">
      <alignment horizontal="right" wrapText="1"/>
    </xf>
    <xf numFmtId="176" fontId="32" fillId="0" borderId="102" xfId="0" applyNumberFormat="1" applyFont="1" applyBorder="1" applyAlignment="1">
      <alignment horizontal="right"/>
    </xf>
    <xf numFmtId="176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5" fontId="32" fillId="2" borderId="80" xfId="0" applyNumberFormat="1" applyFont="1" applyFill="1" applyBorder="1" applyAlignment="1"/>
    <xf numFmtId="175" fontId="32" fillId="0" borderId="78" xfId="0" applyNumberFormat="1" applyFont="1" applyBorder="1"/>
    <xf numFmtId="175" fontId="32" fillId="0" borderId="106" xfId="0" applyNumberFormat="1" applyFont="1" applyBorder="1"/>
    <xf numFmtId="174" fontId="39" fillId="4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9" fillId="2" borderId="80" xfId="0" applyNumberFormat="1" applyFont="1" applyFill="1" applyBorder="1" applyAlignment="1"/>
    <xf numFmtId="174" fontId="32" fillId="0" borderId="106" xfId="0" applyNumberFormat="1" applyFont="1" applyBorder="1"/>
    <xf numFmtId="174" fontId="32" fillId="0" borderId="80" xfId="0" applyNumberFormat="1" applyFont="1" applyBorder="1"/>
    <xf numFmtId="9" fontId="32" fillId="0" borderId="78" xfId="0" applyNumberFormat="1" applyFont="1" applyBorder="1"/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59</v>
      </c>
      <c r="B1" s="247"/>
    </row>
    <row r="2" spans="1:3" ht="14.4" customHeight="1" thickBot="1" x14ac:dyDescent="0.35">
      <c r="A2" s="174" t="s">
        <v>186</v>
      </c>
      <c r="B2" s="41"/>
    </row>
    <row r="3" spans="1:3" ht="14.4" customHeight="1" thickBot="1" x14ac:dyDescent="0.35">
      <c r="A3" s="243" t="s">
        <v>72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10" t="str">
        <f t="shared" si="0"/>
        <v>HI</v>
      </c>
      <c r="B5" s="62" t="s">
        <v>70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188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60</v>
      </c>
      <c r="B9" s="244"/>
    </row>
    <row r="10" spans="1:3" ht="14.4" customHeight="1" x14ac:dyDescent="0.3">
      <c r="A10" s="113" t="str">
        <f t="shared" ref="A10" si="1">HYPERLINK("#'"&amp;C10&amp;"'!A1",C10)</f>
        <v>Materiál Žádanky</v>
      </c>
      <c r="B10" s="63" t="s">
        <v>71</v>
      </c>
      <c r="C10" s="42" t="s">
        <v>64</v>
      </c>
    </row>
    <row r="11" spans="1:3" ht="14.4" customHeight="1" x14ac:dyDescent="0.3">
      <c r="A11" s="111" t="str">
        <f t="shared" ref="A11:A12" si="2">HYPERLINK("#'"&amp;C11&amp;"'!A1",C11)</f>
        <v>MŽ Detail</v>
      </c>
      <c r="B11" s="63" t="s">
        <v>308</v>
      </c>
      <c r="C11" s="42" t="s">
        <v>65</v>
      </c>
    </row>
    <row r="12" spans="1:3" ht="14.4" customHeight="1" thickBot="1" x14ac:dyDescent="0.35">
      <c r="A12" s="113" t="str">
        <f t="shared" si="2"/>
        <v>Osobní náklady</v>
      </c>
      <c r="B12" s="63" t="s">
        <v>57</v>
      </c>
      <c r="C12" s="42" t="s">
        <v>66</v>
      </c>
    </row>
    <row r="13" spans="1:3" ht="14.4" customHeight="1" thickBot="1" x14ac:dyDescent="0.35">
      <c r="A13" s="66"/>
      <c r="B13" s="66"/>
    </row>
    <row r="14" spans="1:3" ht="14.4" customHeight="1" thickBot="1" x14ac:dyDescent="0.35">
      <c r="A14" s="246" t="s">
        <v>61</v>
      </c>
      <c r="B14" s="244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67</v>
      </c>
      <c r="B1" s="247"/>
      <c r="C1" s="248"/>
      <c r="D1" s="248"/>
      <c r="E1" s="248"/>
    </row>
    <row r="2" spans="1:5" ht="14.4" customHeight="1" thickBot="1" x14ac:dyDescent="0.35">
      <c r="A2" s="174" t="s">
        <v>186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2176.8714906147165</v>
      </c>
      <c r="D4" s="124">
        <f ca="1">IF(ISERROR(VLOOKUP("Náklady celkem",INDIRECT("HI!$A:$G"),5,0)),0,VLOOKUP("Náklady celkem",INDIRECT("HI!$A:$G"),5,0))</f>
        <v>2064.9352200000008</v>
      </c>
      <c r="E4" s="125">
        <f ca="1">IF(C4=0,0,D4/C4)</f>
        <v>0.9485792932208843</v>
      </c>
    </row>
    <row r="5" spans="1:5" ht="14.4" customHeight="1" x14ac:dyDescent="0.3">
      <c r="A5" s="126" t="s">
        <v>75</v>
      </c>
      <c r="B5" s="127"/>
      <c r="C5" s="128"/>
      <c r="D5" s="128"/>
      <c r="E5" s="129"/>
    </row>
    <row r="6" spans="1:5" ht="14.4" customHeight="1" x14ac:dyDescent="0.3">
      <c r="A6" s="130" t="s">
        <v>80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4" t="s">
        <v>76</v>
      </c>
      <c r="B8" s="131"/>
      <c r="C8" s="132"/>
      <c r="D8" s="132"/>
      <c r="E8" s="129"/>
    </row>
    <row r="9" spans="1:5" ht="14.4" customHeight="1" x14ac:dyDescent="0.3">
      <c r="A9" s="134" t="s">
        <v>77</v>
      </c>
      <c r="B9" s="131"/>
      <c r="C9" s="132"/>
      <c r="D9" s="132"/>
      <c r="E9" s="129"/>
    </row>
    <row r="10" spans="1:5" ht="14.4" customHeight="1" x14ac:dyDescent="0.3">
      <c r="A10" s="135" t="s">
        <v>81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87.499952886527495</v>
      </c>
      <c r="D11" s="132">
        <f>IF(ISERROR(HI!E6),"",HI!E6)</f>
        <v>103.58110000000001</v>
      </c>
      <c r="E11" s="129">
        <f t="shared" si="0"/>
        <v>1.1837846373966283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1961.6763976694833</v>
      </c>
      <c r="D12" s="128">
        <f ca="1">IF(ISERROR(VLOOKUP("Osobní náklady (Kč) *",INDIRECT("HI!$A:$G"),5,0)),0,VLOOKUP("Osobní náklady (Kč) *",INDIRECT("HI!$A:$G"),5,0))</f>
        <v>1866.338330000001</v>
      </c>
      <c r="E12" s="129">
        <f ca="1">IF(C12=0,0,D12/C12)</f>
        <v>0.95139969681913583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78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79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70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4" t="s">
        <v>186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2012</v>
      </c>
      <c r="C3" s="40">
        <v>2013</v>
      </c>
      <c r="D3" s="7"/>
      <c r="E3" s="253">
        <v>2014</v>
      </c>
      <c r="F3" s="254"/>
      <c r="G3" s="254"/>
      <c r="H3" s="255"/>
    </row>
    <row r="4" spans="1:8" ht="14.4" customHeight="1" thickBot="1" x14ac:dyDescent="0.35">
      <c r="A4" s="250"/>
      <c r="B4" s="251" t="s">
        <v>51</v>
      </c>
      <c r="C4" s="252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125.9586</v>
      </c>
      <c r="C6" s="31">
        <v>103.776</v>
      </c>
      <c r="D6" s="8"/>
      <c r="E6" s="84">
        <v>103.58110000000001</v>
      </c>
      <c r="F6" s="30">
        <v>87.499952886527495</v>
      </c>
      <c r="G6" s="85">
        <f>E6-F6</f>
        <v>16.081147113472511</v>
      </c>
      <c r="H6" s="89">
        <f>IF(F6&lt;0.00000001,"",E6/F6)</f>
        <v>1.1837846373966283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1275.83861</v>
      </c>
      <c r="C7" s="31">
        <v>1678.0704300000002</v>
      </c>
      <c r="D7" s="8"/>
      <c r="E7" s="84">
        <v>1866.338330000001</v>
      </c>
      <c r="F7" s="30">
        <v>1961.6763976694833</v>
      </c>
      <c r="G7" s="85">
        <f>E7-F7</f>
        <v>-95.338067669482371</v>
      </c>
      <c r="H7" s="89">
        <f>IF(F7&lt;0.00000001,"",E7/F7)</f>
        <v>0.95139969681913583</v>
      </c>
    </row>
    <row r="8" spans="1:8" ht="14.4" customHeight="1" thickBot="1" x14ac:dyDescent="0.35">
      <c r="A8" s="1" t="s">
        <v>54</v>
      </c>
      <c r="B8" s="11">
        <v>111.45447000000006</v>
      </c>
      <c r="C8" s="33">
        <v>87.822729999999709</v>
      </c>
      <c r="D8" s="8"/>
      <c r="E8" s="86">
        <v>95.015789999999797</v>
      </c>
      <c r="F8" s="32">
        <v>127.69514005870573</v>
      </c>
      <c r="G8" s="87">
        <f>E8-F8</f>
        <v>-32.679350058705936</v>
      </c>
      <c r="H8" s="90">
        <f>IF(F8&lt;0.00000001,"",E8/F8)</f>
        <v>0.74408305559881027</v>
      </c>
    </row>
    <row r="9" spans="1:8" ht="14.4" customHeight="1" thickBot="1" x14ac:dyDescent="0.35">
      <c r="A9" s="2" t="s">
        <v>55</v>
      </c>
      <c r="B9" s="3">
        <v>1513.2516800000001</v>
      </c>
      <c r="C9" s="35">
        <v>1869.6691599999999</v>
      </c>
      <c r="D9" s="8"/>
      <c r="E9" s="3">
        <v>2064.9352200000008</v>
      </c>
      <c r="F9" s="34">
        <v>2176.8714906147165</v>
      </c>
      <c r="G9" s="34">
        <f>E9-F9</f>
        <v>-111.9362706147158</v>
      </c>
      <c r="H9" s="91">
        <f>IF(F9&lt;0.00000001,"",E9/F9)</f>
        <v>0.9485792932208843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83</v>
      </c>
    </row>
    <row r="18" spans="1:8" ht="14.4" customHeight="1" x14ac:dyDescent="0.3">
      <c r="A18" s="227" t="s">
        <v>142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141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185</v>
      </c>
    </row>
    <row r="21" spans="1:8" ht="14.4" customHeight="1" x14ac:dyDescent="0.3">
      <c r="A21" s="80" t="s">
        <v>84</v>
      </c>
    </row>
    <row r="22" spans="1:8" ht="14.4" customHeight="1" x14ac:dyDescent="0.3">
      <c r="A22" s="81" t="s">
        <v>85</v>
      </c>
    </row>
    <row r="23" spans="1:8" ht="14.4" customHeight="1" x14ac:dyDescent="0.3">
      <c r="A23" s="81" t="s">
        <v>86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6" t="s">
        <v>188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60" customFormat="1" ht="14.4" customHeight="1" thickBot="1" x14ac:dyDescent="0.3">
      <c r="A2" s="174" t="s">
        <v>186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7" t="s">
        <v>9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87</v>
      </c>
      <c r="E4" s="95" t="s">
        <v>88</v>
      </c>
      <c r="F4" s="95" t="s">
        <v>89</v>
      </c>
      <c r="G4" s="95" t="s">
        <v>90</v>
      </c>
      <c r="H4" s="95" t="s">
        <v>91</v>
      </c>
      <c r="I4" s="95" t="s">
        <v>92</v>
      </c>
      <c r="J4" s="95" t="s">
        <v>93</v>
      </c>
      <c r="K4" s="95" t="s">
        <v>94</v>
      </c>
      <c r="L4" s="95" t="s">
        <v>95</v>
      </c>
      <c r="M4" s="95" t="s">
        <v>96</v>
      </c>
      <c r="N4" s="95" t="s">
        <v>97</v>
      </c>
      <c r="O4" s="95" t="s">
        <v>98</v>
      </c>
      <c r="P4" s="259" t="s">
        <v>2</v>
      </c>
      <c r="Q4" s="260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187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187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187</v>
      </c>
    </row>
    <row r="9" spans="1:17" ht="14.4" customHeight="1" x14ac:dyDescent="0.3">
      <c r="A9" s="15" t="s">
        <v>17</v>
      </c>
      <c r="B9" s="46">
        <v>104.99994346383301</v>
      </c>
      <c r="C9" s="47">
        <v>8.7499952886520003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103.58110000000001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103.58110000000001</v>
      </c>
      <c r="Q9" s="68">
        <v>1.1837846373959999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5.5460000000000002E-2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5.5460000000000002E-2</v>
      </c>
      <c r="Q10" s="68" t="s">
        <v>187</v>
      </c>
    </row>
    <row r="11" spans="1:17" ht="14.4" customHeight="1" x14ac:dyDescent="0.3">
      <c r="A11" s="15" t="s">
        <v>19</v>
      </c>
      <c r="B11" s="46">
        <v>15.708108354592</v>
      </c>
      <c r="C11" s="47">
        <v>1.309009029549</v>
      </c>
      <c r="D11" s="47">
        <v>6.9760000000000003E-2</v>
      </c>
      <c r="E11" s="47">
        <v>0</v>
      </c>
      <c r="F11" s="47">
        <v>0.26095000000000002</v>
      </c>
      <c r="G11" s="47">
        <v>0.31763000000000002</v>
      </c>
      <c r="H11" s="47">
        <v>0.20169999999999999</v>
      </c>
      <c r="I11" s="47">
        <v>0.64707999999999999</v>
      </c>
      <c r="J11" s="47">
        <v>0</v>
      </c>
      <c r="K11" s="47">
        <v>0</v>
      </c>
      <c r="L11" s="47">
        <v>0</v>
      </c>
      <c r="M11" s="47">
        <v>1.2332399999999999</v>
      </c>
      <c r="N11" s="47">
        <v>0</v>
      </c>
      <c r="O11" s="47">
        <v>0</v>
      </c>
      <c r="P11" s="48">
        <v>2.7303600000000001</v>
      </c>
      <c r="Q11" s="68">
        <v>0.20858221283100001</v>
      </c>
    </row>
    <row r="12" spans="1:17" ht="14.4" customHeight="1" x14ac:dyDescent="0.3">
      <c r="A12" s="15" t="s">
        <v>20</v>
      </c>
      <c r="B12" s="46">
        <v>6.9999999999989999</v>
      </c>
      <c r="C12" s="47">
        <v>0.58333333333299997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0.18032999999999999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0.18032999999999999</v>
      </c>
      <c r="Q12" s="68">
        <v>3.0913714285000001E-2</v>
      </c>
    </row>
    <row r="13" spans="1:17" ht="14.4" customHeight="1" x14ac:dyDescent="0.3">
      <c r="A13" s="15" t="s">
        <v>21</v>
      </c>
      <c r="B13" s="46">
        <v>0.55845532491500005</v>
      </c>
      <c r="C13" s="47">
        <v>4.6537943742000001E-2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>
        <v>0</v>
      </c>
    </row>
    <row r="14" spans="1:17" ht="14.4" customHeight="1" x14ac:dyDescent="0.3">
      <c r="A14" s="15" t="s">
        <v>22</v>
      </c>
      <c r="B14" s="46">
        <v>24.328770313358</v>
      </c>
      <c r="C14" s="47">
        <v>2.0273975261129999</v>
      </c>
      <c r="D14" s="47">
        <v>3.157</v>
      </c>
      <c r="E14" s="47">
        <v>2.5790000000000002</v>
      </c>
      <c r="F14" s="47">
        <v>2.1909999999999998</v>
      </c>
      <c r="G14" s="47">
        <v>1.8360000000000001</v>
      </c>
      <c r="H14" s="47">
        <v>1.4430000000000001</v>
      </c>
      <c r="I14" s="47">
        <v>1.0569999999999999</v>
      </c>
      <c r="J14" s="47">
        <v>1.046</v>
      </c>
      <c r="K14" s="47">
        <v>0.97299999999999998</v>
      </c>
      <c r="L14" s="47">
        <v>1.157</v>
      </c>
      <c r="M14" s="47">
        <v>1.9330000000000001</v>
      </c>
      <c r="N14" s="47">
        <v>0</v>
      </c>
      <c r="O14" s="47">
        <v>0</v>
      </c>
      <c r="P14" s="48">
        <v>17.372</v>
      </c>
      <c r="Q14" s="68">
        <v>0.85686204980699998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187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187</v>
      </c>
    </row>
    <row r="17" spans="1:17" ht="14.4" customHeight="1" x14ac:dyDescent="0.3">
      <c r="A17" s="15" t="s">
        <v>25</v>
      </c>
      <c r="B17" s="46">
        <v>16.636595958114999</v>
      </c>
      <c r="C17" s="47">
        <v>1.386382996509</v>
      </c>
      <c r="D17" s="47">
        <v>0</v>
      </c>
      <c r="E17" s="47">
        <v>0.23899999999999999</v>
      </c>
      <c r="F17" s="47">
        <v>0.129</v>
      </c>
      <c r="G17" s="47">
        <v>0</v>
      </c>
      <c r="H17" s="47">
        <v>0</v>
      </c>
      <c r="I17" s="47">
        <v>0.129</v>
      </c>
      <c r="J17" s="47">
        <v>0</v>
      </c>
      <c r="K17" s="47">
        <v>0</v>
      </c>
      <c r="L17" s="47">
        <v>4.9880000000000004</v>
      </c>
      <c r="M17" s="47">
        <v>0</v>
      </c>
      <c r="N17" s="47">
        <v>0</v>
      </c>
      <c r="O17" s="47">
        <v>0</v>
      </c>
      <c r="P17" s="48">
        <v>5.4850000000000003</v>
      </c>
      <c r="Q17" s="68">
        <v>0.395633819356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0.625</v>
      </c>
      <c r="E18" s="47">
        <v>0</v>
      </c>
      <c r="F18" s="47">
        <v>0.54200000000000004</v>
      </c>
      <c r="G18" s="47">
        <v>0.625</v>
      </c>
      <c r="H18" s="47">
        <v>0.76200000000000001</v>
      </c>
      <c r="I18" s="47">
        <v>0</v>
      </c>
      <c r="J18" s="47">
        <v>0.66</v>
      </c>
      <c r="K18" s="47">
        <v>0</v>
      </c>
      <c r="L18" s="47">
        <v>0.66</v>
      </c>
      <c r="M18" s="47">
        <v>1.302</v>
      </c>
      <c r="N18" s="47">
        <v>0</v>
      </c>
      <c r="O18" s="47">
        <v>0</v>
      </c>
      <c r="P18" s="48">
        <v>5.1760000000000002</v>
      </c>
      <c r="Q18" s="68" t="s">
        <v>187</v>
      </c>
    </row>
    <row r="19" spans="1:17" ht="14.4" customHeight="1" x14ac:dyDescent="0.3">
      <c r="A19" s="15" t="s">
        <v>27</v>
      </c>
      <c r="B19" s="46">
        <v>8.0283709027499999</v>
      </c>
      <c r="C19" s="47">
        <v>0.66903090856199998</v>
      </c>
      <c r="D19" s="47">
        <v>0.51704000000000006</v>
      </c>
      <c r="E19" s="47">
        <v>0.20757999999999999</v>
      </c>
      <c r="F19" s="47">
        <v>0.62129000000000001</v>
      </c>
      <c r="G19" s="47">
        <v>0.20321</v>
      </c>
      <c r="H19" s="47">
        <v>1.3086599999999999</v>
      </c>
      <c r="I19" s="47">
        <v>1.14917</v>
      </c>
      <c r="J19" s="47">
        <v>0.63463999999999998</v>
      </c>
      <c r="K19" s="47">
        <v>0.83460999999999996</v>
      </c>
      <c r="L19" s="47">
        <v>0.68191000000000002</v>
      </c>
      <c r="M19" s="47">
        <v>0.94789000000000001</v>
      </c>
      <c r="N19" s="47">
        <v>0</v>
      </c>
      <c r="O19" s="47">
        <v>0</v>
      </c>
      <c r="P19" s="48">
        <v>7.1059999999999999</v>
      </c>
      <c r="Q19" s="68">
        <v>1.062133289965</v>
      </c>
    </row>
    <row r="20" spans="1:17" ht="14.4" customHeight="1" x14ac:dyDescent="0.3">
      <c r="A20" s="15" t="s">
        <v>28</v>
      </c>
      <c r="B20" s="46">
        <v>2354.0116772033798</v>
      </c>
      <c r="C20" s="47">
        <v>196.16763976694801</v>
      </c>
      <c r="D20" s="47">
        <v>191.771330000001</v>
      </c>
      <c r="E20" s="47">
        <v>164.64175</v>
      </c>
      <c r="F20" s="47">
        <v>174.36283</v>
      </c>
      <c r="G20" s="47">
        <v>173.07987</v>
      </c>
      <c r="H20" s="47">
        <v>181.42329000000001</v>
      </c>
      <c r="I20" s="47">
        <v>171.85119</v>
      </c>
      <c r="J20" s="47">
        <v>254.75075000000001</v>
      </c>
      <c r="K20" s="47">
        <v>176.40711999999999</v>
      </c>
      <c r="L20" s="47">
        <v>189.23733999999999</v>
      </c>
      <c r="M20" s="47">
        <v>188.81286</v>
      </c>
      <c r="N20" s="47">
        <v>0</v>
      </c>
      <c r="O20" s="47">
        <v>0</v>
      </c>
      <c r="P20" s="48">
        <v>1866.33833</v>
      </c>
      <c r="Q20" s="68">
        <v>0.95139969681900005</v>
      </c>
    </row>
    <row r="21" spans="1:17" ht="14.4" customHeight="1" x14ac:dyDescent="0.3">
      <c r="A21" s="16" t="s">
        <v>29</v>
      </c>
      <c r="B21" s="46">
        <v>48.999810612946</v>
      </c>
      <c r="C21" s="47">
        <v>4.0833175510780002</v>
      </c>
      <c r="D21" s="47">
        <v>3.9830000000000001</v>
      </c>
      <c r="E21" s="47">
        <v>3.9830000000000001</v>
      </c>
      <c r="F21" s="47">
        <v>3.9830000000000001</v>
      </c>
      <c r="G21" s="47">
        <v>3.9830000000000001</v>
      </c>
      <c r="H21" s="47">
        <v>3.9830000000000001</v>
      </c>
      <c r="I21" s="47">
        <v>3.9830000000000001</v>
      </c>
      <c r="J21" s="47">
        <v>3.9830000000000001</v>
      </c>
      <c r="K21" s="47">
        <v>3.9830000000000001</v>
      </c>
      <c r="L21" s="47">
        <v>3.9830000000000001</v>
      </c>
      <c r="M21" s="47">
        <v>3.9830000000000001</v>
      </c>
      <c r="N21" s="47">
        <v>0</v>
      </c>
      <c r="O21" s="47">
        <v>0</v>
      </c>
      <c r="P21" s="48">
        <v>39.83</v>
      </c>
      <c r="Q21" s="68">
        <v>0.97543234151500002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187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187</v>
      </c>
    </row>
    <row r="24" spans="1:17" ht="14.4" customHeight="1" x14ac:dyDescent="0.3">
      <c r="A24" s="16" t="s">
        <v>32</v>
      </c>
      <c r="B24" s="46">
        <v>31.974056603771999</v>
      </c>
      <c r="C24" s="47">
        <v>2.6645047169809999</v>
      </c>
      <c r="D24" s="47">
        <v>1.5</v>
      </c>
      <c r="E24" s="47">
        <v>1.35792</v>
      </c>
      <c r="F24" s="47">
        <v>3.3519499999989999</v>
      </c>
      <c r="G24" s="47">
        <v>0</v>
      </c>
      <c r="H24" s="47">
        <v>2.287299999999</v>
      </c>
      <c r="I24" s="47">
        <v>1.50898</v>
      </c>
      <c r="J24" s="47">
        <v>1.325599999999</v>
      </c>
      <c r="K24" s="47">
        <v>1.952059999999</v>
      </c>
      <c r="L24" s="47">
        <v>1.8871800000000001</v>
      </c>
      <c r="M24" s="47">
        <v>1.909649999999</v>
      </c>
      <c r="N24" s="47">
        <v>0</v>
      </c>
      <c r="O24" s="47">
        <v>0</v>
      </c>
      <c r="P24" s="48">
        <v>17.080639999999001</v>
      </c>
      <c r="Q24" s="68"/>
    </row>
    <row r="25" spans="1:17" ht="14.4" customHeight="1" x14ac:dyDescent="0.3">
      <c r="A25" s="17" t="s">
        <v>33</v>
      </c>
      <c r="B25" s="49">
        <v>2612.24578873766</v>
      </c>
      <c r="C25" s="50">
        <v>217.68714906147201</v>
      </c>
      <c r="D25" s="50">
        <v>201.623130000001</v>
      </c>
      <c r="E25" s="50">
        <v>173.00825</v>
      </c>
      <c r="F25" s="50">
        <v>185.44202000000001</v>
      </c>
      <c r="G25" s="50">
        <v>180.04471000000001</v>
      </c>
      <c r="H25" s="50">
        <v>191.40895</v>
      </c>
      <c r="I25" s="50">
        <v>180.56120999999999</v>
      </c>
      <c r="J25" s="50">
        <v>365.98108999999999</v>
      </c>
      <c r="K25" s="50">
        <v>184.14979</v>
      </c>
      <c r="L25" s="50">
        <v>202.59442999999999</v>
      </c>
      <c r="M25" s="50">
        <v>200.12164000000001</v>
      </c>
      <c r="N25" s="50">
        <v>0</v>
      </c>
      <c r="O25" s="50">
        <v>0</v>
      </c>
      <c r="P25" s="51">
        <v>2064.9352199999998</v>
      </c>
      <c r="Q25" s="69">
        <v>0.94857929322000001</v>
      </c>
    </row>
    <row r="26" spans="1:17" ht="14.4" customHeight="1" x14ac:dyDescent="0.3">
      <c r="A26" s="15" t="s">
        <v>34</v>
      </c>
      <c r="B26" s="46">
        <v>47.000567054153002</v>
      </c>
      <c r="C26" s="47">
        <v>3.9167139211789999</v>
      </c>
      <c r="D26" s="47">
        <v>2.4775200000000002</v>
      </c>
      <c r="E26" s="47">
        <v>1.87652</v>
      </c>
      <c r="F26" s="47">
        <v>2.4277899999999999</v>
      </c>
      <c r="G26" s="47">
        <v>3.0412599999999999</v>
      </c>
      <c r="H26" s="47">
        <v>2.8412199999999999</v>
      </c>
      <c r="I26" s="47">
        <v>2.6600299999999999</v>
      </c>
      <c r="J26" s="47">
        <v>6.2210000000000001</v>
      </c>
      <c r="K26" s="47">
        <v>2.8156300000000001</v>
      </c>
      <c r="L26" s="47">
        <v>2.5790799999999998</v>
      </c>
      <c r="M26" s="47">
        <v>3.4434300000000002</v>
      </c>
      <c r="N26" s="47">
        <v>0</v>
      </c>
      <c r="O26" s="47">
        <v>0</v>
      </c>
      <c r="P26" s="48">
        <v>30.383479999999999</v>
      </c>
      <c r="Q26" s="68">
        <v>0.77573906625400002</v>
      </c>
    </row>
    <row r="27" spans="1:17" ht="14.4" customHeight="1" x14ac:dyDescent="0.3">
      <c r="A27" s="18" t="s">
        <v>35</v>
      </c>
      <c r="B27" s="49">
        <v>2659.24635579182</v>
      </c>
      <c r="C27" s="50">
        <v>221.60386298265101</v>
      </c>
      <c r="D27" s="50">
        <v>204.100650000001</v>
      </c>
      <c r="E27" s="50">
        <v>174.88477</v>
      </c>
      <c r="F27" s="50">
        <v>187.86981</v>
      </c>
      <c r="G27" s="50">
        <v>183.08597</v>
      </c>
      <c r="H27" s="50">
        <v>194.25017</v>
      </c>
      <c r="I27" s="50">
        <v>183.22123999999999</v>
      </c>
      <c r="J27" s="50">
        <v>372.20209</v>
      </c>
      <c r="K27" s="50">
        <v>186.96541999999999</v>
      </c>
      <c r="L27" s="50">
        <v>205.17350999999999</v>
      </c>
      <c r="M27" s="50">
        <v>203.56506999999999</v>
      </c>
      <c r="N27" s="50">
        <v>0</v>
      </c>
      <c r="O27" s="50">
        <v>0</v>
      </c>
      <c r="P27" s="51">
        <v>2095.3186999999998</v>
      </c>
      <c r="Q27" s="69">
        <v>0.94552444700100002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187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41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4" t="s">
        <v>186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42</v>
      </c>
      <c r="C3" s="258"/>
      <c r="D3" s="258"/>
      <c r="E3" s="258"/>
      <c r="F3" s="264" t="s">
        <v>43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103</v>
      </c>
      <c r="G4" s="268" t="s">
        <v>44</v>
      </c>
      <c r="H4" s="107" t="s">
        <v>73</v>
      </c>
      <c r="I4" s="266" t="s">
        <v>45</v>
      </c>
      <c r="J4" s="268" t="s">
        <v>105</v>
      </c>
      <c r="K4" s="269" t="s">
        <v>106</v>
      </c>
    </row>
    <row r="5" spans="1:11" ht="42" thickBot="1" x14ac:dyDescent="0.35">
      <c r="A5" s="60"/>
      <c r="B5" s="24" t="s">
        <v>99</v>
      </c>
      <c r="C5" s="25" t="s">
        <v>100</v>
      </c>
      <c r="D5" s="26" t="s">
        <v>101</v>
      </c>
      <c r="E5" s="26" t="s">
        <v>102</v>
      </c>
      <c r="F5" s="267"/>
      <c r="G5" s="267"/>
      <c r="H5" s="25" t="s">
        <v>104</v>
      </c>
      <c r="I5" s="267"/>
      <c r="J5" s="267"/>
      <c r="K5" s="270"/>
    </row>
    <row r="6" spans="1:11" ht="14.4" customHeight="1" thickBot="1" x14ac:dyDescent="0.35">
      <c r="A6" s="303" t="s">
        <v>189</v>
      </c>
      <c r="B6" s="285">
        <v>2259.8634631473501</v>
      </c>
      <c r="C6" s="285">
        <v>2246.3220999999999</v>
      </c>
      <c r="D6" s="286">
        <v>-13.541363147353</v>
      </c>
      <c r="E6" s="287">
        <v>0.99400788438400001</v>
      </c>
      <c r="F6" s="285">
        <v>2612.24578873766</v>
      </c>
      <c r="G6" s="286">
        <v>2176.8714906147202</v>
      </c>
      <c r="H6" s="288">
        <v>200.12164000000001</v>
      </c>
      <c r="I6" s="285">
        <v>2064.9352199999998</v>
      </c>
      <c r="J6" s="286">
        <v>-111.93627061471901</v>
      </c>
      <c r="K6" s="289">
        <v>0.79048274434999999</v>
      </c>
    </row>
    <row r="7" spans="1:11" ht="14.4" customHeight="1" thickBot="1" x14ac:dyDescent="0.35">
      <c r="A7" s="304" t="s">
        <v>190</v>
      </c>
      <c r="B7" s="285">
        <v>162.548189111357</v>
      </c>
      <c r="C7" s="285">
        <v>149.09286</v>
      </c>
      <c r="D7" s="286">
        <v>-13.455329111356001</v>
      </c>
      <c r="E7" s="287">
        <v>0.91722252222599998</v>
      </c>
      <c r="F7" s="285">
        <v>172.59527745669899</v>
      </c>
      <c r="G7" s="286">
        <v>143.829397880583</v>
      </c>
      <c r="H7" s="288">
        <v>4.8506400000000003</v>
      </c>
      <c r="I7" s="285">
        <v>138.23756</v>
      </c>
      <c r="J7" s="286">
        <v>-5.5918378805820002</v>
      </c>
      <c r="K7" s="289">
        <v>0.80093477664599999</v>
      </c>
    </row>
    <row r="8" spans="1:11" ht="14.4" customHeight="1" thickBot="1" x14ac:dyDescent="0.35">
      <c r="A8" s="305" t="s">
        <v>191</v>
      </c>
      <c r="B8" s="285">
        <v>137.08008131710801</v>
      </c>
      <c r="C8" s="285">
        <v>125.14386</v>
      </c>
      <c r="D8" s="286">
        <v>-11.936221317107</v>
      </c>
      <c r="E8" s="287">
        <v>0.91292519524000004</v>
      </c>
      <c r="F8" s="285">
        <v>148.26650714334099</v>
      </c>
      <c r="G8" s="286">
        <v>123.55542261945099</v>
      </c>
      <c r="H8" s="288">
        <v>2.91764</v>
      </c>
      <c r="I8" s="285">
        <v>120.86556</v>
      </c>
      <c r="J8" s="286">
        <v>-2.6898626194499999</v>
      </c>
      <c r="K8" s="289">
        <v>0.81519125477900001</v>
      </c>
    </row>
    <row r="9" spans="1:11" ht="14.4" customHeight="1" thickBot="1" x14ac:dyDescent="0.35">
      <c r="A9" s="306" t="s">
        <v>192</v>
      </c>
      <c r="B9" s="290">
        <v>20.999999999998</v>
      </c>
      <c r="C9" s="290">
        <v>15.67023</v>
      </c>
      <c r="D9" s="291">
        <v>-5.3297699999979997</v>
      </c>
      <c r="E9" s="292">
        <v>0.74620142857100002</v>
      </c>
      <c r="F9" s="290">
        <v>19.999999999999002</v>
      </c>
      <c r="G9" s="291">
        <v>16.666666666666</v>
      </c>
      <c r="H9" s="293">
        <v>1.6843999999999999</v>
      </c>
      <c r="I9" s="290">
        <v>14.31831</v>
      </c>
      <c r="J9" s="291">
        <v>-2.3483566666660001</v>
      </c>
      <c r="K9" s="294">
        <v>0.71591550000000004</v>
      </c>
    </row>
    <row r="10" spans="1:11" ht="14.4" customHeight="1" thickBot="1" x14ac:dyDescent="0.35">
      <c r="A10" s="307" t="s">
        <v>193</v>
      </c>
      <c r="B10" s="285">
        <v>20.999999999998</v>
      </c>
      <c r="C10" s="285">
        <v>14.510529999999999</v>
      </c>
      <c r="D10" s="286">
        <v>-6.4894699999979997</v>
      </c>
      <c r="E10" s="287">
        <v>0.69097761904699995</v>
      </c>
      <c r="F10" s="285">
        <v>19.999999999999002</v>
      </c>
      <c r="G10" s="286">
        <v>16.666666666666</v>
      </c>
      <c r="H10" s="288">
        <v>1.6843999999999999</v>
      </c>
      <c r="I10" s="285">
        <v>14.31831</v>
      </c>
      <c r="J10" s="286">
        <v>-2.3483566666660001</v>
      </c>
      <c r="K10" s="289">
        <v>0.71591550000000004</v>
      </c>
    </row>
    <row r="11" spans="1:11" ht="14.4" customHeight="1" thickBot="1" x14ac:dyDescent="0.35">
      <c r="A11" s="307" t="s">
        <v>194</v>
      </c>
      <c r="B11" s="285">
        <v>0</v>
      </c>
      <c r="C11" s="285">
        <v>1.1597</v>
      </c>
      <c r="D11" s="286">
        <v>1.1597</v>
      </c>
      <c r="E11" s="295" t="s">
        <v>195</v>
      </c>
      <c r="F11" s="285">
        <v>0</v>
      </c>
      <c r="G11" s="286">
        <v>0</v>
      </c>
      <c r="H11" s="288">
        <v>0</v>
      </c>
      <c r="I11" s="285">
        <v>0</v>
      </c>
      <c r="J11" s="286">
        <v>0</v>
      </c>
      <c r="K11" s="296" t="s">
        <v>187</v>
      </c>
    </row>
    <row r="12" spans="1:11" ht="14.4" customHeight="1" thickBot="1" x14ac:dyDescent="0.35">
      <c r="A12" s="306" t="s">
        <v>196</v>
      </c>
      <c r="B12" s="290">
        <v>105.223655403853</v>
      </c>
      <c r="C12" s="290">
        <v>103.776</v>
      </c>
      <c r="D12" s="291">
        <v>-1.447655403852</v>
      </c>
      <c r="E12" s="292">
        <v>0.98624211068900003</v>
      </c>
      <c r="F12" s="290">
        <v>104.99994346383301</v>
      </c>
      <c r="G12" s="291">
        <v>87.499952886526998</v>
      </c>
      <c r="H12" s="293">
        <v>0</v>
      </c>
      <c r="I12" s="290">
        <v>103.58110000000001</v>
      </c>
      <c r="J12" s="291">
        <v>16.081147113471999</v>
      </c>
      <c r="K12" s="294">
        <v>0.98648719783000005</v>
      </c>
    </row>
    <row r="13" spans="1:11" ht="14.4" customHeight="1" thickBot="1" x14ac:dyDescent="0.35">
      <c r="A13" s="307" t="s">
        <v>197</v>
      </c>
      <c r="B13" s="285">
        <v>105.223655403853</v>
      </c>
      <c r="C13" s="285">
        <v>103.776</v>
      </c>
      <c r="D13" s="286">
        <v>-1.447655403852</v>
      </c>
      <c r="E13" s="287">
        <v>0.98624211068900003</v>
      </c>
      <c r="F13" s="285">
        <v>0</v>
      </c>
      <c r="G13" s="286">
        <v>0</v>
      </c>
      <c r="H13" s="288">
        <v>0</v>
      </c>
      <c r="I13" s="285">
        <v>0</v>
      </c>
      <c r="J13" s="286">
        <v>0</v>
      </c>
      <c r="K13" s="296" t="s">
        <v>187</v>
      </c>
    </row>
    <row r="14" spans="1:11" ht="14.4" customHeight="1" thickBot="1" x14ac:dyDescent="0.35">
      <c r="A14" s="307" t="s">
        <v>198</v>
      </c>
      <c r="B14" s="285">
        <v>0</v>
      </c>
      <c r="C14" s="285">
        <v>0</v>
      </c>
      <c r="D14" s="286">
        <v>0</v>
      </c>
      <c r="E14" s="287">
        <v>1</v>
      </c>
      <c r="F14" s="285">
        <v>104.99994346383301</v>
      </c>
      <c r="G14" s="286">
        <v>87.499952886526998</v>
      </c>
      <c r="H14" s="288">
        <v>0</v>
      </c>
      <c r="I14" s="285">
        <v>103.58110000000001</v>
      </c>
      <c r="J14" s="286">
        <v>16.081147113471999</v>
      </c>
      <c r="K14" s="289">
        <v>0.98648719783000005</v>
      </c>
    </row>
    <row r="15" spans="1:11" ht="14.4" customHeight="1" thickBot="1" x14ac:dyDescent="0.35">
      <c r="A15" s="306" t="s">
        <v>199</v>
      </c>
      <c r="B15" s="290">
        <v>0</v>
      </c>
      <c r="C15" s="290">
        <v>0.14541999999999999</v>
      </c>
      <c r="D15" s="291">
        <v>0.14541999999999999</v>
      </c>
      <c r="E15" s="297" t="s">
        <v>187</v>
      </c>
      <c r="F15" s="290">
        <v>0</v>
      </c>
      <c r="G15" s="291">
        <v>0</v>
      </c>
      <c r="H15" s="293">
        <v>0</v>
      </c>
      <c r="I15" s="290">
        <v>5.5460000000000002E-2</v>
      </c>
      <c r="J15" s="291">
        <v>5.5460000000000002E-2</v>
      </c>
      <c r="K15" s="298" t="s">
        <v>187</v>
      </c>
    </row>
    <row r="16" spans="1:11" ht="14.4" customHeight="1" thickBot="1" x14ac:dyDescent="0.35">
      <c r="A16" s="307" t="s">
        <v>200</v>
      </c>
      <c r="B16" s="285">
        <v>0</v>
      </c>
      <c r="C16" s="285">
        <v>0.14541999999999999</v>
      </c>
      <c r="D16" s="286">
        <v>0.14541999999999999</v>
      </c>
      <c r="E16" s="295" t="s">
        <v>187</v>
      </c>
      <c r="F16" s="285">
        <v>0</v>
      </c>
      <c r="G16" s="286">
        <v>0</v>
      </c>
      <c r="H16" s="288">
        <v>0</v>
      </c>
      <c r="I16" s="285">
        <v>5.5460000000000002E-2</v>
      </c>
      <c r="J16" s="286">
        <v>5.5460000000000002E-2</v>
      </c>
      <c r="K16" s="296" t="s">
        <v>187</v>
      </c>
    </row>
    <row r="17" spans="1:11" ht="14.4" customHeight="1" thickBot="1" x14ac:dyDescent="0.35">
      <c r="A17" s="306" t="s">
        <v>201</v>
      </c>
      <c r="B17" s="290">
        <v>6.9776591804920001</v>
      </c>
      <c r="C17" s="290">
        <v>3.4058899999999999</v>
      </c>
      <c r="D17" s="291">
        <v>-3.5717691804920002</v>
      </c>
      <c r="E17" s="292">
        <v>0.48811355096300002</v>
      </c>
      <c r="F17" s="290">
        <v>15.708108354592</v>
      </c>
      <c r="G17" s="291">
        <v>13.090090295493001</v>
      </c>
      <c r="H17" s="293">
        <v>1.2332399999999999</v>
      </c>
      <c r="I17" s="290">
        <v>2.7303600000000001</v>
      </c>
      <c r="J17" s="291">
        <v>-10.359730295493</v>
      </c>
      <c r="K17" s="294">
        <v>0.173818510693</v>
      </c>
    </row>
    <row r="18" spans="1:11" ht="14.4" customHeight="1" thickBot="1" x14ac:dyDescent="0.35">
      <c r="A18" s="307" t="s">
        <v>202</v>
      </c>
      <c r="B18" s="285">
        <v>0.131172453089</v>
      </c>
      <c r="C18" s="285">
        <v>4.5170000000000002E-2</v>
      </c>
      <c r="D18" s="286">
        <v>-8.6002453088999994E-2</v>
      </c>
      <c r="E18" s="287">
        <v>0.34435583795300001</v>
      </c>
      <c r="F18" s="285">
        <v>4.546622459E-2</v>
      </c>
      <c r="G18" s="286">
        <v>3.7888520491999998E-2</v>
      </c>
      <c r="H18" s="288">
        <v>8.6029999999999995E-2</v>
      </c>
      <c r="I18" s="285">
        <v>0.11821</v>
      </c>
      <c r="J18" s="286">
        <v>8.0321479506999999E-2</v>
      </c>
      <c r="K18" s="289">
        <v>2.5999519657689998</v>
      </c>
    </row>
    <row r="19" spans="1:11" ht="14.4" customHeight="1" thickBot="1" x14ac:dyDescent="0.35">
      <c r="A19" s="307" t="s">
        <v>203</v>
      </c>
      <c r="B19" s="285">
        <v>0.23673951790799999</v>
      </c>
      <c r="C19" s="285">
        <v>0.37006</v>
      </c>
      <c r="D19" s="286">
        <v>0.133320482091</v>
      </c>
      <c r="E19" s="287">
        <v>1.563152629817</v>
      </c>
      <c r="F19" s="285">
        <v>0.40613714533299999</v>
      </c>
      <c r="G19" s="286">
        <v>0.33844762110999999</v>
      </c>
      <c r="H19" s="288">
        <v>0.30840000000000001</v>
      </c>
      <c r="I19" s="285">
        <v>1.20461</v>
      </c>
      <c r="J19" s="286">
        <v>0.86616237888900005</v>
      </c>
      <c r="K19" s="289">
        <v>2.9660177943380002</v>
      </c>
    </row>
    <row r="20" spans="1:11" ht="14.4" customHeight="1" thickBot="1" x14ac:dyDescent="0.35">
      <c r="A20" s="307" t="s">
        <v>204</v>
      </c>
      <c r="B20" s="285">
        <v>5.8741776925110001</v>
      </c>
      <c r="C20" s="285">
        <v>1.5955999999999999</v>
      </c>
      <c r="D20" s="286">
        <v>-4.278577692511</v>
      </c>
      <c r="E20" s="287">
        <v>0.27162950859200002</v>
      </c>
      <c r="F20" s="285">
        <v>1.78402578881</v>
      </c>
      <c r="G20" s="286">
        <v>1.4866881573420001</v>
      </c>
      <c r="H20" s="288">
        <v>0.78649999999999998</v>
      </c>
      <c r="I20" s="285">
        <v>0.98819999999999997</v>
      </c>
      <c r="J20" s="286">
        <v>-0.49848815734200003</v>
      </c>
      <c r="K20" s="289">
        <v>0.55391575962499995</v>
      </c>
    </row>
    <row r="21" spans="1:11" ht="14.4" customHeight="1" thickBot="1" x14ac:dyDescent="0.35">
      <c r="A21" s="307" t="s">
        <v>205</v>
      </c>
      <c r="B21" s="285">
        <v>0</v>
      </c>
      <c r="C21" s="285">
        <v>0.84699999999999998</v>
      </c>
      <c r="D21" s="286">
        <v>0.84699999999999998</v>
      </c>
      <c r="E21" s="295" t="s">
        <v>195</v>
      </c>
      <c r="F21" s="285">
        <v>0</v>
      </c>
      <c r="G21" s="286">
        <v>0</v>
      </c>
      <c r="H21" s="288">
        <v>0</v>
      </c>
      <c r="I21" s="285">
        <v>0</v>
      </c>
      <c r="J21" s="286">
        <v>0</v>
      </c>
      <c r="K21" s="296" t="s">
        <v>187</v>
      </c>
    </row>
    <row r="22" spans="1:11" ht="14.4" customHeight="1" thickBot="1" x14ac:dyDescent="0.35">
      <c r="A22" s="307" t="s">
        <v>206</v>
      </c>
      <c r="B22" s="285">
        <v>0</v>
      </c>
      <c r="C22" s="285">
        <v>5.8139999999999997E-2</v>
      </c>
      <c r="D22" s="286">
        <v>5.8139999999999997E-2</v>
      </c>
      <c r="E22" s="295" t="s">
        <v>195</v>
      </c>
      <c r="F22" s="285">
        <v>5.9122081393999999E-2</v>
      </c>
      <c r="G22" s="286">
        <v>4.9268401162E-2</v>
      </c>
      <c r="H22" s="288">
        <v>0</v>
      </c>
      <c r="I22" s="285">
        <v>0</v>
      </c>
      <c r="J22" s="286">
        <v>-4.9268401162E-2</v>
      </c>
      <c r="K22" s="289">
        <v>0</v>
      </c>
    </row>
    <row r="23" spans="1:11" ht="14.4" customHeight="1" thickBot="1" x14ac:dyDescent="0.35">
      <c r="A23" s="307" t="s">
        <v>207</v>
      </c>
      <c r="B23" s="285">
        <v>0</v>
      </c>
      <c r="C23" s="285">
        <v>0.48992000000000002</v>
      </c>
      <c r="D23" s="286">
        <v>0.48992000000000002</v>
      </c>
      <c r="E23" s="295" t="s">
        <v>195</v>
      </c>
      <c r="F23" s="285">
        <v>13.413357114463</v>
      </c>
      <c r="G23" s="286">
        <v>11.177797595386</v>
      </c>
      <c r="H23" s="288">
        <v>5.2310000000000002E-2</v>
      </c>
      <c r="I23" s="285">
        <v>0.41933999999999999</v>
      </c>
      <c r="J23" s="286">
        <v>-10.758457595386</v>
      </c>
      <c r="K23" s="289">
        <v>3.1262867037E-2</v>
      </c>
    </row>
    <row r="24" spans="1:11" ht="14.4" customHeight="1" thickBot="1" x14ac:dyDescent="0.35">
      <c r="A24" s="306" t="s">
        <v>208</v>
      </c>
      <c r="B24" s="290">
        <v>3.1808150821919998</v>
      </c>
      <c r="C24" s="290">
        <v>1.5220199999999999</v>
      </c>
      <c r="D24" s="291">
        <v>-1.6587950821919999</v>
      </c>
      <c r="E24" s="292">
        <v>0.47849999470900001</v>
      </c>
      <c r="F24" s="290">
        <v>6.9999999999989999</v>
      </c>
      <c r="G24" s="291">
        <v>5.833333333333</v>
      </c>
      <c r="H24" s="293">
        <v>0</v>
      </c>
      <c r="I24" s="290">
        <v>0.18032999999999999</v>
      </c>
      <c r="J24" s="291">
        <v>-5.6530033333330003</v>
      </c>
      <c r="K24" s="294">
        <v>2.5761428571E-2</v>
      </c>
    </row>
    <row r="25" spans="1:11" ht="14.4" customHeight="1" thickBot="1" x14ac:dyDescent="0.35">
      <c r="A25" s="307" t="s">
        <v>209</v>
      </c>
      <c r="B25" s="285">
        <v>6.0482427930000004E-3</v>
      </c>
      <c r="C25" s="285">
        <v>0.96540000000000004</v>
      </c>
      <c r="D25" s="286">
        <v>0.95935175720599997</v>
      </c>
      <c r="E25" s="287">
        <v>159.616608145199</v>
      </c>
      <c r="F25" s="285">
        <v>0</v>
      </c>
      <c r="G25" s="286">
        <v>0</v>
      </c>
      <c r="H25" s="288">
        <v>0</v>
      </c>
      <c r="I25" s="285">
        <v>0</v>
      </c>
      <c r="J25" s="286">
        <v>0</v>
      </c>
      <c r="K25" s="296" t="s">
        <v>187</v>
      </c>
    </row>
    <row r="26" spans="1:11" ht="14.4" customHeight="1" thickBot="1" x14ac:dyDescent="0.35">
      <c r="A26" s="307" t="s">
        <v>210</v>
      </c>
      <c r="B26" s="285">
        <v>3.174766839398</v>
      </c>
      <c r="C26" s="285">
        <v>0.55662</v>
      </c>
      <c r="D26" s="286">
        <v>-2.6181468393979999</v>
      </c>
      <c r="E26" s="287">
        <v>0.17532626115700001</v>
      </c>
      <c r="F26" s="285">
        <v>6.9999999999989999</v>
      </c>
      <c r="G26" s="286">
        <v>5.833333333333</v>
      </c>
      <c r="H26" s="288">
        <v>0</v>
      </c>
      <c r="I26" s="285">
        <v>0.18032999999999999</v>
      </c>
      <c r="J26" s="286">
        <v>-5.6530033333330003</v>
      </c>
      <c r="K26" s="289">
        <v>2.5761428571E-2</v>
      </c>
    </row>
    <row r="27" spans="1:11" ht="14.4" customHeight="1" thickBot="1" x14ac:dyDescent="0.35">
      <c r="A27" s="306" t="s">
        <v>211</v>
      </c>
      <c r="B27" s="290">
        <v>0.69795165056999997</v>
      </c>
      <c r="C27" s="290">
        <v>0.62429999999999997</v>
      </c>
      <c r="D27" s="291">
        <v>-7.3651650570000005E-2</v>
      </c>
      <c r="E27" s="292">
        <v>0.89447456638199996</v>
      </c>
      <c r="F27" s="290">
        <v>0.55845532491500005</v>
      </c>
      <c r="G27" s="291">
        <v>0.46537943742900001</v>
      </c>
      <c r="H27" s="293">
        <v>0</v>
      </c>
      <c r="I27" s="290">
        <v>0</v>
      </c>
      <c r="J27" s="291">
        <v>-0.46537943742900001</v>
      </c>
      <c r="K27" s="294">
        <v>0</v>
      </c>
    </row>
    <row r="28" spans="1:11" ht="14.4" customHeight="1" thickBot="1" x14ac:dyDescent="0.35">
      <c r="A28" s="307" t="s">
        <v>212</v>
      </c>
      <c r="B28" s="285">
        <v>0.69795165056999997</v>
      </c>
      <c r="C28" s="285">
        <v>0.62429999999999997</v>
      </c>
      <c r="D28" s="286">
        <v>-7.3651650570000005E-2</v>
      </c>
      <c r="E28" s="287">
        <v>0.89447456638199996</v>
      </c>
      <c r="F28" s="285">
        <v>0.55845532491500005</v>
      </c>
      <c r="G28" s="286">
        <v>0.46537943742900001</v>
      </c>
      <c r="H28" s="288">
        <v>0</v>
      </c>
      <c r="I28" s="285">
        <v>0</v>
      </c>
      <c r="J28" s="286">
        <v>-0.46537943742900001</v>
      </c>
      <c r="K28" s="289">
        <v>0</v>
      </c>
    </row>
    <row r="29" spans="1:11" ht="14.4" customHeight="1" thickBot="1" x14ac:dyDescent="0.35">
      <c r="A29" s="305" t="s">
        <v>22</v>
      </c>
      <c r="B29" s="285">
        <v>25.468107794247999</v>
      </c>
      <c r="C29" s="285">
        <v>23.949000000000002</v>
      </c>
      <c r="D29" s="286">
        <v>-1.519107794248</v>
      </c>
      <c r="E29" s="287">
        <v>0.94035254575899996</v>
      </c>
      <c r="F29" s="285">
        <v>24.328770313358</v>
      </c>
      <c r="G29" s="286">
        <v>20.273975261132001</v>
      </c>
      <c r="H29" s="288">
        <v>1.9330000000000001</v>
      </c>
      <c r="I29" s="285">
        <v>17.372</v>
      </c>
      <c r="J29" s="286">
        <v>-2.9019752611320002</v>
      </c>
      <c r="K29" s="289">
        <v>0.71405170817200003</v>
      </c>
    </row>
    <row r="30" spans="1:11" ht="14.4" customHeight="1" thickBot="1" x14ac:dyDescent="0.35">
      <c r="A30" s="306" t="s">
        <v>213</v>
      </c>
      <c r="B30" s="290">
        <v>25.468107794247999</v>
      </c>
      <c r="C30" s="290">
        <v>23.949000000000002</v>
      </c>
      <c r="D30" s="291">
        <v>-1.519107794248</v>
      </c>
      <c r="E30" s="292">
        <v>0.94035254575899996</v>
      </c>
      <c r="F30" s="290">
        <v>24.328770313358</v>
      </c>
      <c r="G30" s="291">
        <v>20.273975261132001</v>
      </c>
      <c r="H30" s="293">
        <v>1.9330000000000001</v>
      </c>
      <c r="I30" s="290">
        <v>17.372</v>
      </c>
      <c r="J30" s="291">
        <v>-2.9019752611320002</v>
      </c>
      <c r="K30" s="294">
        <v>0.71405170817200003</v>
      </c>
    </row>
    <row r="31" spans="1:11" ht="14.4" customHeight="1" thickBot="1" x14ac:dyDescent="0.35">
      <c r="A31" s="307" t="s">
        <v>214</v>
      </c>
      <c r="B31" s="285">
        <v>6.4666540178469996</v>
      </c>
      <c r="C31" s="285">
        <v>5.8730000000000002</v>
      </c>
      <c r="D31" s="286">
        <v>-0.593654017847</v>
      </c>
      <c r="E31" s="287">
        <v>0.90819765272499997</v>
      </c>
      <c r="F31" s="285">
        <v>6.0000406434329996</v>
      </c>
      <c r="G31" s="286">
        <v>5.000033869528</v>
      </c>
      <c r="H31" s="288">
        <v>0.499</v>
      </c>
      <c r="I31" s="285">
        <v>4.7069999999999999</v>
      </c>
      <c r="J31" s="286">
        <v>-0.29303386952799998</v>
      </c>
      <c r="K31" s="289">
        <v>0.784494685907</v>
      </c>
    </row>
    <row r="32" spans="1:11" ht="14.4" customHeight="1" thickBot="1" x14ac:dyDescent="0.35">
      <c r="A32" s="307" t="s">
        <v>215</v>
      </c>
      <c r="B32" s="285">
        <v>19.001453776401</v>
      </c>
      <c r="C32" s="285">
        <v>18.076000000000001</v>
      </c>
      <c r="D32" s="286">
        <v>-0.92545377640100002</v>
      </c>
      <c r="E32" s="287">
        <v>0.95129563309700005</v>
      </c>
      <c r="F32" s="285">
        <v>18.328729669924002</v>
      </c>
      <c r="G32" s="286">
        <v>15.273941391604</v>
      </c>
      <c r="H32" s="288">
        <v>1.4339999999999999</v>
      </c>
      <c r="I32" s="285">
        <v>12.664999999999999</v>
      </c>
      <c r="J32" s="286">
        <v>-2.6089413916040001</v>
      </c>
      <c r="K32" s="289">
        <v>0.69099169599099997</v>
      </c>
    </row>
    <row r="33" spans="1:11" ht="14.4" customHeight="1" thickBot="1" x14ac:dyDescent="0.35">
      <c r="A33" s="308" t="s">
        <v>216</v>
      </c>
      <c r="B33" s="290">
        <v>13.815827249923</v>
      </c>
      <c r="C33" s="290">
        <v>20.59478</v>
      </c>
      <c r="D33" s="291">
        <v>6.7789527500759998</v>
      </c>
      <c r="E33" s="292">
        <v>1.490665714578</v>
      </c>
      <c r="F33" s="290">
        <v>24.664966860865</v>
      </c>
      <c r="G33" s="291">
        <v>20.554139050720998</v>
      </c>
      <c r="H33" s="293">
        <v>2.2498900000000002</v>
      </c>
      <c r="I33" s="290">
        <v>17.766999999999999</v>
      </c>
      <c r="J33" s="291">
        <v>-2.7871390507210001</v>
      </c>
      <c r="K33" s="294">
        <v>0.72033342271300005</v>
      </c>
    </row>
    <row r="34" spans="1:11" ht="14.4" customHeight="1" thickBot="1" x14ac:dyDescent="0.35">
      <c r="A34" s="305" t="s">
        <v>25</v>
      </c>
      <c r="B34" s="285">
        <v>5.4645372999989998</v>
      </c>
      <c r="C34" s="285">
        <v>8.2267700000000001</v>
      </c>
      <c r="D34" s="286">
        <v>2.7622327000000002</v>
      </c>
      <c r="E34" s="287">
        <v>1.505483364529</v>
      </c>
      <c r="F34" s="285">
        <v>16.636595958114999</v>
      </c>
      <c r="G34" s="286">
        <v>13.863829965096</v>
      </c>
      <c r="H34" s="288">
        <v>0</v>
      </c>
      <c r="I34" s="285">
        <v>5.4850000000000003</v>
      </c>
      <c r="J34" s="286">
        <v>-8.3788299650959992</v>
      </c>
      <c r="K34" s="289">
        <v>0.32969484946299998</v>
      </c>
    </row>
    <row r="35" spans="1:11" ht="14.4" customHeight="1" thickBot="1" x14ac:dyDescent="0.35">
      <c r="A35" s="309" t="s">
        <v>217</v>
      </c>
      <c r="B35" s="285">
        <v>5.4645372999989998</v>
      </c>
      <c r="C35" s="285">
        <v>8.2267700000000001</v>
      </c>
      <c r="D35" s="286">
        <v>2.7622327000000002</v>
      </c>
      <c r="E35" s="287">
        <v>1.505483364529</v>
      </c>
      <c r="F35" s="285">
        <v>16.636595958114999</v>
      </c>
      <c r="G35" s="286">
        <v>13.863829965096</v>
      </c>
      <c r="H35" s="288">
        <v>0</v>
      </c>
      <c r="I35" s="285">
        <v>5.4850000000000003</v>
      </c>
      <c r="J35" s="286">
        <v>-8.3788299650959992</v>
      </c>
      <c r="K35" s="289">
        <v>0.32969484946299998</v>
      </c>
    </row>
    <row r="36" spans="1:11" ht="14.4" customHeight="1" thickBot="1" x14ac:dyDescent="0.35">
      <c r="A36" s="307" t="s">
        <v>218</v>
      </c>
      <c r="B36" s="285">
        <v>0</v>
      </c>
      <c r="C36" s="285">
        <v>0.84699999999999998</v>
      </c>
      <c r="D36" s="286">
        <v>0.84699999999999998</v>
      </c>
      <c r="E36" s="295" t="s">
        <v>187</v>
      </c>
      <c r="F36" s="285">
        <v>1.1013497461920001</v>
      </c>
      <c r="G36" s="286">
        <v>0.91779145516000005</v>
      </c>
      <c r="H36" s="288">
        <v>0</v>
      </c>
      <c r="I36" s="285">
        <v>0</v>
      </c>
      <c r="J36" s="286">
        <v>-0.91779145516000005</v>
      </c>
      <c r="K36" s="289">
        <v>0</v>
      </c>
    </row>
    <row r="37" spans="1:11" ht="14.4" customHeight="1" thickBot="1" x14ac:dyDescent="0.35">
      <c r="A37" s="307" t="s">
        <v>219</v>
      </c>
      <c r="B37" s="285">
        <v>0</v>
      </c>
      <c r="C37" s="285">
        <v>1.1965600000000001</v>
      </c>
      <c r="D37" s="286">
        <v>1.1965600000000001</v>
      </c>
      <c r="E37" s="295" t="s">
        <v>187</v>
      </c>
      <c r="F37" s="285">
        <v>0</v>
      </c>
      <c r="G37" s="286">
        <v>0</v>
      </c>
      <c r="H37" s="288">
        <v>0</v>
      </c>
      <c r="I37" s="285">
        <v>0</v>
      </c>
      <c r="J37" s="286">
        <v>0</v>
      </c>
      <c r="K37" s="296" t="s">
        <v>187</v>
      </c>
    </row>
    <row r="38" spans="1:11" ht="14.4" customHeight="1" thickBot="1" x14ac:dyDescent="0.35">
      <c r="A38" s="307" t="s">
        <v>220</v>
      </c>
      <c r="B38" s="285">
        <v>2.4645372999989998</v>
      </c>
      <c r="C38" s="285">
        <v>0.49020999999999998</v>
      </c>
      <c r="D38" s="286">
        <v>-1.974327299999</v>
      </c>
      <c r="E38" s="287">
        <v>0.198905490292</v>
      </c>
      <c r="F38" s="285">
        <v>0.53534624844000001</v>
      </c>
      <c r="G38" s="286">
        <v>0.4461218737</v>
      </c>
      <c r="H38" s="288">
        <v>0</v>
      </c>
      <c r="I38" s="285">
        <v>0</v>
      </c>
      <c r="J38" s="286">
        <v>-0.4461218737</v>
      </c>
      <c r="K38" s="289">
        <v>0</v>
      </c>
    </row>
    <row r="39" spans="1:11" ht="14.4" customHeight="1" thickBot="1" x14ac:dyDescent="0.35">
      <c r="A39" s="307" t="s">
        <v>221</v>
      </c>
      <c r="B39" s="285">
        <v>2.9999999999989999</v>
      </c>
      <c r="C39" s="285">
        <v>5.6929999999999996</v>
      </c>
      <c r="D39" s="286">
        <v>2.6930000000000001</v>
      </c>
      <c r="E39" s="287">
        <v>1.897666666666</v>
      </c>
      <c r="F39" s="285">
        <v>14.999899963481999</v>
      </c>
      <c r="G39" s="286">
        <v>12.499916636235</v>
      </c>
      <c r="H39" s="288">
        <v>0</v>
      </c>
      <c r="I39" s="285">
        <v>5.4850000000000003</v>
      </c>
      <c r="J39" s="286">
        <v>-7.0149166362350002</v>
      </c>
      <c r="K39" s="289">
        <v>0.36566910535000002</v>
      </c>
    </row>
    <row r="40" spans="1:11" ht="14.4" customHeight="1" thickBot="1" x14ac:dyDescent="0.35">
      <c r="A40" s="310" t="s">
        <v>26</v>
      </c>
      <c r="B40" s="290">
        <v>0</v>
      </c>
      <c r="C40" s="290">
        <v>4.226</v>
      </c>
      <c r="D40" s="291">
        <v>4.226</v>
      </c>
      <c r="E40" s="297" t="s">
        <v>187</v>
      </c>
      <c r="F40" s="290">
        <v>0</v>
      </c>
      <c r="G40" s="291">
        <v>0</v>
      </c>
      <c r="H40" s="293">
        <v>1.302</v>
      </c>
      <c r="I40" s="290">
        <v>5.1760000000000002</v>
      </c>
      <c r="J40" s="291">
        <v>5.1760000000000002</v>
      </c>
      <c r="K40" s="298" t="s">
        <v>187</v>
      </c>
    </row>
    <row r="41" spans="1:11" ht="14.4" customHeight="1" thickBot="1" x14ac:dyDescent="0.35">
      <c r="A41" s="306" t="s">
        <v>222</v>
      </c>
      <c r="B41" s="290">
        <v>0</v>
      </c>
      <c r="C41" s="290">
        <v>4.226</v>
      </c>
      <c r="D41" s="291">
        <v>4.226</v>
      </c>
      <c r="E41" s="297" t="s">
        <v>187</v>
      </c>
      <c r="F41" s="290">
        <v>0</v>
      </c>
      <c r="G41" s="291">
        <v>0</v>
      </c>
      <c r="H41" s="293">
        <v>1.302</v>
      </c>
      <c r="I41" s="290">
        <v>5.1760000000000002</v>
      </c>
      <c r="J41" s="291">
        <v>5.1760000000000002</v>
      </c>
      <c r="K41" s="298" t="s">
        <v>187</v>
      </c>
    </row>
    <row r="42" spans="1:11" ht="14.4" customHeight="1" thickBot="1" x14ac:dyDescent="0.35">
      <c r="A42" s="307" t="s">
        <v>223</v>
      </c>
      <c r="B42" s="285">
        <v>0</v>
      </c>
      <c r="C42" s="285">
        <v>4.226</v>
      </c>
      <c r="D42" s="286">
        <v>4.226</v>
      </c>
      <c r="E42" s="295" t="s">
        <v>187</v>
      </c>
      <c r="F42" s="285">
        <v>0</v>
      </c>
      <c r="G42" s="286">
        <v>0</v>
      </c>
      <c r="H42" s="288">
        <v>1.302</v>
      </c>
      <c r="I42" s="285">
        <v>5.1760000000000002</v>
      </c>
      <c r="J42" s="286">
        <v>5.1760000000000002</v>
      </c>
      <c r="K42" s="296" t="s">
        <v>187</v>
      </c>
    </row>
    <row r="43" spans="1:11" ht="14.4" customHeight="1" thickBot="1" x14ac:dyDescent="0.35">
      <c r="A43" s="305" t="s">
        <v>27</v>
      </c>
      <c r="B43" s="285">
        <v>8.3512899499230002</v>
      </c>
      <c r="C43" s="285">
        <v>8.1420100000000009</v>
      </c>
      <c r="D43" s="286">
        <v>-0.209279949923</v>
      </c>
      <c r="E43" s="287">
        <v>0.97494040427499995</v>
      </c>
      <c r="F43" s="285">
        <v>8.0283709027499999</v>
      </c>
      <c r="G43" s="286">
        <v>6.6903090856249996</v>
      </c>
      <c r="H43" s="288">
        <v>0.94789000000000001</v>
      </c>
      <c r="I43" s="285">
        <v>7.1059999999999999</v>
      </c>
      <c r="J43" s="286">
        <v>0.41569091437400002</v>
      </c>
      <c r="K43" s="289">
        <v>0.88511107497099994</v>
      </c>
    </row>
    <row r="44" spans="1:11" ht="14.4" customHeight="1" thickBot="1" x14ac:dyDescent="0.35">
      <c r="A44" s="306" t="s">
        <v>224</v>
      </c>
      <c r="B44" s="290">
        <v>2.42559862325</v>
      </c>
      <c r="C44" s="290">
        <v>2.2338</v>
      </c>
      <c r="D44" s="291">
        <v>-0.19179862324999999</v>
      </c>
      <c r="E44" s="292">
        <v>0.92092730371300002</v>
      </c>
      <c r="F44" s="290">
        <v>2.1033796328749998</v>
      </c>
      <c r="G44" s="291">
        <v>1.7528163607289999</v>
      </c>
      <c r="H44" s="293">
        <v>0.46723999999999999</v>
      </c>
      <c r="I44" s="290">
        <v>2.2206000000000001</v>
      </c>
      <c r="J44" s="291">
        <v>0.46778363927</v>
      </c>
      <c r="K44" s="294">
        <v>1.0557295341699999</v>
      </c>
    </row>
    <row r="45" spans="1:11" ht="14.4" customHeight="1" thickBot="1" x14ac:dyDescent="0.35">
      <c r="A45" s="307" t="s">
        <v>225</v>
      </c>
      <c r="B45" s="285">
        <v>0</v>
      </c>
      <c r="C45" s="285">
        <v>6.4600000000000005E-2</v>
      </c>
      <c r="D45" s="286">
        <v>6.4600000000000005E-2</v>
      </c>
      <c r="E45" s="295" t="s">
        <v>195</v>
      </c>
      <c r="F45" s="285">
        <v>6.6084910312000006E-2</v>
      </c>
      <c r="G45" s="286">
        <v>5.5070758593000001E-2</v>
      </c>
      <c r="H45" s="288">
        <v>0</v>
      </c>
      <c r="I45" s="285">
        <v>7.4099999999999999E-2</v>
      </c>
      <c r="J45" s="286">
        <v>1.9029241406E-2</v>
      </c>
      <c r="K45" s="289">
        <v>1.121284717647</v>
      </c>
    </row>
    <row r="46" spans="1:11" ht="14.4" customHeight="1" thickBot="1" x14ac:dyDescent="0.35">
      <c r="A46" s="307" t="s">
        <v>226</v>
      </c>
      <c r="B46" s="285">
        <v>2.42559862325</v>
      </c>
      <c r="C46" s="285">
        <v>2.1692</v>
      </c>
      <c r="D46" s="286">
        <v>-0.25639862325000001</v>
      </c>
      <c r="E46" s="287">
        <v>0.89429470284400003</v>
      </c>
      <c r="F46" s="285">
        <v>2.0372947225629998</v>
      </c>
      <c r="G46" s="286">
        <v>1.697745602136</v>
      </c>
      <c r="H46" s="288">
        <v>0.46723999999999999</v>
      </c>
      <c r="I46" s="285">
        <v>2.1465000000000001</v>
      </c>
      <c r="J46" s="286">
        <v>0.44875439786299998</v>
      </c>
      <c r="K46" s="289">
        <v>1.0536030826689999</v>
      </c>
    </row>
    <row r="47" spans="1:11" ht="14.4" customHeight="1" thickBot="1" x14ac:dyDescent="0.35">
      <c r="A47" s="306" t="s">
        <v>227</v>
      </c>
      <c r="B47" s="290">
        <v>0.59037597691599997</v>
      </c>
      <c r="C47" s="290">
        <v>0.13500000000000001</v>
      </c>
      <c r="D47" s="291">
        <v>-0.45537597691600001</v>
      </c>
      <c r="E47" s="292">
        <v>0.22866784096600001</v>
      </c>
      <c r="F47" s="290">
        <v>0.139834423052</v>
      </c>
      <c r="G47" s="291">
        <v>0.11652868587699999</v>
      </c>
      <c r="H47" s="293">
        <v>0</v>
      </c>
      <c r="I47" s="290">
        <v>0</v>
      </c>
      <c r="J47" s="291">
        <v>-0.11652868587699999</v>
      </c>
      <c r="K47" s="294">
        <v>0</v>
      </c>
    </row>
    <row r="48" spans="1:11" ht="14.4" customHeight="1" thickBot="1" x14ac:dyDescent="0.35">
      <c r="A48" s="307" t="s">
        <v>228</v>
      </c>
      <c r="B48" s="285">
        <v>0.59037597691599997</v>
      </c>
      <c r="C48" s="285">
        <v>0.13500000000000001</v>
      </c>
      <c r="D48" s="286">
        <v>-0.45537597691600001</v>
      </c>
      <c r="E48" s="287">
        <v>0.22866784096600001</v>
      </c>
      <c r="F48" s="285">
        <v>0.139834423052</v>
      </c>
      <c r="G48" s="286">
        <v>0.11652868587699999</v>
      </c>
      <c r="H48" s="288">
        <v>0</v>
      </c>
      <c r="I48" s="285">
        <v>0</v>
      </c>
      <c r="J48" s="286">
        <v>-0.11652868587699999</v>
      </c>
      <c r="K48" s="289">
        <v>0</v>
      </c>
    </row>
    <row r="49" spans="1:11" ht="14.4" customHeight="1" thickBot="1" x14ac:dyDescent="0.35">
      <c r="A49" s="306" t="s">
        <v>229</v>
      </c>
      <c r="B49" s="290">
        <v>5.3353153497559997</v>
      </c>
      <c r="C49" s="290">
        <v>5.7732099999999997</v>
      </c>
      <c r="D49" s="291">
        <v>0.43789465024300001</v>
      </c>
      <c r="E49" s="292">
        <v>1.0820747456399999</v>
      </c>
      <c r="F49" s="290">
        <v>5.7851568468219998</v>
      </c>
      <c r="G49" s="291">
        <v>4.8209640390180004</v>
      </c>
      <c r="H49" s="293">
        <v>0.48065000000000002</v>
      </c>
      <c r="I49" s="290">
        <v>4.8853999999999997</v>
      </c>
      <c r="J49" s="291">
        <v>6.4435960981000004E-2</v>
      </c>
      <c r="K49" s="294">
        <v>0.84447148614099998</v>
      </c>
    </row>
    <row r="50" spans="1:11" ht="14.4" customHeight="1" thickBot="1" x14ac:dyDescent="0.35">
      <c r="A50" s="307" t="s">
        <v>230</v>
      </c>
      <c r="B50" s="285">
        <v>5.0000050770979998</v>
      </c>
      <c r="C50" s="285">
        <v>5.6042100000000001</v>
      </c>
      <c r="D50" s="286">
        <v>0.60420492290100003</v>
      </c>
      <c r="E50" s="287">
        <v>1.120840861876</v>
      </c>
      <c r="F50" s="285">
        <v>5.6404082075439996</v>
      </c>
      <c r="G50" s="286">
        <v>4.7003401729540002</v>
      </c>
      <c r="H50" s="288">
        <v>0.48065000000000002</v>
      </c>
      <c r="I50" s="285">
        <v>4.5473999999999997</v>
      </c>
      <c r="J50" s="286">
        <v>-0.152940172954</v>
      </c>
      <c r="K50" s="289">
        <v>0.80621824390600005</v>
      </c>
    </row>
    <row r="51" spans="1:11" ht="14.4" customHeight="1" thickBot="1" x14ac:dyDescent="0.35">
      <c r="A51" s="307" t="s">
        <v>231</v>
      </c>
      <c r="B51" s="285">
        <v>0.33531027265699997</v>
      </c>
      <c r="C51" s="285">
        <v>0.16900000000000001</v>
      </c>
      <c r="D51" s="286">
        <v>-0.16631027265699999</v>
      </c>
      <c r="E51" s="287">
        <v>0.50401080366600004</v>
      </c>
      <c r="F51" s="285">
        <v>0.14474863927699999</v>
      </c>
      <c r="G51" s="286">
        <v>0.120623866064</v>
      </c>
      <c r="H51" s="288">
        <v>0</v>
      </c>
      <c r="I51" s="285">
        <v>0.33800000000000002</v>
      </c>
      <c r="J51" s="286">
        <v>0.21737613393499999</v>
      </c>
      <c r="K51" s="289">
        <v>2.3350824000000001</v>
      </c>
    </row>
    <row r="52" spans="1:11" ht="14.4" customHeight="1" thickBot="1" x14ac:dyDescent="0.35">
      <c r="A52" s="304" t="s">
        <v>28</v>
      </c>
      <c r="B52" s="285">
        <v>2045.9994467860699</v>
      </c>
      <c r="C52" s="285">
        <v>2035.36546</v>
      </c>
      <c r="D52" s="286">
        <v>-10.633986786073001</v>
      </c>
      <c r="E52" s="287">
        <v>0.99480254659699996</v>
      </c>
      <c r="F52" s="285">
        <v>2354.0116772033798</v>
      </c>
      <c r="G52" s="286">
        <v>1961.6763976694799</v>
      </c>
      <c r="H52" s="288">
        <v>188.81286</v>
      </c>
      <c r="I52" s="285">
        <v>1866.33833</v>
      </c>
      <c r="J52" s="286">
        <v>-95.338067669479997</v>
      </c>
      <c r="K52" s="289">
        <v>0.79283308068199998</v>
      </c>
    </row>
    <row r="53" spans="1:11" ht="14.4" customHeight="1" thickBot="1" x14ac:dyDescent="0.35">
      <c r="A53" s="310" t="s">
        <v>232</v>
      </c>
      <c r="B53" s="290">
        <v>1515.99999999992</v>
      </c>
      <c r="C53" s="290">
        <v>1519.9760000000001</v>
      </c>
      <c r="D53" s="291">
        <v>3.9760000000829998</v>
      </c>
      <c r="E53" s="292">
        <v>1.002622691292</v>
      </c>
      <c r="F53" s="290">
        <v>1744.99999999997</v>
      </c>
      <c r="G53" s="291">
        <v>1454.1666666666399</v>
      </c>
      <c r="H53" s="293">
        <v>140.53299999999999</v>
      </c>
      <c r="I53" s="290">
        <v>1383.1369999999999</v>
      </c>
      <c r="J53" s="291">
        <v>-71.029666666639002</v>
      </c>
      <c r="K53" s="294">
        <v>0.79262865329499999</v>
      </c>
    </row>
    <row r="54" spans="1:11" ht="14.4" customHeight="1" thickBot="1" x14ac:dyDescent="0.35">
      <c r="A54" s="306" t="s">
        <v>233</v>
      </c>
      <c r="B54" s="290">
        <v>1515.99999999992</v>
      </c>
      <c r="C54" s="290">
        <v>1504.9760000000001</v>
      </c>
      <c r="D54" s="291">
        <v>-11.023999999916001</v>
      </c>
      <c r="E54" s="292">
        <v>0.99272823218999995</v>
      </c>
      <c r="F54" s="290">
        <v>1738.99999999997</v>
      </c>
      <c r="G54" s="291">
        <v>1449.1666666666399</v>
      </c>
      <c r="H54" s="293">
        <v>140.53299999999999</v>
      </c>
      <c r="I54" s="290">
        <v>1383.1369999999999</v>
      </c>
      <c r="J54" s="291">
        <v>-66.029666666639002</v>
      </c>
      <c r="K54" s="294">
        <v>0.79536342725700004</v>
      </c>
    </row>
    <row r="55" spans="1:11" ht="14.4" customHeight="1" thickBot="1" x14ac:dyDescent="0.35">
      <c r="A55" s="307" t="s">
        <v>234</v>
      </c>
      <c r="B55" s="285">
        <v>1515.99999999992</v>
      </c>
      <c r="C55" s="285">
        <v>1504.9760000000001</v>
      </c>
      <c r="D55" s="286">
        <v>-11.023999999916001</v>
      </c>
      <c r="E55" s="287">
        <v>0.99272823218999995</v>
      </c>
      <c r="F55" s="285">
        <v>1738.99999999997</v>
      </c>
      <c r="G55" s="286">
        <v>1449.1666666666399</v>
      </c>
      <c r="H55" s="288">
        <v>140.53299999999999</v>
      </c>
      <c r="I55" s="285">
        <v>1383.1369999999999</v>
      </c>
      <c r="J55" s="286">
        <v>-66.029666666639002</v>
      </c>
      <c r="K55" s="289">
        <v>0.79536342725700004</v>
      </c>
    </row>
    <row r="56" spans="1:11" ht="14.4" customHeight="1" thickBot="1" x14ac:dyDescent="0.35">
      <c r="A56" s="306" t="s">
        <v>235</v>
      </c>
      <c r="B56" s="290">
        <v>0</v>
      </c>
      <c r="C56" s="290">
        <v>15</v>
      </c>
      <c r="D56" s="291">
        <v>15</v>
      </c>
      <c r="E56" s="297" t="s">
        <v>187</v>
      </c>
      <c r="F56" s="290">
        <v>0</v>
      </c>
      <c r="G56" s="291">
        <v>0</v>
      </c>
      <c r="H56" s="293">
        <v>0</v>
      </c>
      <c r="I56" s="290">
        <v>0</v>
      </c>
      <c r="J56" s="291">
        <v>0</v>
      </c>
      <c r="K56" s="298" t="s">
        <v>187</v>
      </c>
    </row>
    <row r="57" spans="1:11" ht="14.4" customHeight="1" thickBot="1" x14ac:dyDescent="0.35">
      <c r="A57" s="307" t="s">
        <v>236</v>
      </c>
      <c r="B57" s="285">
        <v>0</v>
      </c>
      <c r="C57" s="285">
        <v>15</v>
      </c>
      <c r="D57" s="286">
        <v>15</v>
      </c>
      <c r="E57" s="295" t="s">
        <v>187</v>
      </c>
      <c r="F57" s="285">
        <v>0</v>
      </c>
      <c r="G57" s="286">
        <v>0</v>
      </c>
      <c r="H57" s="288">
        <v>0</v>
      </c>
      <c r="I57" s="285">
        <v>0</v>
      </c>
      <c r="J57" s="286">
        <v>0</v>
      </c>
      <c r="K57" s="296" t="s">
        <v>187</v>
      </c>
    </row>
    <row r="58" spans="1:11" ht="14.4" customHeight="1" thickBot="1" x14ac:dyDescent="0.35">
      <c r="A58" s="306" t="s">
        <v>237</v>
      </c>
      <c r="B58" s="290">
        <v>0</v>
      </c>
      <c r="C58" s="290">
        <v>0</v>
      </c>
      <c r="D58" s="291">
        <v>0</v>
      </c>
      <c r="E58" s="297" t="s">
        <v>187</v>
      </c>
      <c r="F58" s="290">
        <v>5.9999999999989999</v>
      </c>
      <c r="G58" s="291">
        <v>4.9999999999989999</v>
      </c>
      <c r="H58" s="293">
        <v>0</v>
      </c>
      <c r="I58" s="290">
        <v>0</v>
      </c>
      <c r="J58" s="291">
        <v>-4.9999999999989999</v>
      </c>
      <c r="K58" s="294">
        <v>0</v>
      </c>
    </row>
    <row r="59" spans="1:11" ht="14.4" customHeight="1" thickBot="1" x14ac:dyDescent="0.35">
      <c r="A59" s="307" t="s">
        <v>238</v>
      </c>
      <c r="B59" s="285">
        <v>0</v>
      </c>
      <c r="C59" s="285">
        <v>0</v>
      </c>
      <c r="D59" s="286">
        <v>0</v>
      </c>
      <c r="E59" s="295" t="s">
        <v>187</v>
      </c>
      <c r="F59" s="285">
        <v>5.9999999999989999</v>
      </c>
      <c r="G59" s="286">
        <v>4.9999999999989999</v>
      </c>
      <c r="H59" s="288">
        <v>0</v>
      </c>
      <c r="I59" s="285">
        <v>0</v>
      </c>
      <c r="J59" s="286">
        <v>-4.9999999999989999</v>
      </c>
      <c r="K59" s="289">
        <v>0</v>
      </c>
    </row>
    <row r="60" spans="1:11" ht="14.4" customHeight="1" thickBot="1" x14ac:dyDescent="0.35">
      <c r="A60" s="305" t="s">
        <v>239</v>
      </c>
      <c r="B60" s="285">
        <v>514.99944678615805</v>
      </c>
      <c r="C60" s="285">
        <v>500.33753999999999</v>
      </c>
      <c r="D60" s="286">
        <v>-14.661906786156999</v>
      </c>
      <c r="E60" s="287">
        <v>0.97153024750200001</v>
      </c>
      <c r="F60" s="285">
        <v>592.01167720341004</v>
      </c>
      <c r="G60" s="286">
        <v>493.34306433617502</v>
      </c>
      <c r="H60" s="288">
        <v>46.874279999999999</v>
      </c>
      <c r="I60" s="285">
        <v>469.36201</v>
      </c>
      <c r="J60" s="286">
        <v>-23.981054336174001</v>
      </c>
      <c r="K60" s="289">
        <v>0.79282559461799995</v>
      </c>
    </row>
    <row r="61" spans="1:11" ht="14.4" customHeight="1" thickBot="1" x14ac:dyDescent="0.35">
      <c r="A61" s="306" t="s">
        <v>240</v>
      </c>
      <c r="B61" s="290">
        <v>135.99999895321901</v>
      </c>
      <c r="C61" s="290">
        <v>135.44807</v>
      </c>
      <c r="D61" s="291">
        <v>-0.55192895321900004</v>
      </c>
      <c r="E61" s="292">
        <v>0.99594169884200001</v>
      </c>
      <c r="F61" s="290">
        <v>157.011677203419</v>
      </c>
      <c r="G61" s="291">
        <v>130.84306433618201</v>
      </c>
      <c r="H61" s="293">
        <v>12.64893</v>
      </c>
      <c r="I61" s="290">
        <v>124.48562</v>
      </c>
      <c r="J61" s="291">
        <v>-6.3574443361819997</v>
      </c>
      <c r="K61" s="294">
        <v>0.79284306885400002</v>
      </c>
    </row>
    <row r="62" spans="1:11" ht="14.4" customHeight="1" thickBot="1" x14ac:dyDescent="0.35">
      <c r="A62" s="307" t="s">
        <v>241</v>
      </c>
      <c r="B62" s="285">
        <v>135.99999895321901</v>
      </c>
      <c r="C62" s="285">
        <v>135.44807</v>
      </c>
      <c r="D62" s="286">
        <v>-0.55192895321900004</v>
      </c>
      <c r="E62" s="287">
        <v>0.99594169884200001</v>
      </c>
      <c r="F62" s="285">
        <v>157.011677203419</v>
      </c>
      <c r="G62" s="286">
        <v>130.84306433618201</v>
      </c>
      <c r="H62" s="288">
        <v>12.64893</v>
      </c>
      <c r="I62" s="285">
        <v>124.48562</v>
      </c>
      <c r="J62" s="286">
        <v>-6.3574443361819997</v>
      </c>
      <c r="K62" s="289">
        <v>0.79284306885400002</v>
      </c>
    </row>
    <row r="63" spans="1:11" ht="14.4" customHeight="1" thickBot="1" x14ac:dyDescent="0.35">
      <c r="A63" s="306" t="s">
        <v>242</v>
      </c>
      <c r="B63" s="290">
        <v>378.99944783293802</v>
      </c>
      <c r="C63" s="290">
        <v>364.88947000000002</v>
      </c>
      <c r="D63" s="291">
        <v>-14.109977832938</v>
      </c>
      <c r="E63" s="292">
        <v>0.96277045279700002</v>
      </c>
      <c r="F63" s="290">
        <v>434.99999999999102</v>
      </c>
      <c r="G63" s="291">
        <v>362.49999999999301</v>
      </c>
      <c r="H63" s="293">
        <v>34.225349999999999</v>
      </c>
      <c r="I63" s="290">
        <v>344.87639000000001</v>
      </c>
      <c r="J63" s="291">
        <v>-17.623609999991999</v>
      </c>
      <c r="K63" s="294">
        <v>0.79281928735600005</v>
      </c>
    </row>
    <row r="64" spans="1:11" ht="14.4" customHeight="1" thickBot="1" x14ac:dyDescent="0.35">
      <c r="A64" s="307" t="s">
        <v>243</v>
      </c>
      <c r="B64" s="285">
        <v>378.99944783293802</v>
      </c>
      <c r="C64" s="285">
        <v>364.88947000000002</v>
      </c>
      <c r="D64" s="286">
        <v>-14.109977832938</v>
      </c>
      <c r="E64" s="287">
        <v>0.96277045279700002</v>
      </c>
      <c r="F64" s="285">
        <v>434.99999999999102</v>
      </c>
      <c r="G64" s="286">
        <v>362.49999999999301</v>
      </c>
      <c r="H64" s="288">
        <v>34.225349999999999</v>
      </c>
      <c r="I64" s="285">
        <v>344.87639000000001</v>
      </c>
      <c r="J64" s="286">
        <v>-17.623609999991999</v>
      </c>
      <c r="K64" s="289">
        <v>0.79281928735600005</v>
      </c>
    </row>
    <row r="65" spans="1:11" ht="14.4" customHeight="1" thickBot="1" x14ac:dyDescent="0.35">
      <c r="A65" s="305" t="s">
        <v>244</v>
      </c>
      <c r="B65" s="285">
        <v>14.999999999999</v>
      </c>
      <c r="C65" s="285">
        <v>15.051920000000001</v>
      </c>
      <c r="D65" s="286">
        <v>5.1920000000000001E-2</v>
      </c>
      <c r="E65" s="287">
        <v>1.003461333333</v>
      </c>
      <c r="F65" s="285">
        <v>16.999999999999002</v>
      </c>
      <c r="G65" s="286">
        <v>14.166666666666</v>
      </c>
      <c r="H65" s="288">
        <v>1.4055800000000001</v>
      </c>
      <c r="I65" s="285">
        <v>13.839320000000001</v>
      </c>
      <c r="J65" s="286">
        <v>-0.32734666666599999</v>
      </c>
      <c r="K65" s="289">
        <v>0.81407764705800001</v>
      </c>
    </row>
    <row r="66" spans="1:11" ht="14.4" customHeight="1" thickBot="1" x14ac:dyDescent="0.35">
      <c r="A66" s="306" t="s">
        <v>245</v>
      </c>
      <c r="B66" s="290">
        <v>14.999999999999</v>
      </c>
      <c r="C66" s="290">
        <v>15.051920000000001</v>
      </c>
      <c r="D66" s="291">
        <v>5.1920000000000001E-2</v>
      </c>
      <c r="E66" s="292">
        <v>1.003461333333</v>
      </c>
      <c r="F66" s="290">
        <v>16.999999999999002</v>
      </c>
      <c r="G66" s="291">
        <v>14.166666666666</v>
      </c>
      <c r="H66" s="293">
        <v>1.4055800000000001</v>
      </c>
      <c r="I66" s="290">
        <v>13.839320000000001</v>
      </c>
      <c r="J66" s="291">
        <v>-0.32734666666599999</v>
      </c>
      <c r="K66" s="294">
        <v>0.81407764705800001</v>
      </c>
    </row>
    <row r="67" spans="1:11" ht="14.4" customHeight="1" thickBot="1" x14ac:dyDescent="0.35">
      <c r="A67" s="307" t="s">
        <v>246</v>
      </c>
      <c r="B67" s="285">
        <v>14.999999999999</v>
      </c>
      <c r="C67" s="285">
        <v>15.051920000000001</v>
      </c>
      <c r="D67" s="286">
        <v>5.1920000000000001E-2</v>
      </c>
      <c r="E67" s="287">
        <v>1.003461333333</v>
      </c>
      <c r="F67" s="285">
        <v>16.999999999999002</v>
      </c>
      <c r="G67" s="286">
        <v>14.166666666666</v>
      </c>
      <c r="H67" s="288">
        <v>1.4055800000000001</v>
      </c>
      <c r="I67" s="285">
        <v>13.839320000000001</v>
      </c>
      <c r="J67" s="286">
        <v>-0.32734666666599999</v>
      </c>
      <c r="K67" s="289">
        <v>0.81407764705800001</v>
      </c>
    </row>
    <row r="68" spans="1:11" ht="14.4" customHeight="1" thickBot="1" x14ac:dyDescent="0.35">
      <c r="A68" s="304" t="s">
        <v>247</v>
      </c>
      <c r="B68" s="285">
        <v>1.4999999999989999</v>
      </c>
      <c r="C68" s="285">
        <v>0.624</v>
      </c>
      <c r="D68" s="286">
        <v>-0.87599999999900002</v>
      </c>
      <c r="E68" s="287">
        <v>0.41599999999999998</v>
      </c>
      <c r="F68" s="285">
        <v>1.4740566037730001</v>
      </c>
      <c r="G68" s="286">
        <v>1.228380503144</v>
      </c>
      <c r="H68" s="288">
        <v>0</v>
      </c>
      <c r="I68" s="285">
        <v>2.4</v>
      </c>
      <c r="J68" s="286">
        <v>1.171619496855</v>
      </c>
      <c r="K68" s="289">
        <v>1.6281600000000001</v>
      </c>
    </row>
    <row r="69" spans="1:11" ht="14.4" customHeight="1" thickBot="1" x14ac:dyDescent="0.35">
      <c r="A69" s="305" t="s">
        <v>248</v>
      </c>
      <c r="B69" s="285">
        <v>0</v>
      </c>
      <c r="C69" s="285">
        <v>0.624</v>
      </c>
      <c r="D69" s="286">
        <v>0.624</v>
      </c>
      <c r="E69" s="295" t="s">
        <v>195</v>
      </c>
      <c r="F69" s="285">
        <v>0</v>
      </c>
      <c r="G69" s="286">
        <v>0</v>
      </c>
      <c r="H69" s="288">
        <v>0</v>
      </c>
      <c r="I69" s="285">
        <v>0.9</v>
      </c>
      <c r="J69" s="286">
        <v>0.9</v>
      </c>
      <c r="K69" s="296" t="s">
        <v>187</v>
      </c>
    </row>
    <row r="70" spans="1:11" ht="14.4" customHeight="1" thickBot="1" x14ac:dyDescent="0.35">
      <c r="A70" s="306" t="s">
        <v>249</v>
      </c>
      <c r="B70" s="290">
        <v>0</v>
      </c>
      <c r="C70" s="290">
        <v>0.624</v>
      </c>
      <c r="D70" s="291">
        <v>0.624</v>
      </c>
      <c r="E70" s="297" t="s">
        <v>195</v>
      </c>
      <c r="F70" s="290">
        <v>0</v>
      </c>
      <c r="G70" s="291">
        <v>0</v>
      </c>
      <c r="H70" s="293">
        <v>0</v>
      </c>
      <c r="I70" s="290">
        <v>0.9</v>
      </c>
      <c r="J70" s="291">
        <v>0.9</v>
      </c>
      <c r="K70" s="298" t="s">
        <v>187</v>
      </c>
    </row>
    <row r="71" spans="1:11" ht="14.4" customHeight="1" thickBot="1" x14ac:dyDescent="0.35">
      <c r="A71" s="307" t="s">
        <v>250</v>
      </c>
      <c r="B71" s="285">
        <v>0</v>
      </c>
      <c r="C71" s="285">
        <v>0.624</v>
      </c>
      <c r="D71" s="286">
        <v>0.624</v>
      </c>
      <c r="E71" s="295" t="s">
        <v>195</v>
      </c>
      <c r="F71" s="285">
        <v>0</v>
      </c>
      <c r="G71" s="286">
        <v>0</v>
      </c>
      <c r="H71" s="288">
        <v>0</v>
      </c>
      <c r="I71" s="285">
        <v>0.9</v>
      </c>
      <c r="J71" s="286">
        <v>0.9</v>
      </c>
      <c r="K71" s="296" t="s">
        <v>187</v>
      </c>
    </row>
    <row r="72" spans="1:11" ht="14.4" customHeight="1" thickBot="1" x14ac:dyDescent="0.35">
      <c r="A72" s="305" t="s">
        <v>251</v>
      </c>
      <c r="B72" s="285">
        <v>1.4999999999989999</v>
      </c>
      <c r="C72" s="285">
        <v>0</v>
      </c>
      <c r="D72" s="286">
        <v>-1.4999999999989999</v>
      </c>
      <c r="E72" s="287">
        <v>0</v>
      </c>
      <c r="F72" s="285">
        <v>1.4740566037730001</v>
      </c>
      <c r="G72" s="286">
        <v>1.228380503144</v>
      </c>
      <c r="H72" s="288">
        <v>0</v>
      </c>
      <c r="I72" s="285">
        <v>1.5</v>
      </c>
      <c r="J72" s="286">
        <v>0.27161949685499998</v>
      </c>
      <c r="K72" s="289">
        <v>1.0176000000000001</v>
      </c>
    </row>
    <row r="73" spans="1:11" ht="14.4" customHeight="1" thickBot="1" x14ac:dyDescent="0.35">
      <c r="A73" s="306" t="s">
        <v>252</v>
      </c>
      <c r="B73" s="290">
        <v>1.4999999999989999</v>
      </c>
      <c r="C73" s="290">
        <v>0</v>
      </c>
      <c r="D73" s="291">
        <v>-1.4999999999989999</v>
      </c>
      <c r="E73" s="292">
        <v>0</v>
      </c>
      <c r="F73" s="290">
        <v>1.4740566037730001</v>
      </c>
      <c r="G73" s="291">
        <v>1.228380503144</v>
      </c>
      <c r="H73" s="293">
        <v>0</v>
      </c>
      <c r="I73" s="290">
        <v>1.5</v>
      </c>
      <c r="J73" s="291">
        <v>0.27161949685499998</v>
      </c>
      <c r="K73" s="294">
        <v>1.0176000000000001</v>
      </c>
    </row>
    <row r="74" spans="1:11" ht="14.4" customHeight="1" thickBot="1" x14ac:dyDescent="0.35">
      <c r="A74" s="307" t="s">
        <v>253</v>
      </c>
      <c r="B74" s="285">
        <v>1.4999999999989999</v>
      </c>
      <c r="C74" s="285">
        <v>0</v>
      </c>
      <c r="D74" s="286">
        <v>-1.4999999999989999</v>
      </c>
      <c r="E74" s="287">
        <v>0</v>
      </c>
      <c r="F74" s="285">
        <v>1.4740566037730001</v>
      </c>
      <c r="G74" s="286">
        <v>1.228380503144</v>
      </c>
      <c r="H74" s="288">
        <v>0</v>
      </c>
      <c r="I74" s="285">
        <v>1.5</v>
      </c>
      <c r="J74" s="286">
        <v>0.27161949685499998</v>
      </c>
      <c r="K74" s="289">
        <v>1.0176000000000001</v>
      </c>
    </row>
    <row r="75" spans="1:11" ht="14.4" customHeight="1" thickBot="1" x14ac:dyDescent="0.35">
      <c r="A75" s="304" t="s">
        <v>254</v>
      </c>
      <c r="B75" s="285">
        <v>0</v>
      </c>
      <c r="C75" s="285">
        <v>0.2</v>
      </c>
      <c r="D75" s="286">
        <v>0.2</v>
      </c>
      <c r="E75" s="295" t="s">
        <v>187</v>
      </c>
      <c r="F75" s="285">
        <v>10.499999999999</v>
      </c>
      <c r="G75" s="286">
        <v>8.7499999999989999</v>
      </c>
      <c r="H75" s="288">
        <v>0.22525000000000001</v>
      </c>
      <c r="I75" s="285">
        <v>0.36232999999999999</v>
      </c>
      <c r="J75" s="286">
        <v>-8.3876699999989999</v>
      </c>
      <c r="K75" s="289">
        <v>3.4507619046999997E-2</v>
      </c>
    </row>
    <row r="76" spans="1:11" ht="14.4" customHeight="1" thickBot="1" x14ac:dyDescent="0.35">
      <c r="A76" s="305" t="s">
        <v>255</v>
      </c>
      <c r="B76" s="285">
        <v>0</v>
      </c>
      <c r="C76" s="285">
        <v>0.2</v>
      </c>
      <c r="D76" s="286">
        <v>0.2</v>
      </c>
      <c r="E76" s="295" t="s">
        <v>187</v>
      </c>
      <c r="F76" s="285">
        <v>10.499999999999</v>
      </c>
      <c r="G76" s="286">
        <v>8.7499999999989999</v>
      </c>
      <c r="H76" s="288">
        <v>0.22525000000000001</v>
      </c>
      <c r="I76" s="285">
        <v>0.36232999999999999</v>
      </c>
      <c r="J76" s="286">
        <v>-8.3876699999989999</v>
      </c>
      <c r="K76" s="289">
        <v>3.4507619046999997E-2</v>
      </c>
    </row>
    <row r="77" spans="1:11" ht="14.4" customHeight="1" thickBot="1" x14ac:dyDescent="0.35">
      <c r="A77" s="306" t="s">
        <v>256</v>
      </c>
      <c r="B77" s="290">
        <v>0</v>
      </c>
      <c r="C77" s="290">
        <v>0.2</v>
      </c>
      <c r="D77" s="291">
        <v>0.2</v>
      </c>
      <c r="E77" s="297" t="s">
        <v>195</v>
      </c>
      <c r="F77" s="290">
        <v>0</v>
      </c>
      <c r="G77" s="291">
        <v>0</v>
      </c>
      <c r="H77" s="293">
        <v>0.22525000000000001</v>
      </c>
      <c r="I77" s="290">
        <v>0.42525000000000002</v>
      </c>
      <c r="J77" s="291">
        <v>0.42525000000000002</v>
      </c>
      <c r="K77" s="298" t="s">
        <v>187</v>
      </c>
    </row>
    <row r="78" spans="1:11" ht="14.4" customHeight="1" thickBot="1" x14ac:dyDescent="0.35">
      <c r="A78" s="307" t="s">
        <v>257</v>
      </c>
      <c r="B78" s="285">
        <v>0</v>
      </c>
      <c r="C78" s="285">
        <v>0</v>
      </c>
      <c r="D78" s="286">
        <v>0</v>
      </c>
      <c r="E78" s="287">
        <v>1</v>
      </c>
      <c r="F78" s="285">
        <v>0</v>
      </c>
      <c r="G78" s="286">
        <v>0</v>
      </c>
      <c r="H78" s="288">
        <v>0.22525000000000001</v>
      </c>
      <c r="I78" s="285">
        <v>0.22525000000000001</v>
      </c>
      <c r="J78" s="286">
        <v>0.22525000000000001</v>
      </c>
      <c r="K78" s="296" t="s">
        <v>195</v>
      </c>
    </row>
    <row r="79" spans="1:11" ht="14.4" customHeight="1" thickBot="1" x14ac:dyDescent="0.35">
      <c r="A79" s="307" t="s">
        <v>258</v>
      </c>
      <c r="B79" s="285">
        <v>0</v>
      </c>
      <c r="C79" s="285">
        <v>0.2</v>
      </c>
      <c r="D79" s="286">
        <v>0.2</v>
      </c>
      <c r="E79" s="295" t="s">
        <v>195</v>
      </c>
      <c r="F79" s="285">
        <v>0</v>
      </c>
      <c r="G79" s="286">
        <v>0</v>
      </c>
      <c r="H79" s="288">
        <v>0</v>
      </c>
      <c r="I79" s="285">
        <v>0.2</v>
      </c>
      <c r="J79" s="286">
        <v>0.2</v>
      </c>
      <c r="K79" s="296" t="s">
        <v>187</v>
      </c>
    </row>
    <row r="80" spans="1:11" ht="14.4" customHeight="1" thickBot="1" x14ac:dyDescent="0.35">
      <c r="A80" s="306" t="s">
        <v>259</v>
      </c>
      <c r="B80" s="290">
        <v>0</v>
      </c>
      <c r="C80" s="290">
        <v>0</v>
      </c>
      <c r="D80" s="291">
        <v>0</v>
      </c>
      <c r="E80" s="292">
        <v>1</v>
      </c>
      <c r="F80" s="290">
        <v>10.499999999999</v>
      </c>
      <c r="G80" s="291">
        <v>8.7499999999989999</v>
      </c>
      <c r="H80" s="293">
        <v>0</v>
      </c>
      <c r="I80" s="290">
        <v>0</v>
      </c>
      <c r="J80" s="291">
        <v>-8.7499999999989999</v>
      </c>
      <c r="K80" s="294">
        <v>0</v>
      </c>
    </row>
    <row r="81" spans="1:11" ht="14.4" customHeight="1" thickBot="1" x14ac:dyDescent="0.35">
      <c r="A81" s="307" t="s">
        <v>260</v>
      </c>
      <c r="B81" s="285">
        <v>0</v>
      </c>
      <c r="C81" s="285">
        <v>0</v>
      </c>
      <c r="D81" s="286">
        <v>0</v>
      </c>
      <c r="E81" s="287">
        <v>1</v>
      </c>
      <c r="F81" s="285">
        <v>10.499999999999</v>
      </c>
      <c r="G81" s="286">
        <v>8.7499999999989999</v>
      </c>
      <c r="H81" s="288">
        <v>0</v>
      </c>
      <c r="I81" s="285">
        <v>0</v>
      </c>
      <c r="J81" s="286">
        <v>-8.7499999999989999</v>
      </c>
      <c r="K81" s="289">
        <v>0</v>
      </c>
    </row>
    <row r="82" spans="1:11" ht="14.4" customHeight="1" thickBot="1" x14ac:dyDescent="0.35">
      <c r="A82" s="306" t="s">
        <v>261</v>
      </c>
      <c r="B82" s="290">
        <v>0</v>
      </c>
      <c r="C82" s="290">
        <v>0</v>
      </c>
      <c r="D82" s="291">
        <v>0</v>
      </c>
      <c r="E82" s="292">
        <v>1</v>
      </c>
      <c r="F82" s="290">
        <v>0</v>
      </c>
      <c r="G82" s="291">
        <v>0</v>
      </c>
      <c r="H82" s="293">
        <v>0</v>
      </c>
      <c r="I82" s="290">
        <v>-6.2920000000000004E-2</v>
      </c>
      <c r="J82" s="291">
        <v>-6.2920000000000004E-2</v>
      </c>
      <c r="K82" s="298" t="s">
        <v>195</v>
      </c>
    </row>
    <row r="83" spans="1:11" ht="14.4" customHeight="1" thickBot="1" x14ac:dyDescent="0.35">
      <c r="A83" s="307" t="s">
        <v>262</v>
      </c>
      <c r="B83" s="285">
        <v>0</v>
      </c>
      <c r="C83" s="285">
        <v>0</v>
      </c>
      <c r="D83" s="286">
        <v>0</v>
      </c>
      <c r="E83" s="287">
        <v>1</v>
      </c>
      <c r="F83" s="285">
        <v>0</v>
      </c>
      <c r="G83" s="286">
        <v>0</v>
      </c>
      <c r="H83" s="288">
        <v>0</v>
      </c>
      <c r="I83" s="285">
        <v>-6.2920000000000004E-2</v>
      </c>
      <c r="J83" s="286">
        <v>-6.2920000000000004E-2</v>
      </c>
      <c r="K83" s="296" t="s">
        <v>195</v>
      </c>
    </row>
    <row r="84" spans="1:11" ht="14.4" customHeight="1" thickBot="1" x14ac:dyDescent="0.35">
      <c r="A84" s="304" t="s">
        <v>263</v>
      </c>
      <c r="B84" s="285">
        <v>35.999999999998003</v>
      </c>
      <c r="C84" s="285">
        <v>40.445</v>
      </c>
      <c r="D84" s="286">
        <v>4.4450000000019996</v>
      </c>
      <c r="E84" s="287">
        <v>1.1234722222219999</v>
      </c>
      <c r="F84" s="285">
        <v>48.999810612946</v>
      </c>
      <c r="G84" s="286">
        <v>40.833175510788998</v>
      </c>
      <c r="H84" s="288">
        <v>3.9830000000000001</v>
      </c>
      <c r="I84" s="285">
        <v>39.83</v>
      </c>
      <c r="J84" s="286">
        <v>-1.003175510788</v>
      </c>
      <c r="K84" s="289">
        <v>0.81286028459600002</v>
      </c>
    </row>
    <row r="85" spans="1:11" ht="14.4" customHeight="1" thickBot="1" x14ac:dyDescent="0.35">
      <c r="A85" s="305" t="s">
        <v>264</v>
      </c>
      <c r="B85" s="285">
        <v>35.999999999998003</v>
      </c>
      <c r="C85" s="285">
        <v>31.128</v>
      </c>
      <c r="D85" s="286">
        <v>-4.8719999999979997</v>
      </c>
      <c r="E85" s="287">
        <v>0.86466666666600001</v>
      </c>
      <c r="F85" s="285">
        <v>48.999810612946</v>
      </c>
      <c r="G85" s="286">
        <v>40.833175510788998</v>
      </c>
      <c r="H85" s="288">
        <v>3.9830000000000001</v>
      </c>
      <c r="I85" s="285">
        <v>39.83</v>
      </c>
      <c r="J85" s="286">
        <v>-1.003175510788</v>
      </c>
      <c r="K85" s="289">
        <v>0.81286028459600002</v>
      </c>
    </row>
    <row r="86" spans="1:11" ht="14.4" customHeight="1" thickBot="1" x14ac:dyDescent="0.35">
      <c r="A86" s="306" t="s">
        <v>265</v>
      </c>
      <c r="B86" s="290">
        <v>35.999999999998003</v>
      </c>
      <c r="C86" s="290">
        <v>31.128</v>
      </c>
      <c r="D86" s="291">
        <v>-4.8719999999979997</v>
      </c>
      <c r="E86" s="292">
        <v>0.86466666666600001</v>
      </c>
      <c r="F86" s="290">
        <v>48.999810612946</v>
      </c>
      <c r="G86" s="291">
        <v>40.833175510788998</v>
      </c>
      <c r="H86" s="293">
        <v>3.9830000000000001</v>
      </c>
      <c r="I86" s="290">
        <v>39.83</v>
      </c>
      <c r="J86" s="291">
        <v>-1.003175510788</v>
      </c>
      <c r="K86" s="294">
        <v>0.81286028459600002</v>
      </c>
    </row>
    <row r="87" spans="1:11" ht="14.4" customHeight="1" thickBot="1" x14ac:dyDescent="0.35">
      <c r="A87" s="307" t="s">
        <v>266</v>
      </c>
      <c r="B87" s="285">
        <v>3.9999999999989999</v>
      </c>
      <c r="C87" s="285">
        <v>2.9510000000000001</v>
      </c>
      <c r="D87" s="286">
        <v>-1.0489999999990001</v>
      </c>
      <c r="E87" s="287">
        <v>0.73775000000000002</v>
      </c>
      <c r="F87" s="285">
        <v>2.999880810664</v>
      </c>
      <c r="G87" s="286">
        <v>2.499900675553</v>
      </c>
      <c r="H87" s="288">
        <v>0.22</v>
      </c>
      <c r="I87" s="285">
        <v>2.2000000000000002</v>
      </c>
      <c r="J87" s="286">
        <v>-0.29990067555299998</v>
      </c>
      <c r="K87" s="289">
        <v>0.73336246966100005</v>
      </c>
    </row>
    <row r="88" spans="1:11" ht="14.4" customHeight="1" thickBot="1" x14ac:dyDescent="0.35">
      <c r="A88" s="307" t="s">
        <v>267</v>
      </c>
      <c r="B88" s="285">
        <v>0</v>
      </c>
      <c r="C88" s="285">
        <v>3.9340000000000002</v>
      </c>
      <c r="D88" s="286">
        <v>3.9340000000000002</v>
      </c>
      <c r="E88" s="295" t="s">
        <v>195</v>
      </c>
      <c r="F88" s="285">
        <v>24.00020079498</v>
      </c>
      <c r="G88" s="286">
        <v>20.000167329149999</v>
      </c>
      <c r="H88" s="288">
        <v>1.9670000000000001</v>
      </c>
      <c r="I88" s="285">
        <v>19.670000000000002</v>
      </c>
      <c r="J88" s="286">
        <v>-0.33016732915000002</v>
      </c>
      <c r="K88" s="289">
        <v>0.81957647638099995</v>
      </c>
    </row>
    <row r="89" spans="1:11" ht="14.4" customHeight="1" thickBot="1" x14ac:dyDescent="0.35">
      <c r="A89" s="307" t="s">
        <v>268</v>
      </c>
      <c r="B89" s="285">
        <v>31.999999999998</v>
      </c>
      <c r="C89" s="285">
        <v>24.242999999999999</v>
      </c>
      <c r="D89" s="286">
        <v>-7.7569999999980004</v>
      </c>
      <c r="E89" s="287">
        <v>0.75759374999999995</v>
      </c>
      <c r="F89" s="285">
        <v>21.999729007300999</v>
      </c>
      <c r="G89" s="286">
        <v>18.333107506084001</v>
      </c>
      <c r="H89" s="288">
        <v>1.796</v>
      </c>
      <c r="I89" s="285">
        <v>17.96</v>
      </c>
      <c r="J89" s="286">
        <v>-0.37310750608400001</v>
      </c>
      <c r="K89" s="289">
        <v>0.81637369233199997</v>
      </c>
    </row>
    <row r="90" spans="1:11" ht="14.4" customHeight="1" thickBot="1" x14ac:dyDescent="0.35">
      <c r="A90" s="305" t="s">
        <v>269</v>
      </c>
      <c r="B90" s="285">
        <v>0</v>
      </c>
      <c r="C90" s="285">
        <v>9.3170000000000002</v>
      </c>
      <c r="D90" s="286">
        <v>9.3170000000000002</v>
      </c>
      <c r="E90" s="295" t="s">
        <v>187</v>
      </c>
      <c r="F90" s="285">
        <v>0</v>
      </c>
      <c r="G90" s="286">
        <v>0</v>
      </c>
      <c r="H90" s="288">
        <v>0</v>
      </c>
      <c r="I90" s="285">
        <v>0</v>
      </c>
      <c r="J90" s="286">
        <v>0</v>
      </c>
      <c r="K90" s="296" t="s">
        <v>187</v>
      </c>
    </row>
    <row r="91" spans="1:11" ht="14.4" customHeight="1" thickBot="1" x14ac:dyDescent="0.35">
      <c r="A91" s="306" t="s">
        <v>270</v>
      </c>
      <c r="B91" s="290">
        <v>0</v>
      </c>
      <c r="C91" s="290">
        <v>9.3170000000000002</v>
      </c>
      <c r="D91" s="291">
        <v>9.3170000000000002</v>
      </c>
      <c r="E91" s="297" t="s">
        <v>195</v>
      </c>
      <c r="F91" s="290">
        <v>0</v>
      </c>
      <c r="G91" s="291">
        <v>0</v>
      </c>
      <c r="H91" s="293">
        <v>0</v>
      </c>
      <c r="I91" s="290">
        <v>0</v>
      </c>
      <c r="J91" s="291">
        <v>0</v>
      </c>
      <c r="K91" s="298" t="s">
        <v>187</v>
      </c>
    </row>
    <row r="92" spans="1:11" ht="14.4" customHeight="1" thickBot="1" x14ac:dyDescent="0.35">
      <c r="A92" s="307" t="s">
        <v>271</v>
      </c>
      <c r="B92" s="285">
        <v>0</v>
      </c>
      <c r="C92" s="285">
        <v>9.3170000000000002</v>
      </c>
      <c r="D92" s="286">
        <v>9.3170000000000002</v>
      </c>
      <c r="E92" s="295" t="s">
        <v>195</v>
      </c>
      <c r="F92" s="285">
        <v>0</v>
      </c>
      <c r="G92" s="286">
        <v>0</v>
      </c>
      <c r="H92" s="288">
        <v>0</v>
      </c>
      <c r="I92" s="285">
        <v>0</v>
      </c>
      <c r="J92" s="286">
        <v>0</v>
      </c>
      <c r="K92" s="296" t="s">
        <v>187</v>
      </c>
    </row>
    <row r="93" spans="1:11" ht="14.4" customHeight="1" thickBot="1" x14ac:dyDescent="0.35">
      <c r="A93" s="303" t="s">
        <v>272</v>
      </c>
      <c r="B93" s="285">
        <v>5.4642799999990004</v>
      </c>
      <c r="C93" s="285">
        <v>8.2267700000000001</v>
      </c>
      <c r="D93" s="286">
        <v>2.7624900000000001</v>
      </c>
      <c r="E93" s="287">
        <v>1.5055542541739999</v>
      </c>
      <c r="F93" s="285">
        <v>0</v>
      </c>
      <c r="G93" s="286">
        <v>0</v>
      </c>
      <c r="H93" s="288">
        <v>0</v>
      </c>
      <c r="I93" s="285">
        <v>0</v>
      </c>
      <c r="J93" s="286">
        <v>0</v>
      </c>
      <c r="K93" s="296" t="s">
        <v>187</v>
      </c>
    </row>
    <row r="94" spans="1:11" ht="14.4" customHeight="1" thickBot="1" x14ac:dyDescent="0.35">
      <c r="A94" s="304" t="s">
        <v>273</v>
      </c>
      <c r="B94" s="285">
        <v>5.4642799999990004</v>
      </c>
      <c r="C94" s="285">
        <v>8.2267700000000001</v>
      </c>
      <c r="D94" s="286">
        <v>2.7624900000000001</v>
      </c>
      <c r="E94" s="287">
        <v>1.5055542541739999</v>
      </c>
      <c r="F94" s="285">
        <v>0</v>
      </c>
      <c r="G94" s="286">
        <v>0</v>
      </c>
      <c r="H94" s="288">
        <v>0</v>
      </c>
      <c r="I94" s="285">
        <v>0</v>
      </c>
      <c r="J94" s="286">
        <v>0</v>
      </c>
      <c r="K94" s="296" t="s">
        <v>187</v>
      </c>
    </row>
    <row r="95" spans="1:11" ht="14.4" customHeight="1" thickBot="1" x14ac:dyDescent="0.35">
      <c r="A95" s="305" t="s">
        <v>274</v>
      </c>
      <c r="B95" s="285">
        <v>5.4642799999990004</v>
      </c>
      <c r="C95" s="285">
        <v>8.2267700000000001</v>
      </c>
      <c r="D95" s="286">
        <v>2.7624900000000001</v>
      </c>
      <c r="E95" s="287">
        <v>1.5055542541739999</v>
      </c>
      <c r="F95" s="285">
        <v>0</v>
      </c>
      <c r="G95" s="286">
        <v>0</v>
      </c>
      <c r="H95" s="288">
        <v>0</v>
      </c>
      <c r="I95" s="285">
        <v>0</v>
      </c>
      <c r="J95" s="286">
        <v>0</v>
      </c>
      <c r="K95" s="296" t="s">
        <v>187</v>
      </c>
    </row>
    <row r="96" spans="1:11" ht="14.4" customHeight="1" thickBot="1" x14ac:dyDescent="0.35">
      <c r="A96" s="306" t="s">
        <v>275</v>
      </c>
      <c r="B96" s="290">
        <v>5.4642799999990004</v>
      </c>
      <c r="C96" s="290">
        <v>8.2267700000000001</v>
      </c>
      <c r="D96" s="291">
        <v>2.7624900000000001</v>
      </c>
      <c r="E96" s="292">
        <v>1.5055542541739999</v>
      </c>
      <c r="F96" s="290">
        <v>0</v>
      </c>
      <c r="G96" s="291">
        <v>0</v>
      </c>
      <c r="H96" s="293">
        <v>0</v>
      </c>
      <c r="I96" s="290">
        <v>0</v>
      </c>
      <c r="J96" s="291">
        <v>0</v>
      </c>
      <c r="K96" s="298" t="s">
        <v>187</v>
      </c>
    </row>
    <row r="97" spans="1:11" ht="14.4" customHeight="1" thickBot="1" x14ac:dyDescent="0.35">
      <c r="A97" s="307" t="s">
        <v>276</v>
      </c>
      <c r="B97" s="285">
        <v>0</v>
      </c>
      <c r="C97" s="285">
        <v>0.84699999999999998</v>
      </c>
      <c r="D97" s="286">
        <v>0.84699999999999998</v>
      </c>
      <c r="E97" s="295" t="s">
        <v>195</v>
      </c>
      <c r="F97" s="285">
        <v>0</v>
      </c>
      <c r="G97" s="286">
        <v>0</v>
      </c>
      <c r="H97" s="288">
        <v>0</v>
      </c>
      <c r="I97" s="285">
        <v>0</v>
      </c>
      <c r="J97" s="286">
        <v>0</v>
      </c>
      <c r="K97" s="296" t="s">
        <v>187</v>
      </c>
    </row>
    <row r="98" spans="1:11" ht="14.4" customHeight="1" thickBot="1" x14ac:dyDescent="0.35">
      <c r="A98" s="307" t="s">
        <v>277</v>
      </c>
      <c r="B98" s="285">
        <v>0</v>
      </c>
      <c r="C98" s="285">
        <v>1.1965600000000001</v>
      </c>
      <c r="D98" s="286">
        <v>1.1965600000000001</v>
      </c>
      <c r="E98" s="295" t="s">
        <v>187</v>
      </c>
      <c r="F98" s="285">
        <v>0</v>
      </c>
      <c r="G98" s="286">
        <v>0</v>
      </c>
      <c r="H98" s="288">
        <v>0</v>
      </c>
      <c r="I98" s="285">
        <v>0</v>
      </c>
      <c r="J98" s="286">
        <v>0</v>
      </c>
      <c r="K98" s="296" t="s">
        <v>187</v>
      </c>
    </row>
    <row r="99" spans="1:11" ht="14.4" customHeight="1" thickBot="1" x14ac:dyDescent="0.35">
      <c r="A99" s="307" t="s">
        <v>278</v>
      </c>
      <c r="B99" s="285">
        <v>0</v>
      </c>
      <c r="C99" s="285">
        <v>0.49020999999999998</v>
      </c>
      <c r="D99" s="286">
        <v>0.49020999999999998</v>
      </c>
      <c r="E99" s="295" t="s">
        <v>187</v>
      </c>
      <c r="F99" s="285">
        <v>0</v>
      </c>
      <c r="G99" s="286">
        <v>0</v>
      </c>
      <c r="H99" s="288">
        <v>0</v>
      </c>
      <c r="I99" s="285">
        <v>0</v>
      </c>
      <c r="J99" s="286">
        <v>0</v>
      </c>
      <c r="K99" s="296" t="s">
        <v>187</v>
      </c>
    </row>
    <row r="100" spans="1:11" ht="14.4" customHeight="1" thickBot="1" x14ac:dyDescent="0.35">
      <c r="A100" s="307" t="s">
        <v>279</v>
      </c>
      <c r="B100" s="285">
        <v>0</v>
      </c>
      <c r="C100" s="285">
        <v>5.6929999999999996</v>
      </c>
      <c r="D100" s="286">
        <v>5.6929999999999996</v>
      </c>
      <c r="E100" s="295" t="s">
        <v>187</v>
      </c>
      <c r="F100" s="285">
        <v>0</v>
      </c>
      <c r="G100" s="286">
        <v>0</v>
      </c>
      <c r="H100" s="288">
        <v>0</v>
      </c>
      <c r="I100" s="285">
        <v>0</v>
      </c>
      <c r="J100" s="286">
        <v>0</v>
      </c>
      <c r="K100" s="296" t="s">
        <v>187</v>
      </c>
    </row>
    <row r="101" spans="1:11" ht="14.4" customHeight="1" thickBot="1" x14ac:dyDescent="0.35">
      <c r="A101" s="303" t="s">
        <v>280</v>
      </c>
      <c r="B101" s="285">
        <v>39.999999999998998</v>
      </c>
      <c r="C101" s="285">
        <v>31.648769999999999</v>
      </c>
      <c r="D101" s="286">
        <v>-8.3512299999989992</v>
      </c>
      <c r="E101" s="287">
        <v>0.79121925000000004</v>
      </c>
      <c r="F101" s="285">
        <v>47.000567054153002</v>
      </c>
      <c r="G101" s="286">
        <v>39.167139211794002</v>
      </c>
      <c r="H101" s="288">
        <v>3.4434300000000002</v>
      </c>
      <c r="I101" s="285">
        <v>30.383479999999999</v>
      </c>
      <c r="J101" s="286">
        <v>-8.7836592117939993</v>
      </c>
      <c r="K101" s="289">
        <v>0.64644922187800002</v>
      </c>
    </row>
    <row r="102" spans="1:11" ht="14.4" customHeight="1" thickBot="1" x14ac:dyDescent="0.35">
      <c r="A102" s="308" t="s">
        <v>281</v>
      </c>
      <c r="B102" s="290">
        <v>39.999999999998998</v>
      </c>
      <c r="C102" s="290">
        <v>31.648769999999999</v>
      </c>
      <c r="D102" s="291">
        <v>-8.3512299999989992</v>
      </c>
      <c r="E102" s="292">
        <v>0.79121925000000004</v>
      </c>
      <c r="F102" s="290">
        <v>47.000567054153002</v>
      </c>
      <c r="G102" s="291">
        <v>39.167139211794002</v>
      </c>
      <c r="H102" s="293">
        <v>3.4434300000000002</v>
      </c>
      <c r="I102" s="290">
        <v>30.383479999999999</v>
      </c>
      <c r="J102" s="291">
        <v>-8.7836592117939993</v>
      </c>
      <c r="K102" s="294">
        <v>0.64644922187800002</v>
      </c>
    </row>
    <row r="103" spans="1:11" ht="14.4" customHeight="1" thickBot="1" x14ac:dyDescent="0.35">
      <c r="A103" s="310" t="s">
        <v>34</v>
      </c>
      <c r="B103" s="290">
        <v>39.999999999998998</v>
      </c>
      <c r="C103" s="290">
        <v>31.648769999999999</v>
      </c>
      <c r="D103" s="291">
        <v>-8.3512299999989992</v>
      </c>
      <c r="E103" s="292">
        <v>0.79121925000000004</v>
      </c>
      <c r="F103" s="290">
        <v>47.000567054153002</v>
      </c>
      <c r="G103" s="291">
        <v>39.167139211794002</v>
      </c>
      <c r="H103" s="293">
        <v>3.4434300000000002</v>
      </c>
      <c r="I103" s="290">
        <v>30.383479999999999</v>
      </c>
      <c r="J103" s="291">
        <v>-8.7836592117939993</v>
      </c>
      <c r="K103" s="294">
        <v>0.64644922187800002</v>
      </c>
    </row>
    <row r="104" spans="1:11" ht="14.4" customHeight="1" thickBot="1" x14ac:dyDescent="0.35">
      <c r="A104" s="306" t="s">
        <v>282</v>
      </c>
      <c r="B104" s="290">
        <v>4.9999999999989999</v>
      </c>
      <c r="C104" s="290">
        <v>0.81</v>
      </c>
      <c r="D104" s="291">
        <v>-4.1899999999990003</v>
      </c>
      <c r="E104" s="292">
        <v>0.16200000000000001</v>
      </c>
      <c r="F104" s="290">
        <v>4.0005670541529996</v>
      </c>
      <c r="G104" s="291">
        <v>3.3338058784609998</v>
      </c>
      <c r="H104" s="293">
        <v>0.37</v>
      </c>
      <c r="I104" s="290">
        <v>0.37</v>
      </c>
      <c r="J104" s="291">
        <v>-2.9638058784610002</v>
      </c>
      <c r="K104" s="294">
        <v>9.2486888731E-2</v>
      </c>
    </row>
    <row r="105" spans="1:11" ht="14.4" customHeight="1" thickBot="1" x14ac:dyDescent="0.35">
      <c r="A105" s="307" t="s">
        <v>283</v>
      </c>
      <c r="B105" s="285">
        <v>4.9999999999989999</v>
      </c>
      <c r="C105" s="285">
        <v>0.81</v>
      </c>
      <c r="D105" s="286">
        <v>-4.1899999999990003</v>
      </c>
      <c r="E105" s="287">
        <v>0.16200000000000001</v>
      </c>
      <c r="F105" s="285">
        <v>4.0005670541529996</v>
      </c>
      <c r="G105" s="286">
        <v>3.3338058784609998</v>
      </c>
      <c r="H105" s="288">
        <v>0.37</v>
      </c>
      <c r="I105" s="285">
        <v>0.37</v>
      </c>
      <c r="J105" s="286">
        <v>-2.9638058784610002</v>
      </c>
      <c r="K105" s="289">
        <v>9.2486888731E-2</v>
      </c>
    </row>
    <row r="106" spans="1:11" ht="14.4" customHeight="1" thickBot="1" x14ac:dyDescent="0.35">
      <c r="A106" s="306" t="s">
        <v>284</v>
      </c>
      <c r="B106" s="290">
        <v>34.999999999998998</v>
      </c>
      <c r="C106" s="290">
        <v>30.83877</v>
      </c>
      <c r="D106" s="291">
        <v>-4.1612299999989997</v>
      </c>
      <c r="E106" s="292">
        <v>0.88110771428500001</v>
      </c>
      <c r="F106" s="290">
        <v>43</v>
      </c>
      <c r="G106" s="291">
        <v>35.833333333333002</v>
      </c>
      <c r="H106" s="293">
        <v>3.0734300000000001</v>
      </c>
      <c r="I106" s="290">
        <v>30.013480000000001</v>
      </c>
      <c r="J106" s="291">
        <v>-5.8198533333329996</v>
      </c>
      <c r="K106" s="294">
        <v>0.69798790697599999</v>
      </c>
    </row>
    <row r="107" spans="1:11" ht="14.4" customHeight="1" thickBot="1" x14ac:dyDescent="0.35">
      <c r="A107" s="307" t="s">
        <v>285</v>
      </c>
      <c r="B107" s="285">
        <v>34.999999999998998</v>
      </c>
      <c r="C107" s="285">
        <v>30.83877</v>
      </c>
      <c r="D107" s="286">
        <v>-4.1612299999989997</v>
      </c>
      <c r="E107" s="287">
        <v>0.88110771428500001</v>
      </c>
      <c r="F107" s="285">
        <v>43</v>
      </c>
      <c r="G107" s="286">
        <v>35.833333333333002</v>
      </c>
      <c r="H107" s="288">
        <v>3.0734300000000001</v>
      </c>
      <c r="I107" s="285">
        <v>30.013480000000001</v>
      </c>
      <c r="J107" s="286">
        <v>-5.8198533333329996</v>
      </c>
      <c r="K107" s="289">
        <v>0.69798790697599999</v>
      </c>
    </row>
    <row r="108" spans="1:11" ht="14.4" customHeight="1" thickBot="1" x14ac:dyDescent="0.35">
      <c r="A108" s="311" t="s">
        <v>286</v>
      </c>
      <c r="B108" s="290">
        <v>2294.4</v>
      </c>
      <c r="C108" s="290">
        <v>2269.7440999999999</v>
      </c>
      <c r="D108" s="291">
        <v>-24.655899999999001</v>
      </c>
      <c r="E108" s="292">
        <v>0.98925387900899997</v>
      </c>
      <c r="F108" s="290">
        <v>2659.2460000000001</v>
      </c>
      <c r="G108" s="291">
        <v>2216.0383333333298</v>
      </c>
      <c r="H108" s="293">
        <v>203.56506999999999</v>
      </c>
      <c r="I108" s="290">
        <v>2095.3186999999998</v>
      </c>
      <c r="J108" s="291">
        <v>-120.719633333332</v>
      </c>
      <c r="K108" s="294">
        <v>0.78793714458899999</v>
      </c>
    </row>
    <row r="109" spans="1:11" ht="14.4" customHeight="1" thickBot="1" x14ac:dyDescent="0.35">
      <c r="A109" s="308" t="s">
        <v>287</v>
      </c>
      <c r="B109" s="290">
        <v>2294.4</v>
      </c>
      <c r="C109" s="290">
        <v>2269.7440999999999</v>
      </c>
      <c r="D109" s="291">
        <v>-24.655899999999001</v>
      </c>
      <c r="E109" s="292">
        <v>0.98925387900899997</v>
      </c>
      <c r="F109" s="290">
        <v>2659.2460000000001</v>
      </c>
      <c r="G109" s="291">
        <v>2216.0383333333298</v>
      </c>
      <c r="H109" s="293">
        <v>203.56506999999999</v>
      </c>
      <c r="I109" s="290">
        <v>2095.3186999999998</v>
      </c>
      <c r="J109" s="291">
        <v>-120.719633333332</v>
      </c>
      <c r="K109" s="294">
        <v>0.78793714458899999</v>
      </c>
    </row>
    <row r="110" spans="1:11" ht="14.4" customHeight="1" thickBot="1" x14ac:dyDescent="0.35">
      <c r="A110" s="310" t="s">
        <v>288</v>
      </c>
      <c r="B110" s="290">
        <v>2294.4</v>
      </c>
      <c r="C110" s="290">
        <v>2269.7440999999999</v>
      </c>
      <c r="D110" s="291">
        <v>-24.655899999999001</v>
      </c>
      <c r="E110" s="292">
        <v>0.98925387900899997</v>
      </c>
      <c r="F110" s="290">
        <v>2659.2460000000001</v>
      </c>
      <c r="G110" s="291">
        <v>2216.0383333333298</v>
      </c>
      <c r="H110" s="293">
        <v>203.56506999999999</v>
      </c>
      <c r="I110" s="290">
        <v>2095.3186999999998</v>
      </c>
      <c r="J110" s="291">
        <v>-120.719633333332</v>
      </c>
      <c r="K110" s="294">
        <v>0.78793714458899999</v>
      </c>
    </row>
    <row r="111" spans="1:11" ht="14.4" customHeight="1" thickBot="1" x14ac:dyDescent="0.35">
      <c r="A111" s="306" t="s">
        <v>289</v>
      </c>
      <c r="B111" s="290">
        <v>2294.4</v>
      </c>
      <c r="C111" s="290">
        <v>2269.7440999999999</v>
      </c>
      <c r="D111" s="291">
        <v>-24.655899999999001</v>
      </c>
      <c r="E111" s="292">
        <v>0.98925387900899997</v>
      </c>
      <c r="F111" s="290">
        <v>2659.2460000000001</v>
      </c>
      <c r="G111" s="291">
        <v>2216.0383333333298</v>
      </c>
      <c r="H111" s="293">
        <v>203.56506999999999</v>
      </c>
      <c r="I111" s="290">
        <v>2095.3186999999998</v>
      </c>
      <c r="J111" s="291">
        <v>-120.719633333332</v>
      </c>
      <c r="K111" s="294">
        <v>0.78793714458899999</v>
      </c>
    </row>
    <row r="112" spans="1:11" ht="14.4" customHeight="1" thickBot="1" x14ac:dyDescent="0.35">
      <c r="A112" s="307" t="s">
        <v>290</v>
      </c>
      <c r="B112" s="285">
        <v>2294.4</v>
      </c>
      <c r="C112" s="285">
        <v>2269.7440999999999</v>
      </c>
      <c r="D112" s="286">
        <v>-24.655899999999001</v>
      </c>
      <c r="E112" s="287">
        <v>0.98925387900899997</v>
      </c>
      <c r="F112" s="285">
        <v>2659.2460000000001</v>
      </c>
      <c r="G112" s="286">
        <v>2216.0383333333298</v>
      </c>
      <c r="H112" s="288">
        <v>203.56506999999999</v>
      </c>
      <c r="I112" s="285">
        <v>2095.3186999999998</v>
      </c>
      <c r="J112" s="286">
        <v>-120.719633333332</v>
      </c>
      <c r="K112" s="289">
        <v>0.78793714458899999</v>
      </c>
    </row>
    <row r="113" spans="1:11" ht="14.4" customHeight="1" thickBot="1" x14ac:dyDescent="0.35">
      <c r="A113" s="312"/>
      <c r="B113" s="285">
        <v>8.1685264799999998E-4</v>
      </c>
      <c r="C113" s="285">
        <v>0</v>
      </c>
      <c r="D113" s="286">
        <v>-8.1685264799999998E-4</v>
      </c>
      <c r="E113" s="287">
        <v>0</v>
      </c>
      <c r="F113" s="285">
        <v>-3.5579181699999998E-4</v>
      </c>
      <c r="G113" s="286">
        <v>-2.9649318099999998E-4</v>
      </c>
      <c r="H113" s="288">
        <v>5.6843418860808002E-14</v>
      </c>
      <c r="I113" s="285">
        <v>-8.2422957348171601E-13</v>
      </c>
      <c r="J113" s="286">
        <v>2.9649317999999998E-4</v>
      </c>
      <c r="K113" s="289">
        <v>2.3166063207442302E-9</v>
      </c>
    </row>
    <row r="114" spans="1:11" ht="14.4" customHeight="1" thickBot="1" x14ac:dyDescent="0.35">
      <c r="A114" s="313" t="s">
        <v>46</v>
      </c>
      <c r="B114" s="299">
        <v>8.1685264599999999E-4</v>
      </c>
      <c r="C114" s="299">
        <v>0</v>
      </c>
      <c r="D114" s="300">
        <v>-8.1685264599999999E-4</v>
      </c>
      <c r="E114" s="301">
        <v>0.70958099880000003</v>
      </c>
      <c r="F114" s="299">
        <v>-3.5579181699999998E-4</v>
      </c>
      <c r="G114" s="300">
        <v>-2.9649318099999998E-4</v>
      </c>
      <c r="H114" s="299">
        <v>5.6843418860808002E-14</v>
      </c>
      <c r="I114" s="299">
        <v>-4.5474735088646402E-13</v>
      </c>
      <c r="J114" s="300">
        <v>2.9649318099999998E-4</v>
      </c>
      <c r="K114" s="302">
        <v>1.27812762523819E-9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71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4" t="s">
        <v>186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71">
        <v>2014</v>
      </c>
      <c r="G3" s="272"/>
      <c r="H3" s="272"/>
      <c r="I3" s="273"/>
    </row>
    <row r="4" spans="1:10" ht="14.4" customHeight="1" thickBot="1" x14ac:dyDescent="0.35">
      <c r="A4" s="237" t="s">
        <v>0</v>
      </c>
      <c r="B4" s="238" t="s">
        <v>184</v>
      </c>
      <c r="C4" s="274" t="s">
        <v>51</v>
      </c>
      <c r="D4" s="275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4" t="s">
        <v>291</v>
      </c>
      <c r="B5" s="315" t="s">
        <v>292</v>
      </c>
      <c r="C5" s="316" t="s">
        <v>293</v>
      </c>
      <c r="D5" s="316" t="s">
        <v>293</v>
      </c>
      <c r="E5" s="316"/>
      <c r="F5" s="316" t="s">
        <v>293</v>
      </c>
      <c r="G5" s="316" t="s">
        <v>293</v>
      </c>
      <c r="H5" s="316" t="s">
        <v>293</v>
      </c>
      <c r="I5" s="317" t="s">
        <v>293</v>
      </c>
      <c r="J5" s="318" t="s">
        <v>49</v>
      </c>
    </row>
    <row r="6" spans="1:10" ht="14.4" customHeight="1" x14ac:dyDescent="0.3">
      <c r="A6" s="314" t="s">
        <v>291</v>
      </c>
      <c r="B6" s="315" t="s">
        <v>197</v>
      </c>
      <c r="C6" s="316">
        <v>125.9586</v>
      </c>
      <c r="D6" s="316">
        <v>103.776</v>
      </c>
      <c r="E6" s="316"/>
      <c r="F6" s="316" t="s">
        <v>293</v>
      </c>
      <c r="G6" s="316" t="s">
        <v>293</v>
      </c>
      <c r="H6" s="316" t="s">
        <v>293</v>
      </c>
      <c r="I6" s="317" t="s">
        <v>293</v>
      </c>
      <c r="J6" s="318" t="s">
        <v>1</v>
      </c>
    </row>
    <row r="7" spans="1:10" ht="14.4" customHeight="1" x14ac:dyDescent="0.3">
      <c r="A7" s="314" t="s">
        <v>291</v>
      </c>
      <c r="B7" s="315" t="s">
        <v>198</v>
      </c>
      <c r="C7" s="316" t="s">
        <v>293</v>
      </c>
      <c r="D7" s="316" t="s">
        <v>293</v>
      </c>
      <c r="E7" s="316"/>
      <c r="F7" s="316">
        <v>103.58110000000001</v>
      </c>
      <c r="G7" s="316">
        <v>87.499952886527495</v>
      </c>
      <c r="H7" s="316">
        <v>16.081147113472511</v>
      </c>
      <c r="I7" s="317">
        <v>1.1837846373966283</v>
      </c>
      <c r="J7" s="318" t="s">
        <v>1</v>
      </c>
    </row>
    <row r="8" spans="1:10" ht="14.4" customHeight="1" x14ac:dyDescent="0.3">
      <c r="A8" s="314" t="s">
        <v>291</v>
      </c>
      <c r="B8" s="315" t="s">
        <v>294</v>
      </c>
      <c r="C8" s="316">
        <v>125.9586</v>
      </c>
      <c r="D8" s="316">
        <v>103.776</v>
      </c>
      <c r="E8" s="316"/>
      <c r="F8" s="316">
        <v>103.58110000000001</v>
      </c>
      <c r="G8" s="316">
        <v>87.499952886527495</v>
      </c>
      <c r="H8" s="316">
        <v>16.081147113472511</v>
      </c>
      <c r="I8" s="317">
        <v>1.1837846373966283</v>
      </c>
      <c r="J8" s="318" t="s">
        <v>295</v>
      </c>
    </row>
    <row r="10" spans="1:10" ht="14.4" customHeight="1" x14ac:dyDescent="0.3">
      <c r="A10" s="314" t="s">
        <v>291</v>
      </c>
      <c r="B10" s="315" t="s">
        <v>292</v>
      </c>
      <c r="C10" s="316" t="s">
        <v>293</v>
      </c>
      <c r="D10" s="316" t="s">
        <v>293</v>
      </c>
      <c r="E10" s="316"/>
      <c r="F10" s="316" t="s">
        <v>293</v>
      </c>
      <c r="G10" s="316" t="s">
        <v>293</v>
      </c>
      <c r="H10" s="316" t="s">
        <v>293</v>
      </c>
      <c r="I10" s="317" t="s">
        <v>293</v>
      </c>
      <c r="J10" s="318" t="s">
        <v>49</v>
      </c>
    </row>
    <row r="11" spans="1:10" ht="14.4" customHeight="1" x14ac:dyDescent="0.3">
      <c r="A11" s="314" t="s">
        <v>296</v>
      </c>
      <c r="B11" s="315" t="s">
        <v>297</v>
      </c>
      <c r="C11" s="316" t="s">
        <v>293</v>
      </c>
      <c r="D11" s="316" t="s">
        <v>293</v>
      </c>
      <c r="E11" s="316"/>
      <c r="F11" s="316" t="s">
        <v>293</v>
      </c>
      <c r="G11" s="316" t="s">
        <v>293</v>
      </c>
      <c r="H11" s="316" t="s">
        <v>293</v>
      </c>
      <c r="I11" s="317" t="s">
        <v>293</v>
      </c>
      <c r="J11" s="318" t="s">
        <v>0</v>
      </c>
    </row>
    <row r="12" spans="1:10" ht="14.4" customHeight="1" x14ac:dyDescent="0.3">
      <c r="A12" s="314" t="s">
        <v>296</v>
      </c>
      <c r="B12" s="315" t="s">
        <v>197</v>
      </c>
      <c r="C12" s="316">
        <v>125.9586</v>
      </c>
      <c r="D12" s="316">
        <v>103.776</v>
      </c>
      <c r="E12" s="316"/>
      <c r="F12" s="316" t="s">
        <v>293</v>
      </c>
      <c r="G12" s="316" t="s">
        <v>293</v>
      </c>
      <c r="H12" s="316" t="s">
        <v>293</v>
      </c>
      <c r="I12" s="317" t="s">
        <v>293</v>
      </c>
      <c r="J12" s="318" t="s">
        <v>1</v>
      </c>
    </row>
    <row r="13" spans="1:10" ht="14.4" customHeight="1" x14ac:dyDescent="0.3">
      <c r="A13" s="314" t="s">
        <v>296</v>
      </c>
      <c r="B13" s="315" t="s">
        <v>198</v>
      </c>
      <c r="C13" s="316" t="s">
        <v>293</v>
      </c>
      <c r="D13" s="316" t="s">
        <v>293</v>
      </c>
      <c r="E13" s="316"/>
      <c r="F13" s="316">
        <v>103.58110000000001</v>
      </c>
      <c r="G13" s="316">
        <v>87.499952886527495</v>
      </c>
      <c r="H13" s="316">
        <v>16.081147113472511</v>
      </c>
      <c r="I13" s="317">
        <v>1.1837846373966283</v>
      </c>
      <c r="J13" s="318" t="s">
        <v>1</v>
      </c>
    </row>
    <row r="14" spans="1:10" ht="14.4" customHeight="1" x14ac:dyDescent="0.3">
      <c r="A14" s="314" t="s">
        <v>296</v>
      </c>
      <c r="B14" s="315" t="s">
        <v>298</v>
      </c>
      <c r="C14" s="316">
        <v>125.9586</v>
      </c>
      <c r="D14" s="316">
        <v>103.776</v>
      </c>
      <c r="E14" s="316"/>
      <c r="F14" s="316">
        <v>103.58110000000001</v>
      </c>
      <c r="G14" s="316">
        <v>87.499952886527495</v>
      </c>
      <c r="H14" s="316">
        <v>16.081147113472511</v>
      </c>
      <c r="I14" s="317">
        <v>1.1837846373966283</v>
      </c>
      <c r="J14" s="318" t="s">
        <v>299</v>
      </c>
    </row>
    <row r="15" spans="1:10" ht="14.4" customHeight="1" x14ac:dyDescent="0.3">
      <c r="A15" s="314" t="s">
        <v>293</v>
      </c>
      <c r="B15" s="315" t="s">
        <v>293</v>
      </c>
      <c r="C15" s="316" t="s">
        <v>293</v>
      </c>
      <c r="D15" s="316" t="s">
        <v>293</v>
      </c>
      <c r="E15" s="316"/>
      <c r="F15" s="316" t="s">
        <v>293</v>
      </c>
      <c r="G15" s="316" t="s">
        <v>293</v>
      </c>
      <c r="H15" s="316" t="s">
        <v>293</v>
      </c>
      <c r="I15" s="317" t="s">
        <v>293</v>
      </c>
      <c r="J15" s="318" t="s">
        <v>300</v>
      </c>
    </row>
    <row r="16" spans="1:10" ht="14.4" customHeight="1" x14ac:dyDescent="0.3">
      <c r="A16" s="314" t="s">
        <v>291</v>
      </c>
      <c r="B16" s="315" t="s">
        <v>294</v>
      </c>
      <c r="C16" s="316">
        <v>125.9586</v>
      </c>
      <c r="D16" s="316">
        <v>103.776</v>
      </c>
      <c r="E16" s="316"/>
      <c r="F16" s="316">
        <v>103.58110000000001</v>
      </c>
      <c r="G16" s="316">
        <v>87.499952886527495</v>
      </c>
      <c r="H16" s="316">
        <v>16.081147113472511</v>
      </c>
      <c r="I16" s="317">
        <v>1.1837846373966283</v>
      </c>
      <c r="J16" s="318" t="s">
        <v>295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81" t="s">
        <v>308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4" t="s">
        <v>186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69</v>
      </c>
      <c r="I3" s="71">
        <f>IF(J3&lt;&gt;0,K3/J3,0)</f>
        <v>51790.55</v>
      </c>
      <c r="J3" s="71">
        <f>SUBTOTAL(9,J5:J1048576)</f>
        <v>2</v>
      </c>
      <c r="K3" s="72">
        <f>SUBTOTAL(9,K5:K1048576)</f>
        <v>103581.1</v>
      </c>
    </row>
    <row r="4" spans="1:11" s="164" customFormat="1" ht="14.4" customHeight="1" thickBot="1" x14ac:dyDescent="0.35">
      <c r="A4" s="319" t="s">
        <v>3</v>
      </c>
      <c r="B4" s="320" t="s">
        <v>4</v>
      </c>
      <c r="C4" s="320" t="s">
        <v>0</v>
      </c>
      <c r="D4" s="320" t="s">
        <v>5</v>
      </c>
      <c r="E4" s="320" t="s">
        <v>6</v>
      </c>
      <c r="F4" s="320" t="s">
        <v>1</v>
      </c>
      <c r="G4" s="320" t="s">
        <v>50</v>
      </c>
      <c r="H4" s="321" t="s">
        <v>7</v>
      </c>
      <c r="I4" s="322" t="s">
        <v>74</v>
      </c>
      <c r="J4" s="322" t="s">
        <v>8</v>
      </c>
      <c r="K4" s="323" t="s">
        <v>82</v>
      </c>
    </row>
    <row r="5" spans="1:11" ht="14.4" customHeight="1" x14ac:dyDescent="0.3">
      <c r="A5" s="324" t="s">
        <v>291</v>
      </c>
      <c r="B5" s="325" t="s">
        <v>292</v>
      </c>
      <c r="C5" s="326" t="s">
        <v>296</v>
      </c>
      <c r="D5" s="327" t="s">
        <v>305</v>
      </c>
      <c r="E5" s="326" t="s">
        <v>306</v>
      </c>
      <c r="F5" s="327" t="s">
        <v>307</v>
      </c>
      <c r="G5" s="326" t="s">
        <v>301</v>
      </c>
      <c r="H5" s="326" t="s">
        <v>302</v>
      </c>
      <c r="I5" s="328">
        <v>40600.199999999997</v>
      </c>
      <c r="J5" s="328">
        <v>1</v>
      </c>
      <c r="K5" s="329">
        <v>40600.199999999997</v>
      </c>
    </row>
    <row r="6" spans="1:11" ht="14.4" customHeight="1" thickBot="1" x14ac:dyDescent="0.35">
      <c r="A6" s="330" t="s">
        <v>291</v>
      </c>
      <c r="B6" s="331" t="s">
        <v>292</v>
      </c>
      <c r="C6" s="332" t="s">
        <v>296</v>
      </c>
      <c r="D6" s="333" t="s">
        <v>305</v>
      </c>
      <c r="E6" s="332" t="s">
        <v>306</v>
      </c>
      <c r="F6" s="333" t="s">
        <v>307</v>
      </c>
      <c r="G6" s="332" t="s">
        <v>303</v>
      </c>
      <c r="H6" s="332" t="s">
        <v>304</v>
      </c>
      <c r="I6" s="334">
        <v>62980.9</v>
      </c>
      <c r="J6" s="334">
        <v>1</v>
      </c>
      <c r="K6" s="335">
        <v>62980.9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32" width="13.109375" hidden="1" customWidth="1"/>
    <col min="33" max="33" width="13.109375" customWidth="1"/>
  </cols>
  <sheetData>
    <row r="1" spans="1:34" ht="18.600000000000001" thickBot="1" x14ac:dyDescent="0.4">
      <c r="A1" s="282" t="s">
        <v>57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4" ht="15" thickBot="1" x14ac:dyDescent="0.35">
      <c r="A2" s="174" t="s">
        <v>186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145</v>
      </c>
      <c r="B3" s="283" t="s">
        <v>126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5">
        <v>930</v>
      </c>
      <c r="AH3" s="361"/>
    </row>
    <row r="4" spans="1:34" ht="36.6" outlineLevel="1" thickBot="1" x14ac:dyDescent="0.35">
      <c r="A4" s="194">
        <v>2014</v>
      </c>
      <c r="B4" s="284"/>
      <c r="C4" s="178" t="s">
        <v>127</v>
      </c>
      <c r="D4" s="179" t="s">
        <v>128</v>
      </c>
      <c r="E4" s="179" t="s">
        <v>129</v>
      </c>
      <c r="F4" s="197" t="s">
        <v>157</v>
      </c>
      <c r="G4" s="197" t="s">
        <v>158</v>
      </c>
      <c r="H4" s="197" t="s">
        <v>159</v>
      </c>
      <c r="I4" s="197" t="s">
        <v>160</v>
      </c>
      <c r="J4" s="197" t="s">
        <v>161</v>
      </c>
      <c r="K4" s="197" t="s">
        <v>162</v>
      </c>
      <c r="L4" s="197" t="s">
        <v>163</v>
      </c>
      <c r="M4" s="197" t="s">
        <v>164</v>
      </c>
      <c r="N4" s="197" t="s">
        <v>165</v>
      </c>
      <c r="O4" s="197" t="s">
        <v>166</v>
      </c>
      <c r="P4" s="197" t="s">
        <v>167</v>
      </c>
      <c r="Q4" s="197" t="s">
        <v>168</v>
      </c>
      <c r="R4" s="197" t="s">
        <v>169</v>
      </c>
      <c r="S4" s="197" t="s">
        <v>170</v>
      </c>
      <c r="T4" s="197" t="s">
        <v>171</v>
      </c>
      <c r="U4" s="197" t="s">
        <v>172</v>
      </c>
      <c r="V4" s="197" t="s">
        <v>173</v>
      </c>
      <c r="W4" s="197" t="s">
        <v>182</v>
      </c>
      <c r="X4" s="197" t="s">
        <v>174</v>
      </c>
      <c r="Y4" s="197" t="s">
        <v>183</v>
      </c>
      <c r="Z4" s="197" t="s">
        <v>175</v>
      </c>
      <c r="AA4" s="197" t="s">
        <v>176</v>
      </c>
      <c r="AB4" s="197" t="s">
        <v>177</v>
      </c>
      <c r="AC4" s="197" t="s">
        <v>178</v>
      </c>
      <c r="AD4" s="197" t="s">
        <v>179</v>
      </c>
      <c r="AE4" s="179" t="s">
        <v>180</v>
      </c>
      <c r="AF4" s="179" t="s">
        <v>181</v>
      </c>
      <c r="AG4" s="346" t="s">
        <v>147</v>
      </c>
      <c r="AH4" s="361"/>
    </row>
    <row r="5" spans="1:34" x14ac:dyDescent="0.3">
      <c r="A5" s="180" t="s">
        <v>130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47"/>
      <c r="AH5" s="361"/>
    </row>
    <row r="6" spans="1:34" ht="15" collapsed="1" thickBot="1" x14ac:dyDescent="0.35">
      <c r="A6" s="181" t="s">
        <v>51</v>
      </c>
      <c r="B6" s="219">
        <f xml:space="preserve">
TRUNC(IF($A$4&lt;=12,SUMIFS('ON Data'!F:F,'ON Data'!$D:$D,$A$4,'ON Data'!$E:$E,1),SUMIFS('ON Data'!F:F,'ON Data'!$E:$E,1)/'ON Data'!$D$3),1)</f>
        <v>2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1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48">
        <f xml:space="preserve">
TRUNC(IF($A$4&lt;=12,SUMIFS('ON Data'!AM:AM,'ON Data'!$D:$D,$A$4,'ON Data'!$E:$E,1),SUMIFS('ON Data'!AM:AM,'ON Data'!$E:$E,1)/'ON Data'!$D$3),1)</f>
        <v>1</v>
      </c>
      <c r="AH6" s="361"/>
    </row>
    <row r="7" spans="1:34" ht="15" hidden="1" outlineLevel="1" thickBot="1" x14ac:dyDescent="0.35">
      <c r="A7" s="181" t="s">
        <v>58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48"/>
      <c r="AH7" s="361"/>
    </row>
    <row r="8" spans="1:34" ht="15" hidden="1" outlineLevel="1" thickBot="1" x14ac:dyDescent="0.35">
      <c r="A8" s="181" t="s">
        <v>53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48"/>
      <c r="AH8" s="361"/>
    </row>
    <row r="9" spans="1:34" ht="15" hidden="1" outlineLevel="1" thickBot="1" x14ac:dyDescent="0.35">
      <c r="A9" s="182" t="s">
        <v>48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49"/>
      <c r="AH9" s="361"/>
    </row>
    <row r="10" spans="1:34" x14ac:dyDescent="0.3">
      <c r="A10" s="183" t="s">
        <v>131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0"/>
      <c r="AH10" s="361"/>
    </row>
    <row r="11" spans="1:34" x14ac:dyDescent="0.3">
      <c r="A11" s="184" t="s">
        <v>132</v>
      </c>
      <c r="B11" s="201">
        <f xml:space="preserve">
IF($A$4&lt;=12,SUMIFS('ON Data'!F:F,'ON Data'!$D:$D,$A$4,'ON Data'!$E:$E,2),SUMIFS('ON Data'!F:F,'ON Data'!$E:$E,2))</f>
        <v>3112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1584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1">
        <f xml:space="preserve">
IF($A$4&lt;=12,SUMIFS('ON Data'!AM:AM,'ON Data'!$D:$D,$A$4,'ON Data'!$E:$E,2),SUMIFS('ON Data'!AM:AM,'ON Data'!$E:$E,2))</f>
        <v>1528</v>
      </c>
      <c r="AH11" s="361"/>
    </row>
    <row r="12" spans="1:34" x14ac:dyDescent="0.3">
      <c r="A12" s="184" t="s">
        <v>133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1">
        <f xml:space="preserve">
IF($A$4&lt;=12,SUMIFS('ON Data'!AM:AM,'ON Data'!$D:$D,$A$4,'ON Data'!$E:$E,3),SUMIFS('ON Data'!AM:AM,'ON Data'!$E:$E,3))</f>
        <v>0</v>
      </c>
      <c r="AH12" s="361"/>
    </row>
    <row r="13" spans="1:34" x14ac:dyDescent="0.3">
      <c r="A13" s="184" t="s">
        <v>140</v>
      </c>
      <c r="B13" s="201">
        <f xml:space="preserve">
IF($A$4&lt;=12,SUMIFS('ON Data'!F:F,'ON Data'!$D:$D,$A$4,'ON Data'!$E:$E,4),SUMIFS('ON Data'!F:F,'ON Data'!$E:$E,4))</f>
        <v>79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79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1">
        <f xml:space="preserve">
IF($A$4&lt;=12,SUMIFS('ON Data'!AM:AM,'ON Data'!$D:$D,$A$4,'ON Data'!$E:$E,4),SUMIFS('ON Data'!AM:AM,'ON Data'!$E:$E,4))</f>
        <v>0</v>
      </c>
      <c r="AH13" s="361"/>
    </row>
    <row r="14" spans="1:34" ht="15" thickBot="1" x14ac:dyDescent="0.35">
      <c r="A14" s="185" t="s">
        <v>134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2">
        <f xml:space="preserve">
IF($A$4&lt;=12,SUMIFS('ON Data'!AM:AM,'ON Data'!$D:$D,$A$4,'ON Data'!$E:$E,5),SUMIFS('ON Data'!AM:AM,'ON Data'!$E:$E,5))</f>
        <v>0</v>
      </c>
      <c r="AH14" s="361"/>
    </row>
    <row r="15" spans="1:34" x14ac:dyDescent="0.3">
      <c r="A15" s="126" t="s">
        <v>144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3"/>
      <c r="AH15" s="361"/>
    </row>
    <row r="16" spans="1:34" x14ac:dyDescent="0.3">
      <c r="A16" s="186" t="s">
        <v>135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1">
        <f xml:space="preserve">
IF($A$4&lt;=12,SUMIFS('ON Data'!AM:AM,'ON Data'!$D:$D,$A$4,'ON Data'!$E:$E,7),SUMIFS('ON Data'!AM:AM,'ON Data'!$E:$E,7))</f>
        <v>0</v>
      </c>
      <c r="AH16" s="361"/>
    </row>
    <row r="17" spans="1:34" x14ac:dyDescent="0.3">
      <c r="A17" s="186" t="s">
        <v>136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1">
        <f xml:space="preserve">
IF($A$4&lt;=12,SUMIFS('ON Data'!AM:AM,'ON Data'!$D:$D,$A$4,'ON Data'!$E:$E,8),SUMIFS('ON Data'!AM:AM,'ON Data'!$E:$E,8))</f>
        <v>0</v>
      </c>
      <c r="AH17" s="361"/>
    </row>
    <row r="18" spans="1:34" x14ac:dyDescent="0.3">
      <c r="A18" s="186" t="s">
        <v>137</v>
      </c>
      <c r="B18" s="201">
        <f xml:space="preserve">
B19-B16-B17</f>
        <v>71917</v>
      </c>
      <c r="C18" s="202">
        <f t="shared" ref="C18" si="0" xml:space="preserve">
C19-C16-C17</f>
        <v>0</v>
      </c>
      <c r="D18" s="203">
        <f t="shared" ref="D18:AG18" si="1" xml:space="preserve">
D19-D16-D17</f>
        <v>64443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1">
        <f t="shared" si="1"/>
        <v>7474</v>
      </c>
      <c r="AH18" s="361"/>
    </row>
    <row r="19" spans="1:34" ht="15" thickBot="1" x14ac:dyDescent="0.35">
      <c r="A19" s="187" t="s">
        <v>138</v>
      </c>
      <c r="B19" s="210">
        <f xml:space="preserve">
IF($A$4&lt;=12,SUMIFS('ON Data'!F:F,'ON Data'!$D:$D,$A$4,'ON Data'!$E:$E,9),SUMIFS('ON Data'!F:F,'ON Data'!$E:$E,9))</f>
        <v>71917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64443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4">
        <f xml:space="preserve">
IF($A$4&lt;=12,SUMIFS('ON Data'!AM:AM,'ON Data'!$D:$D,$A$4,'ON Data'!$E:$E,9),SUMIFS('ON Data'!AM:AM,'ON Data'!$E:$E,9))</f>
        <v>7474</v>
      </c>
      <c r="AH19" s="361"/>
    </row>
    <row r="20" spans="1:34" ht="15" collapsed="1" thickBot="1" x14ac:dyDescent="0.35">
      <c r="A20" s="188" t="s">
        <v>51</v>
      </c>
      <c r="B20" s="213">
        <f xml:space="preserve">
IF($A$4&lt;=12,SUMIFS('ON Data'!F:F,'ON Data'!$D:$D,$A$4,'ON Data'!$E:$E,6),SUMIFS('ON Data'!F:F,'ON Data'!$E:$E,6))</f>
        <v>1383137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1144817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55">
        <f xml:space="preserve">
IF($A$4&lt;=12,SUMIFS('ON Data'!AM:AM,'ON Data'!$D:$D,$A$4,'ON Data'!$E:$E,6),SUMIFS('ON Data'!AM:AM,'ON Data'!$E:$E,6))</f>
        <v>238320</v>
      </c>
      <c r="AH20" s="361"/>
    </row>
    <row r="21" spans="1:34" ht="15" hidden="1" outlineLevel="1" thickBot="1" x14ac:dyDescent="0.35">
      <c r="A21" s="181" t="s">
        <v>58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351">
        <f xml:space="preserve">
IF($A$4&lt;=12,SUMIFS('ON Data'!AM:AM,'ON Data'!$D:$D,$A$4,'ON Data'!$E:$E,12),SUMIFS('ON Data'!AM:AM,'ON Data'!$E:$E,12))</f>
        <v>0</v>
      </c>
      <c r="AH21" s="361"/>
    </row>
    <row r="22" spans="1:34" ht="15" hidden="1" outlineLevel="1" thickBot="1" x14ac:dyDescent="0.35">
      <c r="A22" s="181" t="s">
        <v>53</v>
      </c>
      <c r="B22" s="240" t="str">
        <f xml:space="preserve">
IF(OR(B21="",B21=0),"",B20/B21)</f>
        <v/>
      </c>
      <c r="C22" s="241" t="str">
        <f t="shared" ref="C22:AG22" si="2" xml:space="preserve">
IF(OR(C21="",C21=0),"",C20/C21)</f>
        <v/>
      </c>
      <c r="D22" s="242" t="str">
        <f t="shared" si="2"/>
        <v/>
      </c>
      <c r="E22" s="242" t="str">
        <f t="shared" si="2"/>
        <v/>
      </c>
      <c r="F22" s="242" t="str">
        <f t="shared" si="2"/>
        <v/>
      </c>
      <c r="G22" s="242" t="str">
        <f t="shared" si="2"/>
        <v/>
      </c>
      <c r="H22" s="242" t="str">
        <f t="shared" si="2"/>
        <v/>
      </c>
      <c r="I22" s="242" t="str">
        <f t="shared" si="2"/>
        <v/>
      </c>
      <c r="J22" s="242" t="str">
        <f t="shared" si="2"/>
        <v/>
      </c>
      <c r="K22" s="242" t="str">
        <f t="shared" si="2"/>
        <v/>
      </c>
      <c r="L22" s="242" t="str">
        <f t="shared" si="2"/>
        <v/>
      </c>
      <c r="M22" s="242" t="str">
        <f t="shared" si="2"/>
        <v/>
      </c>
      <c r="N22" s="242" t="str">
        <f t="shared" si="2"/>
        <v/>
      </c>
      <c r="O22" s="242" t="str">
        <f t="shared" si="2"/>
        <v/>
      </c>
      <c r="P22" s="242" t="str">
        <f t="shared" si="2"/>
        <v/>
      </c>
      <c r="Q22" s="242" t="str">
        <f t="shared" si="2"/>
        <v/>
      </c>
      <c r="R22" s="242" t="str">
        <f t="shared" si="2"/>
        <v/>
      </c>
      <c r="S22" s="242" t="str">
        <f t="shared" si="2"/>
        <v/>
      </c>
      <c r="T22" s="242" t="str">
        <f t="shared" si="2"/>
        <v/>
      </c>
      <c r="U22" s="242" t="str">
        <f t="shared" si="2"/>
        <v/>
      </c>
      <c r="V22" s="242" t="str">
        <f t="shared" si="2"/>
        <v/>
      </c>
      <c r="W22" s="242" t="str">
        <f t="shared" si="2"/>
        <v/>
      </c>
      <c r="X22" s="242" t="str">
        <f t="shared" si="2"/>
        <v/>
      </c>
      <c r="Y22" s="242" t="str">
        <f t="shared" si="2"/>
        <v/>
      </c>
      <c r="Z22" s="242" t="str">
        <f t="shared" si="2"/>
        <v/>
      </c>
      <c r="AA22" s="242" t="str">
        <f t="shared" si="2"/>
        <v/>
      </c>
      <c r="AB22" s="242" t="str">
        <f t="shared" si="2"/>
        <v/>
      </c>
      <c r="AC22" s="242" t="str">
        <f t="shared" si="2"/>
        <v/>
      </c>
      <c r="AD22" s="242" t="str">
        <f t="shared" si="2"/>
        <v/>
      </c>
      <c r="AE22" s="242" t="str">
        <f t="shared" si="2"/>
        <v/>
      </c>
      <c r="AF22" s="242" t="str">
        <f t="shared" si="2"/>
        <v/>
      </c>
      <c r="AG22" s="356" t="str">
        <f t="shared" si="2"/>
        <v/>
      </c>
      <c r="AH22" s="361"/>
    </row>
    <row r="23" spans="1:34" ht="15" hidden="1" outlineLevel="1" thickBot="1" x14ac:dyDescent="0.35">
      <c r="A23" s="189" t="s">
        <v>48</v>
      </c>
      <c r="B23" s="204">
        <f xml:space="preserve">
IF(B21="","",B20-B21)</f>
        <v>1383137</v>
      </c>
      <c r="C23" s="205">
        <f t="shared" ref="C23:AG23" si="3" xml:space="preserve">
IF(C21="","",C20-C21)</f>
        <v>0</v>
      </c>
      <c r="D23" s="206">
        <f t="shared" si="3"/>
        <v>1144817</v>
      </c>
      <c r="E23" s="206">
        <f t="shared" si="3"/>
        <v>0</v>
      </c>
      <c r="F23" s="206">
        <f t="shared" si="3"/>
        <v>0</v>
      </c>
      <c r="G23" s="206">
        <f t="shared" si="3"/>
        <v>0</v>
      </c>
      <c r="H23" s="206">
        <f t="shared" si="3"/>
        <v>0</v>
      </c>
      <c r="I23" s="206">
        <f t="shared" si="3"/>
        <v>0</v>
      </c>
      <c r="J23" s="206">
        <f t="shared" si="3"/>
        <v>0</v>
      </c>
      <c r="K23" s="206">
        <f t="shared" si="3"/>
        <v>0</v>
      </c>
      <c r="L23" s="206">
        <f t="shared" si="3"/>
        <v>0</v>
      </c>
      <c r="M23" s="206">
        <f t="shared" si="3"/>
        <v>0</v>
      </c>
      <c r="N23" s="206">
        <f t="shared" si="3"/>
        <v>0</v>
      </c>
      <c r="O23" s="206">
        <f t="shared" si="3"/>
        <v>0</v>
      </c>
      <c r="P23" s="206">
        <f t="shared" si="3"/>
        <v>0</v>
      </c>
      <c r="Q23" s="206">
        <f t="shared" si="3"/>
        <v>0</v>
      </c>
      <c r="R23" s="206">
        <f t="shared" si="3"/>
        <v>0</v>
      </c>
      <c r="S23" s="206">
        <f t="shared" si="3"/>
        <v>0</v>
      </c>
      <c r="T23" s="206">
        <f t="shared" si="3"/>
        <v>0</v>
      </c>
      <c r="U23" s="206">
        <f t="shared" si="3"/>
        <v>0</v>
      </c>
      <c r="V23" s="206">
        <f t="shared" si="3"/>
        <v>0</v>
      </c>
      <c r="W23" s="206">
        <f t="shared" si="3"/>
        <v>0</v>
      </c>
      <c r="X23" s="206">
        <f t="shared" si="3"/>
        <v>0</v>
      </c>
      <c r="Y23" s="206">
        <f t="shared" si="3"/>
        <v>0</v>
      </c>
      <c r="Z23" s="206">
        <f t="shared" si="3"/>
        <v>0</v>
      </c>
      <c r="AA23" s="206">
        <f t="shared" si="3"/>
        <v>0</v>
      </c>
      <c r="AB23" s="206">
        <f t="shared" si="3"/>
        <v>0</v>
      </c>
      <c r="AC23" s="206">
        <f t="shared" si="3"/>
        <v>0</v>
      </c>
      <c r="AD23" s="206">
        <f t="shared" si="3"/>
        <v>0</v>
      </c>
      <c r="AE23" s="206">
        <f t="shared" si="3"/>
        <v>0</v>
      </c>
      <c r="AF23" s="206">
        <f t="shared" si="3"/>
        <v>0</v>
      </c>
      <c r="AG23" s="352">
        <f t="shared" si="3"/>
        <v>238320</v>
      </c>
      <c r="AH23" s="361"/>
    </row>
    <row r="24" spans="1:34" x14ac:dyDescent="0.3">
      <c r="A24" s="183" t="s">
        <v>139</v>
      </c>
      <c r="B24" s="230" t="s">
        <v>2</v>
      </c>
      <c r="C24" s="362" t="s">
        <v>150</v>
      </c>
      <c r="D24" s="336"/>
      <c r="E24" s="337"/>
      <c r="F24" s="337" t="s">
        <v>151</v>
      </c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57" t="s">
        <v>152</v>
      </c>
      <c r="AH24" s="361"/>
    </row>
    <row r="25" spans="1:34" x14ac:dyDescent="0.3">
      <c r="A25" s="184" t="s">
        <v>51</v>
      </c>
      <c r="B25" s="201">
        <f xml:space="preserve">
SUM(C25:AG25)</f>
        <v>200</v>
      </c>
      <c r="C25" s="363">
        <f xml:space="preserve">
IF($A$4&lt;=12,SUMIFS('ON Data'!H:H,'ON Data'!$D:$D,$A$4,'ON Data'!$E:$E,10),SUMIFS('ON Data'!H:H,'ON Data'!$E:$E,10))</f>
        <v>100</v>
      </c>
      <c r="D25" s="338"/>
      <c r="E25" s="339"/>
      <c r="F25" s="339">
        <f xml:space="preserve">
IF($A$4&lt;=12,SUMIFS('ON Data'!K:K,'ON Data'!$D:$D,$A$4,'ON Data'!$E:$E,10),SUMIFS('ON Data'!K:K,'ON Data'!$E:$E,10))</f>
        <v>100</v>
      </c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58">
        <f xml:space="preserve">
IF($A$4&lt;=12,SUMIFS('ON Data'!AM:AM,'ON Data'!$D:$D,$A$4,'ON Data'!$E:$E,10),SUMIFS('ON Data'!AM:AM,'ON Data'!$E:$E,10))</f>
        <v>0</v>
      </c>
      <c r="AH25" s="361"/>
    </row>
    <row r="26" spans="1:34" x14ac:dyDescent="0.3">
      <c r="A26" s="190" t="s">
        <v>149</v>
      </c>
      <c r="B26" s="210">
        <f xml:space="preserve">
SUM(C26:AG26)</f>
        <v>2950.8333333333335</v>
      </c>
      <c r="C26" s="363">
        <f xml:space="preserve">
IF($A$4&lt;=12,SUMIFS('ON Data'!H:H,'ON Data'!$D:$D,$A$4,'ON Data'!$E:$E,11),SUMIFS('ON Data'!H:H,'ON Data'!$E:$E,11))</f>
        <v>2950.8333333333335</v>
      </c>
      <c r="D26" s="338"/>
      <c r="E26" s="339"/>
      <c r="F26" s="340">
        <f xml:space="preserve">
IF($A$4&lt;=12,SUMIFS('ON Data'!K:K,'ON Data'!$D:$D,$A$4,'ON Data'!$E:$E,11),SUMIFS('ON Data'!K:K,'ON Data'!$E:$E,11))</f>
        <v>0</v>
      </c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58">
        <f xml:space="preserve">
IF($A$4&lt;=12,SUMIFS('ON Data'!AM:AM,'ON Data'!$D:$D,$A$4,'ON Data'!$E:$E,11),SUMIFS('ON Data'!AM:AM,'ON Data'!$E:$E,11))</f>
        <v>0</v>
      </c>
      <c r="AH26" s="361"/>
    </row>
    <row r="27" spans="1:34" x14ac:dyDescent="0.3">
      <c r="A27" s="190" t="s">
        <v>53</v>
      </c>
      <c r="B27" s="231">
        <f xml:space="preserve">
IF(B26=0,0,B25/B26)</f>
        <v>6.7777463993222251E-2</v>
      </c>
      <c r="C27" s="364">
        <f xml:space="preserve">
IF(C26=0,0,C25/C26)</f>
        <v>3.3888731996611125E-2</v>
      </c>
      <c r="D27" s="341"/>
      <c r="E27" s="342"/>
      <c r="F27" s="342">
        <f xml:space="preserve">
IF(F26=0,0,F25/F26)</f>
        <v>0</v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59">
        <f xml:space="preserve">
IF(AG26=0,0,AG25/AG26)</f>
        <v>0</v>
      </c>
      <c r="AH27" s="361"/>
    </row>
    <row r="28" spans="1:34" ht="15" thickBot="1" x14ac:dyDescent="0.35">
      <c r="A28" s="190" t="s">
        <v>148</v>
      </c>
      <c r="B28" s="210">
        <f xml:space="preserve">
SUM(C28:AG28)</f>
        <v>2750.8333333333335</v>
      </c>
      <c r="C28" s="365">
        <f xml:space="preserve">
C26-C25</f>
        <v>2850.8333333333335</v>
      </c>
      <c r="D28" s="343"/>
      <c r="E28" s="344"/>
      <c r="F28" s="344">
        <f xml:space="preserve">
F26-F25</f>
        <v>-100</v>
      </c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60">
        <f xml:space="preserve">
AG26-AG25</f>
        <v>0</v>
      </c>
      <c r="AH28" s="361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143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153</v>
      </c>
    </row>
    <row r="34" spans="1:1" x14ac:dyDescent="0.3">
      <c r="A34" s="229" t="s">
        <v>154</v>
      </c>
    </row>
    <row r="35" spans="1:1" x14ac:dyDescent="0.3">
      <c r="A35" s="229" t="s">
        <v>155</v>
      </c>
    </row>
    <row r="36" spans="1:1" x14ac:dyDescent="0.3">
      <c r="A36" s="229" t="s">
        <v>156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5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309</v>
      </c>
    </row>
    <row r="2" spans="1:40" x14ac:dyDescent="0.3">
      <c r="A2" s="174" t="s">
        <v>186</v>
      </c>
    </row>
    <row r="3" spans="1:40" x14ac:dyDescent="0.3">
      <c r="A3" s="170" t="s">
        <v>113</v>
      </c>
      <c r="B3" s="195">
        <v>2014</v>
      </c>
      <c r="D3" s="171">
        <f>MAX(D5:D1048576)</f>
        <v>10</v>
      </c>
      <c r="F3" s="171">
        <f>SUMIF($E5:$E1048576,"&lt;10",F5:F1048576)</f>
        <v>1458265</v>
      </c>
      <c r="G3" s="171">
        <f t="shared" ref="G3:AN3" si="0">SUMIF($E5:$E1048576,"&lt;10",G5:G1048576)</f>
        <v>0</v>
      </c>
      <c r="H3" s="171">
        <f t="shared" si="0"/>
        <v>1210933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247332</v>
      </c>
      <c r="AN3" s="171">
        <f t="shared" si="0"/>
        <v>0</v>
      </c>
    </row>
    <row r="4" spans="1:40" x14ac:dyDescent="0.3">
      <c r="A4" s="170" t="s">
        <v>114</v>
      </c>
      <c r="B4" s="195">
        <v>1</v>
      </c>
      <c r="C4" s="172" t="s">
        <v>4</v>
      </c>
      <c r="D4" s="173" t="s">
        <v>47</v>
      </c>
      <c r="E4" s="173" t="s">
        <v>108</v>
      </c>
      <c r="F4" s="173" t="s">
        <v>2</v>
      </c>
      <c r="G4" s="173" t="s">
        <v>109</v>
      </c>
      <c r="H4" s="173" t="s">
        <v>110</v>
      </c>
      <c r="I4" s="173" t="s">
        <v>111</v>
      </c>
      <c r="J4" s="173" t="s">
        <v>112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115</v>
      </c>
      <c r="B5" s="195">
        <v>2</v>
      </c>
      <c r="C5" s="170">
        <v>46</v>
      </c>
      <c r="D5" s="170">
        <v>1</v>
      </c>
      <c r="E5" s="170">
        <v>1</v>
      </c>
      <c r="F5" s="170">
        <v>2</v>
      </c>
      <c r="G5" s="170">
        <v>0</v>
      </c>
      <c r="H5" s="170">
        <v>1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1</v>
      </c>
      <c r="AN5" s="170">
        <v>0</v>
      </c>
    </row>
    <row r="6" spans="1:40" x14ac:dyDescent="0.3">
      <c r="A6" s="170" t="s">
        <v>116</v>
      </c>
      <c r="B6" s="195">
        <v>3</v>
      </c>
      <c r="C6" s="170">
        <v>46</v>
      </c>
      <c r="D6" s="170">
        <v>1</v>
      </c>
      <c r="E6" s="170">
        <v>2</v>
      </c>
      <c r="F6" s="170">
        <v>360</v>
      </c>
      <c r="G6" s="170">
        <v>0</v>
      </c>
      <c r="H6" s="170">
        <v>184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176</v>
      </c>
      <c r="AN6" s="170">
        <v>0</v>
      </c>
    </row>
    <row r="7" spans="1:40" x14ac:dyDescent="0.3">
      <c r="A7" s="170" t="s">
        <v>117</v>
      </c>
      <c r="B7" s="195">
        <v>4</v>
      </c>
      <c r="C7" s="170">
        <v>46</v>
      </c>
      <c r="D7" s="170">
        <v>1</v>
      </c>
      <c r="E7" s="170">
        <v>4</v>
      </c>
      <c r="F7" s="170">
        <v>9</v>
      </c>
      <c r="G7" s="170">
        <v>0</v>
      </c>
      <c r="H7" s="170">
        <v>9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118</v>
      </c>
      <c r="B8" s="195">
        <v>5</v>
      </c>
      <c r="C8" s="170">
        <v>46</v>
      </c>
      <c r="D8" s="170">
        <v>1</v>
      </c>
      <c r="E8" s="170">
        <v>6</v>
      </c>
      <c r="F8" s="170">
        <v>142052</v>
      </c>
      <c r="G8" s="170">
        <v>0</v>
      </c>
      <c r="H8" s="170">
        <v>119073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22979</v>
      </c>
      <c r="AN8" s="170">
        <v>0</v>
      </c>
    </row>
    <row r="9" spans="1:40" x14ac:dyDescent="0.3">
      <c r="A9" s="170" t="s">
        <v>119</v>
      </c>
      <c r="B9" s="195">
        <v>6</v>
      </c>
      <c r="C9" s="170">
        <v>46</v>
      </c>
      <c r="D9" s="170">
        <v>1</v>
      </c>
      <c r="E9" s="170">
        <v>11</v>
      </c>
      <c r="F9" s="170">
        <v>295.08333333333331</v>
      </c>
      <c r="G9" s="170">
        <v>0</v>
      </c>
      <c r="H9" s="170">
        <v>295.08333333333331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120</v>
      </c>
      <c r="B10" s="195">
        <v>7</v>
      </c>
      <c r="C10" s="170">
        <v>46</v>
      </c>
      <c r="D10" s="170">
        <v>2</v>
      </c>
      <c r="E10" s="170">
        <v>1</v>
      </c>
      <c r="F10" s="170">
        <v>2</v>
      </c>
      <c r="G10" s="170">
        <v>0</v>
      </c>
      <c r="H10" s="170">
        <v>1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1</v>
      </c>
      <c r="AN10" s="170">
        <v>0</v>
      </c>
    </row>
    <row r="11" spans="1:40" x14ac:dyDescent="0.3">
      <c r="A11" s="170" t="s">
        <v>121</v>
      </c>
      <c r="B11" s="195">
        <v>8</v>
      </c>
      <c r="C11" s="170">
        <v>46</v>
      </c>
      <c r="D11" s="170">
        <v>2</v>
      </c>
      <c r="E11" s="170">
        <v>2</v>
      </c>
      <c r="F11" s="170">
        <v>264</v>
      </c>
      <c r="G11" s="170">
        <v>0</v>
      </c>
      <c r="H11" s="170">
        <v>120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144</v>
      </c>
      <c r="AN11" s="170">
        <v>0</v>
      </c>
    </row>
    <row r="12" spans="1:40" x14ac:dyDescent="0.3">
      <c r="A12" s="170" t="s">
        <v>122</v>
      </c>
      <c r="B12" s="195">
        <v>9</v>
      </c>
      <c r="C12" s="170">
        <v>46</v>
      </c>
      <c r="D12" s="170">
        <v>2</v>
      </c>
      <c r="E12" s="170">
        <v>6</v>
      </c>
      <c r="F12" s="170">
        <v>121957</v>
      </c>
      <c r="G12" s="170">
        <v>0</v>
      </c>
      <c r="H12" s="170">
        <v>99066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22891</v>
      </c>
      <c r="AN12" s="170">
        <v>0</v>
      </c>
    </row>
    <row r="13" spans="1:40" x14ac:dyDescent="0.3">
      <c r="A13" s="170" t="s">
        <v>123</v>
      </c>
      <c r="B13" s="195">
        <v>10</v>
      </c>
      <c r="C13" s="170">
        <v>46</v>
      </c>
      <c r="D13" s="170">
        <v>2</v>
      </c>
      <c r="E13" s="170">
        <v>11</v>
      </c>
      <c r="F13" s="170">
        <v>295.08333333333331</v>
      </c>
      <c r="G13" s="170">
        <v>0</v>
      </c>
      <c r="H13" s="170">
        <v>295.08333333333331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124</v>
      </c>
      <c r="B14" s="195">
        <v>11</v>
      </c>
      <c r="C14" s="170">
        <v>46</v>
      </c>
      <c r="D14" s="170">
        <v>3</v>
      </c>
      <c r="E14" s="170">
        <v>1</v>
      </c>
      <c r="F14" s="170">
        <v>2</v>
      </c>
      <c r="G14" s="170">
        <v>0</v>
      </c>
      <c r="H14" s="170">
        <v>1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1</v>
      </c>
      <c r="AN14" s="170">
        <v>0</v>
      </c>
    </row>
    <row r="15" spans="1:40" x14ac:dyDescent="0.3">
      <c r="A15" s="170" t="s">
        <v>125</v>
      </c>
      <c r="B15" s="195">
        <v>12</v>
      </c>
      <c r="C15" s="170">
        <v>46</v>
      </c>
      <c r="D15" s="170">
        <v>3</v>
      </c>
      <c r="E15" s="170">
        <v>2</v>
      </c>
      <c r="F15" s="170">
        <v>312</v>
      </c>
      <c r="G15" s="170">
        <v>0</v>
      </c>
      <c r="H15" s="170">
        <v>168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144</v>
      </c>
      <c r="AN15" s="170">
        <v>0</v>
      </c>
    </row>
    <row r="16" spans="1:40" x14ac:dyDescent="0.3">
      <c r="A16" s="170" t="s">
        <v>113</v>
      </c>
      <c r="B16" s="195">
        <v>2014</v>
      </c>
      <c r="C16" s="170">
        <v>46</v>
      </c>
      <c r="D16" s="170">
        <v>3</v>
      </c>
      <c r="E16" s="170">
        <v>4</v>
      </c>
      <c r="F16" s="170">
        <v>13</v>
      </c>
      <c r="G16" s="170">
        <v>0</v>
      </c>
      <c r="H16" s="170">
        <v>13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46</v>
      </c>
      <c r="D17" s="170">
        <v>3</v>
      </c>
      <c r="E17" s="170">
        <v>6</v>
      </c>
      <c r="F17" s="170">
        <v>129158</v>
      </c>
      <c r="G17" s="170">
        <v>0</v>
      </c>
      <c r="H17" s="170">
        <v>106043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23115</v>
      </c>
      <c r="AN17" s="170">
        <v>0</v>
      </c>
    </row>
    <row r="18" spans="3:40" x14ac:dyDescent="0.3">
      <c r="C18" s="170">
        <v>46</v>
      </c>
      <c r="D18" s="170">
        <v>3</v>
      </c>
      <c r="E18" s="170">
        <v>9</v>
      </c>
      <c r="F18" s="170">
        <v>3684</v>
      </c>
      <c r="G18" s="170">
        <v>0</v>
      </c>
      <c r="H18" s="170">
        <v>3684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46</v>
      </c>
      <c r="D19" s="170">
        <v>3</v>
      </c>
      <c r="E19" s="170">
        <v>10</v>
      </c>
      <c r="F19" s="170">
        <v>200</v>
      </c>
      <c r="G19" s="170">
        <v>0</v>
      </c>
      <c r="H19" s="170">
        <v>100</v>
      </c>
      <c r="I19" s="170">
        <v>0</v>
      </c>
      <c r="J19" s="170">
        <v>0</v>
      </c>
      <c r="K19" s="170">
        <v>100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46</v>
      </c>
      <c r="D20" s="170">
        <v>3</v>
      </c>
      <c r="E20" s="170">
        <v>11</v>
      </c>
      <c r="F20" s="170">
        <v>295.08333333333331</v>
      </c>
      <c r="G20" s="170">
        <v>0</v>
      </c>
      <c r="H20" s="170">
        <v>295.08333333333331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46</v>
      </c>
      <c r="D21" s="170">
        <v>4</v>
      </c>
      <c r="E21" s="170">
        <v>1</v>
      </c>
      <c r="F21" s="170">
        <v>2</v>
      </c>
      <c r="G21" s="170">
        <v>0</v>
      </c>
      <c r="H21" s="170">
        <v>1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1</v>
      </c>
      <c r="AN21" s="170">
        <v>0</v>
      </c>
    </row>
    <row r="22" spans="3:40" x14ac:dyDescent="0.3">
      <c r="C22" s="170">
        <v>46</v>
      </c>
      <c r="D22" s="170">
        <v>4</v>
      </c>
      <c r="E22" s="170">
        <v>2</v>
      </c>
      <c r="F22" s="170">
        <v>344</v>
      </c>
      <c r="G22" s="170">
        <v>0</v>
      </c>
      <c r="H22" s="170">
        <v>176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168</v>
      </c>
      <c r="AN22" s="170">
        <v>0</v>
      </c>
    </row>
    <row r="23" spans="3:40" x14ac:dyDescent="0.3">
      <c r="C23" s="170">
        <v>46</v>
      </c>
      <c r="D23" s="170">
        <v>4</v>
      </c>
      <c r="E23" s="170">
        <v>6</v>
      </c>
      <c r="F23" s="170">
        <v>128207</v>
      </c>
      <c r="G23" s="170">
        <v>0</v>
      </c>
      <c r="H23" s="170">
        <v>105283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22924</v>
      </c>
      <c r="AN23" s="170">
        <v>0</v>
      </c>
    </row>
    <row r="24" spans="3:40" x14ac:dyDescent="0.3">
      <c r="C24" s="170">
        <v>46</v>
      </c>
      <c r="D24" s="170">
        <v>4</v>
      </c>
      <c r="E24" s="170">
        <v>11</v>
      </c>
      <c r="F24" s="170">
        <v>295.08333333333331</v>
      </c>
      <c r="G24" s="170">
        <v>0</v>
      </c>
      <c r="H24" s="170">
        <v>295.08333333333331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  <row r="25" spans="3:40" x14ac:dyDescent="0.3">
      <c r="C25" s="170">
        <v>46</v>
      </c>
      <c r="D25" s="170">
        <v>5</v>
      </c>
      <c r="E25" s="170">
        <v>1</v>
      </c>
      <c r="F25" s="170">
        <v>2</v>
      </c>
      <c r="G25" s="170">
        <v>0</v>
      </c>
      <c r="H25" s="170">
        <v>1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1</v>
      </c>
      <c r="AN25" s="170">
        <v>0</v>
      </c>
    </row>
    <row r="26" spans="3:40" x14ac:dyDescent="0.3">
      <c r="C26" s="170">
        <v>46</v>
      </c>
      <c r="D26" s="170">
        <v>5</v>
      </c>
      <c r="E26" s="170">
        <v>2</v>
      </c>
      <c r="F26" s="170">
        <v>344</v>
      </c>
      <c r="G26" s="170">
        <v>0</v>
      </c>
      <c r="H26" s="170">
        <v>176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168</v>
      </c>
      <c r="AN26" s="170">
        <v>0</v>
      </c>
    </row>
    <row r="27" spans="3:40" x14ac:dyDescent="0.3">
      <c r="C27" s="170">
        <v>46</v>
      </c>
      <c r="D27" s="170">
        <v>5</v>
      </c>
      <c r="E27" s="170">
        <v>4</v>
      </c>
      <c r="F27" s="170">
        <v>3</v>
      </c>
      <c r="G27" s="170">
        <v>0</v>
      </c>
      <c r="H27" s="170">
        <v>3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</row>
    <row r="28" spans="3:40" x14ac:dyDescent="0.3">
      <c r="C28" s="170">
        <v>46</v>
      </c>
      <c r="D28" s="170">
        <v>5</v>
      </c>
      <c r="E28" s="170">
        <v>6</v>
      </c>
      <c r="F28" s="170">
        <v>134387</v>
      </c>
      <c r="G28" s="170">
        <v>0</v>
      </c>
      <c r="H28" s="170">
        <v>111463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22924</v>
      </c>
      <c r="AN28" s="170">
        <v>0</v>
      </c>
    </row>
    <row r="29" spans="3:40" x14ac:dyDescent="0.3">
      <c r="C29" s="170">
        <v>46</v>
      </c>
      <c r="D29" s="170">
        <v>5</v>
      </c>
      <c r="E29" s="170">
        <v>11</v>
      </c>
      <c r="F29" s="170">
        <v>295.08333333333331</v>
      </c>
      <c r="G29" s="170">
        <v>0</v>
      </c>
      <c r="H29" s="170">
        <v>295.08333333333331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</row>
    <row r="30" spans="3:40" x14ac:dyDescent="0.3">
      <c r="C30" s="170">
        <v>46</v>
      </c>
      <c r="D30" s="170">
        <v>6</v>
      </c>
      <c r="E30" s="170">
        <v>1</v>
      </c>
      <c r="F30" s="170">
        <v>2</v>
      </c>
      <c r="G30" s="170">
        <v>0</v>
      </c>
      <c r="H30" s="170">
        <v>1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1</v>
      </c>
      <c r="AN30" s="170">
        <v>0</v>
      </c>
    </row>
    <row r="31" spans="3:40" x14ac:dyDescent="0.3">
      <c r="C31" s="170">
        <v>46</v>
      </c>
      <c r="D31" s="170">
        <v>6</v>
      </c>
      <c r="E31" s="170">
        <v>2</v>
      </c>
      <c r="F31" s="170">
        <v>320</v>
      </c>
      <c r="G31" s="170">
        <v>0</v>
      </c>
      <c r="H31" s="170">
        <v>168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152</v>
      </c>
      <c r="AN31" s="170">
        <v>0</v>
      </c>
    </row>
    <row r="32" spans="3:40" x14ac:dyDescent="0.3">
      <c r="C32" s="170">
        <v>46</v>
      </c>
      <c r="D32" s="170">
        <v>6</v>
      </c>
      <c r="E32" s="170">
        <v>4</v>
      </c>
      <c r="F32" s="170">
        <v>12</v>
      </c>
      <c r="G32" s="170">
        <v>0</v>
      </c>
      <c r="H32" s="170">
        <v>12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</row>
    <row r="33" spans="3:40" x14ac:dyDescent="0.3">
      <c r="C33" s="170">
        <v>46</v>
      </c>
      <c r="D33" s="170">
        <v>6</v>
      </c>
      <c r="E33" s="170">
        <v>6</v>
      </c>
      <c r="F33" s="170">
        <v>127297</v>
      </c>
      <c r="G33" s="170">
        <v>0</v>
      </c>
      <c r="H33" s="170">
        <v>104317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22980</v>
      </c>
      <c r="AN33" s="170">
        <v>0</v>
      </c>
    </row>
    <row r="34" spans="3:40" x14ac:dyDescent="0.3">
      <c r="C34" s="170">
        <v>46</v>
      </c>
      <c r="D34" s="170">
        <v>6</v>
      </c>
      <c r="E34" s="170">
        <v>11</v>
      </c>
      <c r="F34" s="170">
        <v>295.08333333333331</v>
      </c>
      <c r="G34" s="170">
        <v>0</v>
      </c>
      <c r="H34" s="170">
        <v>295.08333333333331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</row>
    <row r="35" spans="3:40" x14ac:dyDescent="0.3">
      <c r="C35" s="170">
        <v>46</v>
      </c>
      <c r="D35" s="170">
        <v>7</v>
      </c>
      <c r="E35" s="170">
        <v>1</v>
      </c>
      <c r="F35" s="170">
        <v>2</v>
      </c>
      <c r="G35" s="170">
        <v>0</v>
      </c>
      <c r="H35" s="170">
        <v>1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0</v>
      </c>
      <c r="AM35" s="170">
        <v>1</v>
      </c>
      <c r="AN35" s="170">
        <v>0</v>
      </c>
    </row>
    <row r="36" spans="3:40" x14ac:dyDescent="0.3">
      <c r="C36" s="170">
        <v>46</v>
      </c>
      <c r="D36" s="170">
        <v>7</v>
      </c>
      <c r="E36" s="170">
        <v>2</v>
      </c>
      <c r="F36" s="170">
        <v>296</v>
      </c>
      <c r="G36" s="170">
        <v>0</v>
      </c>
      <c r="H36" s="170">
        <v>144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152</v>
      </c>
      <c r="AN36" s="170">
        <v>0</v>
      </c>
    </row>
    <row r="37" spans="3:40" x14ac:dyDescent="0.3">
      <c r="C37" s="170">
        <v>46</v>
      </c>
      <c r="D37" s="170">
        <v>7</v>
      </c>
      <c r="E37" s="170">
        <v>4</v>
      </c>
      <c r="F37" s="170">
        <v>5</v>
      </c>
      <c r="G37" s="170">
        <v>0</v>
      </c>
      <c r="H37" s="170">
        <v>5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</row>
    <row r="38" spans="3:40" x14ac:dyDescent="0.3">
      <c r="C38" s="170">
        <v>46</v>
      </c>
      <c r="D38" s="170">
        <v>7</v>
      </c>
      <c r="E38" s="170">
        <v>6</v>
      </c>
      <c r="F38" s="170">
        <v>188699</v>
      </c>
      <c r="G38" s="170">
        <v>0</v>
      </c>
      <c r="H38" s="170">
        <v>157906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30793</v>
      </c>
      <c r="AN38" s="170">
        <v>0</v>
      </c>
    </row>
    <row r="39" spans="3:40" x14ac:dyDescent="0.3">
      <c r="C39" s="170">
        <v>46</v>
      </c>
      <c r="D39" s="170">
        <v>7</v>
      </c>
      <c r="E39" s="170">
        <v>9</v>
      </c>
      <c r="F39" s="170">
        <v>58474</v>
      </c>
      <c r="G39" s="170">
        <v>0</v>
      </c>
      <c r="H39" s="170">
        <v>51000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7474</v>
      </c>
      <c r="AN39" s="170">
        <v>0</v>
      </c>
    </row>
    <row r="40" spans="3:40" x14ac:dyDescent="0.3">
      <c r="C40" s="170">
        <v>46</v>
      </c>
      <c r="D40" s="170">
        <v>7</v>
      </c>
      <c r="E40" s="170">
        <v>11</v>
      </c>
      <c r="F40" s="170">
        <v>295.08333333333331</v>
      </c>
      <c r="G40" s="170">
        <v>0</v>
      </c>
      <c r="H40" s="170">
        <v>295.08333333333331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</row>
    <row r="41" spans="3:40" x14ac:dyDescent="0.3">
      <c r="C41" s="170">
        <v>46</v>
      </c>
      <c r="D41" s="170">
        <v>8</v>
      </c>
      <c r="E41" s="170">
        <v>1</v>
      </c>
      <c r="F41" s="170">
        <v>2</v>
      </c>
      <c r="G41" s="170">
        <v>0</v>
      </c>
      <c r="H41" s="170">
        <v>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0</v>
      </c>
      <c r="AM41" s="170">
        <v>1</v>
      </c>
      <c r="AN41" s="170">
        <v>0</v>
      </c>
    </row>
    <row r="42" spans="3:40" x14ac:dyDescent="0.3">
      <c r="C42" s="170">
        <v>46</v>
      </c>
      <c r="D42" s="170">
        <v>8</v>
      </c>
      <c r="E42" s="170">
        <v>2</v>
      </c>
      <c r="F42" s="170">
        <v>176</v>
      </c>
      <c r="G42" s="170">
        <v>0</v>
      </c>
      <c r="H42" s="170">
        <v>88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88</v>
      </c>
      <c r="AN42" s="170">
        <v>0</v>
      </c>
    </row>
    <row r="43" spans="3:40" x14ac:dyDescent="0.3">
      <c r="C43" s="170">
        <v>46</v>
      </c>
      <c r="D43" s="170">
        <v>8</v>
      </c>
      <c r="E43" s="170">
        <v>4</v>
      </c>
      <c r="F43" s="170">
        <v>15</v>
      </c>
      <c r="G43" s="170">
        <v>0</v>
      </c>
      <c r="H43" s="170">
        <v>15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</row>
    <row r="44" spans="3:40" x14ac:dyDescent="0.3">
      <c r="C44" s="170">
        <v>46</v>
      </c>
      <c r="D44" s="170">
        <v>8</v>
      </c>
      <c r="E44" s="170">
        <v>6</v>
      </c>
      <c r="F44" s="170">
        <v>130672</v>
      </c>
      <c r="G44" s="170">
        <v>0</v>
      </c>
      <c r="H44" s="170">
        <v>107472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23200</v>
      </c>
      <c r="AN44" s="170">
        <v>0</v>
      </c>
    </row>
    <row r="45" spans="3:40" x14ac:dyDescent="0.3">
      <c r="C45" s="170">
        <v>46</v>
      </c>
      <c r="D45" s="170">
        <v>8</v>
      </c>
      <c r="E45" s="170">
        <v>11</v>
      </c>
      <c r="F45" s="170">
        <v>295.08333333333331</v>
      </c>
      <c r="G45" s="170">
        <v>0</v>
      </c>
      <c r="H45" s="170">
        <v>295.08333333333331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0</v>
      </c>
      <c r="AN45" s="170">
        <v>0</v>
      </c>
    </row>
    <row r="46" spans="3:40" x14ac:dyDescent="0.3">
      <c r="C46" s="170">
        <v>46</v>
      </c>
      <c r="D46" s="170">
        <v>9</v>
      </c>
      <c r="E46" s="170">
        <v>1</v>
      </c>
      <c r="F46" s="170">
        <v>2</v>
      </c>
      <c r="G46" s="170">
        <v>0</v>
      </c>
      <c r="H46" s="170">
        <v>1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1</v>
      </c>
      <c r="AN46" s="170">
        <v>0</v>
      </c>
    </row>
    <row r="47" spans="3:40" x14ac:dyDescent="0.3">
      <c r="C47" s="170">
        <v>46</v>
      </c>
      <c r="D47" s="170">
        <v>9</v>
      </c>
      <c r="E47" s="170">
        <v>2</v>
      </c>
      <c r="F47" s="170">
        <v>344</v>
      </c>
      <c r="G47" s="170">
        <v>0</v>
      </c>
      <c r="H47" s="170">
        <v>176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0</v>
      </c>
      <c r="AM47" s="170">
        <v>168</v>
      </c>
      <c r="AN47" s="170">
        <v>0</v>
      </c>
    </row>
    <row r="48" spans="3:40" x14ac:dyDescent="0.3">
      <c r="C48" s="170">
        <v>46</v>
      </c>
      <c r="D48" s="170">
        <v>9</v>
      </c>
      <c r="E48" s="170">
        <v>6</v>
      </c>
      <c r="F48" s="170">
        <v>140175</v>
      </c>
      <c r="G48" s="170">
        <v>0</v>
      </c>
      <c r="H48" s="170">
        <v>117313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0</v>
      </c>
      <c r="AM48" s="170">
        <v>22862</v>
      </c>
      <c r="AN48" s="170">
        <v>0</v>
      </c>
    </row>
    <row r="49" spans="3:40" x14ac:dyDescent="0.3">
      <c r="C49" s="170">
        <v>46</v>
      </c>
      <c r="D49" s="170">
        <v>9</v>
      </c>
      <c r="E49" s="170">
        <v>9</v>
      </c>
      <c r="F49" s="170">
        <v>9759</v>
      </c>
      <c r="G49" s="170">
        <v>0</v>
      </c>
      <c r="H49" s="170">
        <v>9759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</row>
    <row r="50" spans="3:40" x14ac:dyDescent="0.3">
      <c r="C50" s="170">
        <v>46</v>
      </c>
      <c r="D50" s="170">
        <v>9</v>
      </c>
      <c r="E50" s="170">
        <v>11</v>
      </c>
      <c r="F50" s="170">
        <v>295.08333333333331</v>
      </c>
      <c r="G50" s="170">
        <v>0</v>
      </c>
      <c r="H50" s="170">
        <v>295.08333333333331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</row>
    <row r="51" spans="3:40" x14ac:dyDescent="0.3">
      <c r="C51" s="170">
        <v>46</v>
      </c>
      <c r="D51" s="170">
        <v>10</v>
      </c>
      <c r="E51" s="170">
        <v>1</v>
      </c>
      <c r="F51" s="170">
        <v>2</v>
      </c>
      <c r="G51" s="170">
        <v>0</v>
      </c>
      <c r="H51" s="170">
        <v>1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0</v>
      </c>
      <c r="AM51" s="170">
        <v>1</v>
      </c>
      <c r="AN51" s="170">
        <v>0</v>
      </c>
    </row>
    <row r="52" spans="3:40" x14ac:dyDescent="0.3">
      <c r="C52" s="170">
        <v>46</v>
      </c>
      <c r="D52" s="170">
        <v>10</v>
      </c>
      <c r="E52" s="170">
        <v>2</v>
      </c>
      <c r="F52" s="170">
        <v>352</v>
      </c>
      <c r="G52" s="170">
        <v>0</v>
      </c>
      <c r="H52" s="170">
        <v>184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0</v>
      </c>
      <c r="AM52" s="170">
        <v>168</v>
      </c>
      <c r="AN52" s="170">
        <v>0</v>
      </c>
    </row>
    <row r="53" spans="3:40" x14ac:dyDescent="0.3">
      <c r="C53" s="170">
        <v>46</v>
      </c>
      <c r="D53" s="170">
        <v>10</v>
      </c>
      <c r="E53" s="170">
        <v>4</v>
      </c>
      <c r="F53" s="170">
        <v>22</v>
      </c>
      <c r="G53" s="170">
        <v>0</v>
      </c>
      <c r="H53" s="170">
        <v>22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0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0</v>
      </c>
      <c r="AM53" s="170">
        <v>0</v>
      </c>
      <c r="AN53" s="170">
        <v>0</v>
      </c>
    </row>
    <row r="54" spans="3:40" x14ac:dyDescent="0.3">
      <c r="C54" s="170">
        <v>46</v>
      </c>
      <c r="D54" s="170">
        <v>10</v>
      </c>
      <c r="E54" s="170">
        <v>6</v>
      </c>
      <c r="F54" s="170">
        <v>140533</v>
      </c>
      <c r="G54" s="170">
        <v>0</v>
      </c>
      <c r="H54" s="170">
        <v>116881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0</v>
      </c>
      <c r="AM54" s="170">
        <v>23652</v>
      </c>
      <c r="AN54" s="170">
        <v>0</v>
      </c>
    </row>
    <row r="55" spans="3:40" x14ac:dyDescent="0.3">
      <c r="C55" s="170">
        <v>46</v>
      </c>
      <c r="D55" s="170">
        <v>10</v>
      </c>
      <c r="E55" s="170">
        <v>11</v>
      </c>
      <c r="F55" s="170">
        <v>295.08333333333331</v>
      </c>
      <c r="G55" s="170">
        <v>0</v>
      </c>
      <c r="H55" s="170">
        <v>295.08333333333331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2014-11-23T13:03:07Z</dcterms:modified>
</cp:coreProperties>
</file>