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</sheets>
  <definedNames>
    <definedName name="_xlnm._FilterDatabase" localSheetId="4" hidden="1">HV!$A$5:$A$5</definedName>
    <definedName name="_xlnm._FilterDatabase" localSheetId="3" hidden="1">'Man Tab'!$A$5:$A$31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D12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0" i="383"/>
  <c r="A7" i="383"/>
  <c r="A6" i="383"/>
  <c r="A5" i="383"/>
  <c r="C13" i="339"/>
  <c r="C15" i="339" s="1"/>
  <c r="B13" i="339"/>
  <c r="B15" i="339" s="1"/>
  <c r="C12" i="414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<sst xmlns="http://schemas.openxmlformats.org/spreadsheetml/2006/main" count="376" uniqueCount="250">
  <si>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</si>
  <si>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</si>
  <si>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</si>
  <si>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</si>
  <si>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</si>
  <si>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</si>
  <si>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</si>
  <si>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</si>
  <si>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</si>
  <si>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</si>
  <si>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</si>
  <si>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</si>
  <si>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</si>
  <si>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</si>
  <si>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</si>
  <si>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</si>
  <si>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</si>
  <si>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</si>
  <si>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</si>
  <si>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</si>
  <si>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</si>
  <si>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</si>
  <si>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</si>
  <si>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</si>
  <si>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</si>
  <si>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</si>
  <si>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</si>
  <si>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</si>
  <si>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</si>
  <si>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</si>
  <si>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</si>
  <si>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</si>
  <si>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</si>
  <si>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</si>
  <si>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</si>
  <si>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</si>
  <si>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</si>
  <si>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</si>
  <si>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</si>
  <si>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</si>
  <si>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</si>
  <si>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</si>
  <si>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</si>
  <si>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</si>
  <si>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</si>
  <si>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</si>
  <si>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</si>
  <si>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</si>
  <si>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</si>
  <si>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</si>
  <si>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</si>
  <si>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</si>
  <si>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</si>
  <si>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</si>
  <si>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</si>
  <si>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</si>
  <si>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</si>
  <si>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</si>
  <si>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</si>
  <si>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</si>
  <si>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</si>
  <si>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</si>
  <si>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</si>
  <si>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</si>
  <si>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</si>
  <si>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</si>
  <si>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</si>
  <si>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</si>
  <si>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</si>
  <si>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</si>
  <si>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</si>
  <si>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</si>
  <si>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</si>
  <si>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</si>
  <si>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</si>
  <si>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</si>
  <si>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</si>
  <si>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</si>
  <si>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</si>
  <si>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</si>
  <si>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</si>
  <si>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</si>
  <si>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</si>
  <si>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</si>
  <si>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</si>
  <si>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</si>
  <si>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</si>
  <si>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</si>
  <si>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</si>
  <si>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</si>
  <si>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</si>
  <si>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</si>
  <si>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</si>
  <si>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</si>
  <si>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</si>
  <si>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</si>
  <si>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</si>
  <si>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</si>
  <si>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</si>
  <si>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</si>
  <si>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</si>
  <si>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</si>
  <si>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</si>
  <si>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</si>
  <si>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</si>
  <si>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</si>
  <si>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</si>
  <si>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</si>
  <si>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</si>
  <si>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</si>
  <si>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</si>
  <si>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</si>
  <si>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</si>
  <si>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</si>
  <si>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</si>
  <si>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</si>
  <si>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</si>
  <si>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</si>
  <si>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</si>
  <si>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</si>
  <si>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</si>
  <si>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</si>
  <si>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</si>
  <si>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</si>
  <si>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</si>
  <si>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</si>
  <si>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</si>
  <si>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</si>
  <si>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</si>
  <si>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</si>
  <si>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</si>
  <si>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</si>
  <si>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</si>
  <si>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</si>
  <si>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</si>
  <si>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</si>
  <si>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</si>
  <si>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</si>
  <si>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</si>
  <si>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</si>
  <si>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</si>
  <si>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</si>
  <si>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</si>
  <si>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</si>
  <si>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</si>
  <si>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</si>
  <si>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</si>
  <si>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</si>
  <si>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</si>
  <si>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</si>
  <si>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</si>
  <si>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</si>
  <si>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</si>
  <si>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</si>
  <si>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</si>
  <si>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</si>
  <si>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</si>
  <si>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</si>
  <si>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těl.náhr.-kovové (s.Z_506)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</si>
  <si>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</si>
  <si>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</si>
  <si>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</si>
  <si>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</si>
  <si>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</si>
  <si>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</si>
  <si>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</si>
  <si>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</si>
  <si>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</si>
  <si>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</si>
  <si>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</si>
  <si>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</si>
  <si>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</si>
  <si>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</si>
  <si>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</si>
  <si>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</si>
  <si>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</si>
  <si>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</si>
  <si>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</si>
  <si>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</si>
  <si>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</si>
  <si>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</si>
  <si>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</si>
  <si>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</si>
  <si>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</si>
  <si>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</si>
  <si>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</si>
  <si>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</si>
  <si>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</si>
  <si>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</si>
  <si>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</si>
  <si>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</si>
  <si>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</si>
  <si>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</si>
  <si>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</si>
  <si>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</si>
  <si>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</si>
  <si>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</si>
  <si>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</si>
  <si>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</si>
  <si>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</si>
  <si>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</si>
  <si>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</si>
  <si>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</si>
  <si>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</si>
  <si>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</si>
  <si>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</si>
  <si>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</si>
  <si>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</si>
  <si>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</si>
  <si>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</si>
  <si>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</si>
  <si>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</si>
  <si>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</si>
  <si>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</si>
  <si>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</si>
  <si>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</si>
  <si>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</si>
  <si>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</si>
  <si>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</si>
  <si>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</si>
  <si>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</si>
  <si>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</si>
  <si>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</si>
  <si>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</si>
  <si>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</si>
  <si>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</si>
  <si>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</si>
  <si>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</si>
  <si>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</si>
  <si>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</si>
  <si>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</si>
  <si>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</si>
  <si>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</si>
  <si>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</si>
  <si>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64804223     čerp. FRM - opravy ost. techn.</t>
  </si>
  <si>
    <t>64804224     čerp. FRM - údržba OSB</t>
  </si>
  <si>
    <t>64804225     čerp. FRM - údržba OHE</t>
  </si>
  <si>
    <t>64804227     čerp. FRM - opravy DOPR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</si>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</sst>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7" formatCode="#,##0.0"/>
    <numFmt numFmtId="172" formatCode="0.000"/>
    <numFmt numFmtId="174" formatCode="#,##0;\-#,##0;"/>
    <numFmt numFmtId="175" formatCode="General;\-General;"/>
    <numFmt numFmtId="176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3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9" fillId="0" borderId="0"/>
    <xf numFmtId="0" fontId="10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21" fillId="0" borderId="0"/>
    <xf numFmtId="0" fontId="22" fillId="0" borderId="0"/>
    <xf numFmtId="0" fontId="2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/>
  </cellStyleXfs>
  <cellXfs count="298">
    <xf numFmtId="0" fontId="0" fillId="0" borderId="0" xfId="0"/>
    <xf numFmtId="0" fontId="26" fillId="2" borderId="15" xfId="78" applyFont="1" applyFill="1" applyBorder="1"/>
    <xf numFmtId="0" fontId="27" fillId="2" borderId="16" xfId="78" applyFont="1" applyFill="1" applyBorder="1"/>
    <xf numFmtId="3" fontId="27" fillId="2" borderId="17" xfId="78" applyNumberFormat="1" applyFont="1" applyFill="1" applyBorder="1"/>
    <xf numFmtId="0" fontId="27" fillId="4" borderId="16" xfId="78" applyFont="1" applyFill="1" applyBorder="1"/>
    <xf numFmtId="3" fontId="27" fillId="4" borderId="17" xfId="78" applyNumberFormat="1" applyFont="1" applyFill="1" applyBorder="1"/>
    <xf numFmtId="172" fontId="27" fillId="3" borderId="17" xfId="78" applyNumberFormat="1" applyFont="1" applyFill="1" applyBorder="1"/>
    <xf numFmtId="0" fontId="28" fillId="5" borderId="0" xfId="74" applyFont="1" applyFill="1"/>
    <xf numFmtId="0" fontId="31" fillId="5" borderId="0" xfId="74" applyFont="1" applyFill="1"/>
    <xf numFmtId="3" fontId="26" fillId="5" borderId="22" xfId="78" applyNumberFormat="1" applyFont="1" applyFill="1" applyBorder="1"/>
    <xf numFmtId="3" fontId="26" fillId="5" borderId="7" xfId="78" applyNumberFormat="1" applyFont="1" applyFill="1" applyBorder="1"/>
    <xf numFmtId="3" fontId="26" fillId="5" borderId="11" xfId="78" applyNumberFormat="1" applyFont="1" applyFill="1" applyBorder="1"/>
    <xf numFmtId="0" fontId="26" fillId="5" borderId="0" xfId="78" applyFont="1" applyFill="1"/>
    <xf numFmtId="10" fontId="26" fillId="5" borderId="0" xfId="78" applyNumberFormat="1" applyFont="1" applyFill="1"/>
    <xf numFmtId="0" fontId="36" fillId="2" borderId="31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3" fillId="2" borderId="32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5" fillId="2" borderId="32" xfId="0" applyFont="1" applyFill="1" applyBorder="1" applyAlignment="1">
      <alignment vertical="top"/>
    </xf>
    <xf numFmtId="0" fontId="33" fillId="2" borderId="33" xfId="0" applyFont="1" applyFill="1" applyBorder="1" applyAlignment="1">
      <alignment vertical="top"/>
    </xf>
    <xf numFmtId="0" fontId="36" fillId="2" borderId="7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3" fontId="26" fillId="5" borderId="3" xfId="78" applyNumberFormat="1" applyFont="1" applyFill="1" applyBorder="1"/>
    <xf numFmtId="3" fontId="26" fillId="5" borderId="27" xfId="78" applyNumberFormat="1" applyFont="1" applyFill="1" applyBorder="1"/>
    <xf numFmtId="3" fontId="26" fillId="5" borderId="23" xfId="78" applyNumberFormat="1" applyFont="1" applyFill="1" applyBorder="1"/>
    <xf numFmtId="3" fontId="26" fillId="5" borderId="8" xfId="78" applyNumberFormat="1" applyFont="1" applyFill="1" applyBorder="1"/>
    <xf numFmtId="3" fontId="26" fillId="5" borderId="9" xfId="78" applyNumberFormat="1" applyFont="1" applyFill="1" applyBorder="1"/>
    <xf numFmtId="3" fontId="26" fillId="5" borderId="12" xfId="78" applyNumberFormat="1" applyFont="1" applyFill="1" applyBorder="1"/>
    <xf numFmtId="3" fontId="26" fillId="5" borderId="13" xfId="78" applyNumberFormat="1" applyFont="1" applyFill="1" applyBorder="1"/>
    <xf numFmtId="3" fontId="27" fillId="2" borderId="25" xfId="78" applyNumberFormat="1" applyFont="1" applyFill="1" applyBorder="1"/>
    <xf numFmtId="3" fontId="27" fillId="2" borderId="18" xfId="78" applyNumberFormat="1" applyFont="1" applyFill="1" applyBorder="1"/>
    <xf numFmtId="3" fontId="27" fillId="4" borderId="25" xfId="78" applyNumberFormat="1" applyFont="1" applyFill="1" applyBorder="1"/>
    <xf numFmtId="3" fontId="27" fillId="4" borderId="18" xfId="78" applyNumberFormat="1" applyFont="1" applyFill="1" applyBorder="1"/>
    <xf numFmtId="172" fontId="27" fillId="3" borderId="25" xfId="78" applyNumberFormat="1" applyFont="1" applyFill="1" applyBorder="1"/>
    <xf numFmtId="172" fontId="27" fillId="3" borderId="18" xfId="78" applyNumberFormat="1" applyFont="1" applyFill="1" applyBorder="1"/>
    <xf numFmtId="0" fontId="30" fillId="2" borderId="23" xfId="78" applyFont="1" applyFill="1" applyBorder="1" applyAlignment="1">
      <alignment horizontal="center"/>
    </xf>
    <xf numFmtId="0" fontId="31" fillId="0" borderId="34" xfId="0" applyFont="1" applyFill="1" applyBorder="1" applyAlignment="1"/>
    <xf numFmtId="0" fontId="39" fillId="0" borderId="0" xfId="0" applyFont="1" applyFill="1" applyBorder="1" applyAlignment="1"/>
    <xf numFmtId="3" fontId="32" fillId="0" borderId="6" xfId="0" applyNumberFormat="1" applyFont="1" applyFill="1" applyBorder="1" applyAlignment="1">
      <alignment horizontal="right" vertical="top"/>
    </xf>
    <xf numFmtId="3" fontId="32" fillId="0" borderId="4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2" fillId="0" borderId="10" xfId="0" applyNumberFormat="1" applyFont="1" applyFill="1" applyBorder="1" applyAlignment="1">
      <alignment horizontal="right" vertical="top"/>
    </xf>
    <xf numFmtId="3" fontId="32" fillId="0" borderId="8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2" fillId="0" borderId="30" xfId="0" applyNumberFormat="1" applyFont="1" applyFill="1" applyBorder="1" applyAlignment="1">
      <alignment horizontal="right" vertical="top"/>
    </xf>
    <xf numFmtId="3" fontId="32" fillId="0" borderId="21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0" fontId="5" fillId="0" borderId="0" xfId="79" applyFont="1" applyFill="1"/>
    <xf numFmtId="0" fontId="7" fillId="0" borderId="34" xfId="79" applyFont="1" applyFill="1" applyBorder="1" applyAlignment="1"/>
    <xf numFmtId="0" fontId="31" fillId="0" borderId="28" xfId="0" applyFont="1" applyFill="1" applyBorder="1" applyAlignment="1"/>
    <xf numFmtId="0" fontId="31" fillId="0" borderId="29" xfId="0" applyFont="1" applyFill="1" applyBorder="1" applyAlignment="1"/>
    <xf numFmtId="0" fontId="31" fillId="0" borderId="46" xfId="0" applyFont="1" applyFill="1" applyBorder="1" applyAlignment="1"/>
    <xf numFmtId="0" fontId="31" fillId="0" borderId="23" xfId="0" applyFont="1" applyBorder="1" applyAlignment="1"/>
    <xf numFmtId="0" fontId="31" fillId="5" borderId="5" xfId="0" applyFont="1" applyFill="1" applyBorder="1"/>
    <xf numFmtId="0" fontId="31" fillId="5" borderId="9" xfId="0" applyFont="1" applyFill="1" applyBorder="1"/>
    <xf numFmtId="0" fontId="31" fillId="5" borderId="20" xfId="0" applyFont="1" applyFill="1" applyBorder="1"/>
    <xf numFmtId="0" fontId="31" fillId="5" borderId="34" xfId="0" applyFont="1" applyFill="1" applyBorder="1"/>
    <xf numFmtId="0" fontId="31" fillId="5" borderId="40" xfId="0" applyFont="1" applyFill="1" applyBorder="1"/>
    <xf numFmtId="9" fontId="33" fillId="0" borderId="5" xfId="0" applyNumberFormat="1" applyFont="1" applyFill="1" applyBorder="1" applyAlignment="1">
      <alignment horizontal="right" vertical="top"/>
    </xf>
    <xf numFmtId="9" fontId="33" fillId="0" borderId="9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3" fillId="0" borderId="20" xfId="0" applyNumberFormat="1" applyFont="1" applyFill="1" applyBorder="1" applyAlignment="1">
      <alignment horizontal="right" vertical="top"/>
    </xf>
    <xf numFmtId="0" fontId="30" fillId="2" borderId="36" xfId="74" applyFont="1" applyFill="1" applyBorder="1" applyAlignment="1">
      <alignment horizontal="center"/>
    </xf>
    <xf numFmtId="0" fontId="26" fillId="5" borderId="34" xfId="78" applyFont="1" applyFill="1" applyBorder="1"/>
    <xf numFmtId="0" fontId="30" fillId="2" borderId="21" xfId="78" applyFont="1" applyFill="1" applyBorder="1" applyAlignment="1">
      <alignment horizontal="center"/>
    </xf>
    <xf numFmtId="0" fontId="30" fillId="2" borderId="20" xfId="78" applyFont="1" applyFill="1" applyBorder="1" applyAlignment="1">
      <alignment horizontal="center"/>
    </xf>
    <xf numFmtId="0" fontId="31" fillId="0" borderId="0" xfId="0" applyFont="1" applyFill="1" applyBorder="1" applyAlignment="1"/>
    <xf numFmtId="0" fontId="42" fillId="2" borderId="15" xfId="1" applyFont="1" applyFill="1" applyBorder="1"/>
    <xf numFmtId="0" fontId="43" fillId="0" borderId="0" xfId="0" applyFont="1" applyFill="1"/>
    <xf numFmtId="0" fontId="44" fillId="0" borderId="0" xfId="0" applyFont="1" applyFill="1"/>
    <xf numFmtId="0" fontId="44" fillId="0" borderId="0" xfId="0" applyFont="1" applyFill="1" applyBorder="1"/>
    <xf numFmtId="3" fontId="31" fillId="0" borderId="27" xfId="0" applyNumberFormat="1" applyFont="1" applyFill="1" applyBorder="1"/>
    <xf numFmtId="3" fontId="31" fillId="0" borderId="22" xfId="0" applyNumberFormat="1" applyFont="1" applyFill="1" applyBorder="1"/>
    <xf numFmtId="3" fontId="31" fillId="0" borderId="7" xfId="0" applyNumberFormat="1" applyFont="1" applyFill="1" applyBorder="1"/>
    <xf numFmtId="3" fontId="31" fillId="0" borderId="8" xfId="0" applyNumberFormat="1" applyFont="1" applyFill="1" applyBorder="1"/>
    <xf numFmtId="3" fontId="31" fillId="0" borderId="11" xfId="0" applyNumberFormat="1" applyFont="1" applyFill="1" applyBorder="1"/>
    <xf numFmtId="3" fontId="31" fillId="0" borderId="12" xfId="0" applyNumberFormat="1" applyFont="1" applyFill="1" applyBorder="1"/>
    <xf numFmtId="9" fontId="31" fillId="0" borderId="23" xfId="0" applyNumberFormat="1" applyFont="1" applyFill="1" applyBorder="1"/>
    <xf numFmtId="9" fontId="31" fillId="0" borderId="9" xfId="0" applyNumberFormat="1" applyFont="1" applyFill="1" applyBorder="1"/>
    <xf numFmtId="9" fontId="31" fillId="0" borderId="13" xfId="0" applyNumberFormat="1" applyFont="1" applyFill="1" applyBorder="1"/>
    <xf numFmtId="9" fontId="27" fillId="2" borderId="18" xfId="78" applyNumberFormat="1" applyFont="1" applyFill="1" applyBorder="1"/>
    <xf numFmtId="9" fontId="27" fillId="4" borderId="18" xfId="78" applyNumberFormat="1" applyFont="1" applyFill="1" applyBorder="1"/>
    <xf numFmtId="9" fontId="27" fillId="3" borderId="18" xfId="78" applyNumberFormat="1" applyFont="1" applyFill="1" applyBorder="1"/>
    <xf numFmtId="0" fontId="30" fillId="2" borderId="19" xfId="78" applyFont="1" applyFill="1" applyBorder="1" applyAlignment="1">
      <alignment horizontal="center"/>
    </xf>
    <xf numFmtId="49" fontId="36" fillId="2" borderId="8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40" xfId="0" applyFont="1" applyFill="1" applyBorder="1" applyAlignment="1"/>
    <xf numFmtId="0" fontId="31" fillId="0" borderId="0" xfId="0" applyFont="1" applyFill="1" applyAlignment="1"/>
    <xf numFmtId="0" fontId="42" fillId="4" borderId="31" xfId="1" applyFont="1" applyFill="1" applyBorder="1"/>
    <xf numFmtId="0" fontId="42" fillId="4" borderId="15" xfId="1" applyFont="1" applyFill="1" applyBorder="1"/>
    <xf numFmtId="0" fontId="42" fillId="3" borderId="16" xfId="1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31" fillId="2" borderId="2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42" fillId="3" borderId="7" xfId="1" applyFont="1" applyFill="1" applyBorder="1"/>
    <xf numFmtId="0" fontId="42" fillId="3" borderId="3" xfId="1" applyFont="1" applyFill="1" applyBorder="1"/>
    <xf numFmtId="0" fontId="42" fillId="6" borderId="3" xfId="1" applyFont="1" applyFill="1" applyBorder="1"/>
    <xf numFmtId="0" fontId="42" fillId="6" borderId="44" xfId="1" applyFont="1" applyFill="1" applyBorder="1"/>
    <xf numFmtId="0" fontId="42" fillId="2" borderId="3" xfId="1" applyFont="1" applyFill="1" applyBorder="1"/>
    <xf numFmtId="0" fontId="31" fillId="0" borderId="0" xfId="0" applyFont="1"/>
    <xf numFmtId="0" fontId="31" fillId="0" borderId="0" xfId="0" applyFont="1" applyBorder="1" applyAlignment="1"/>
    <xf numFmtId="3" fontId="31" fillId="0" borderId="0" xfId="0" applyNumberFormat="1" applyFont="1"/>
    <xf numFmtId="9" fontId="31" fillId="0" borderId="0" xfId="0" applyNumberFormat="1" applyFont="1"/>
    <xf numFmtId="0" fontId="31" fillId="0" borderId="0" xfId="0" applyFont="1" applyBorder="1"/>
    <xf numFmtId="3" fontId="38" fillId="2" borderId="41" xfId="0" applyNumberFormat="1" applyFont="1" applyFill="1" applyBorder="1"/>
    <xf numFmtId="3" fontId="38" fillId="2" borderId="42" xfId="0" applyNumberFormat="1" applyFont="1" applyFill="1" applyBorder="1"/>
    <xf numFmtId="9" fontId="38" fillId="2" borderId="45" xfId="0" applyNumberFormat="1" applyFont="1" applyFill="1" applyBorder="1"/>
    <xf numFmtId="0" fontId="46" fillId="2" borderId="16" xfId="1" applyFont="1" applyFill="1" applyBorder="1" applyAlignment="1"/>
    <xf numFmtId="0" fontId="31" fillId="2" borderId="26" xfId="0" applyFont="1" applyFill="1" applyBorder="1" applyAlignment="1"/>
    <xf numFmtId="3" fontId="31" fillId="2" borderId="25" xfId="0" applyNumberFormat="1" applyFont="1" applyFill="1" applyBorder="1" applyAlignment="1"/>
    <xf numFmtId="9" fontId="31" fillId="2" borderId="18" xfId="0" applyNumberFormat="1" applyFont="1" applyFill="1" applyBorder="1" applyAlignment="1"/>
    <xf numFmtId="0" fontId="38" fillId="2" borderId="43" xfId="0" applyFont="1" applyFill="1" applyBorder="1" applyAlignment="1"/>
    <xf numFmtId="0" fontId="31" fillId="0" borderId="6" xfId="0" applyFont="1" applyBorder="1" applyAlignment="1"/>
    <xf numFmtId="3" fontId="31" fillId="0" borderId="4" xfId="0" applyNumberFormat="1" applyFont="1" applyBorder="1" applyAlignment="1"/>
    <xf numFmtId="9" fontId="31" fillId="0" borderId="9" xfId="0" applyNumberFormat="1" applyFont="1" applyBorder="1" applyAlignment="1"/>
    <xf numFmtId="0" fontId="28" fillId="2" borderId="32" xfId="1" applyFont="1" applyFill="1" applyBorder="1" applyAlignment="1">
      <alignment horizontal="left" indent="2"/>
    </xf>
    <xf numFmtId="0" fontId="31" fillId="0" borderId="10" xfId="0" applyFont="1" applyBorder="1" applyAlignment="1"/>
    <xf numFmtId="3" fontId="31" fillId="0" borderId="8" xfId="0" applyNumberFormat="1" applyFont="1" applyBorder="1" applyAlignment="1"/>
    <xf numFmtId="0" fontId="42" fillId="2" borderId="32" xfId="1" applyFont="1" applyFill="1" applyBorder="1" applyAlignment="1">
      <alignment horizontal="left" indent="4"/>
    </xf>
    <xf numFmtId="0" fontId="31" fillId="2" borderId="32" xfId="0" applyFont="1" applyFill="1" applyBorder="1" applyAlignment="1">
      <alignment horizontal="left" indent="2"/>
    </xf>
    <xf numFmtId="0" fontId="30" fillId="2" borderId="32" xfId="1" applyFont="1" applyFill="1" applyBorder="1" applyAlignment="1"/>
    <xf numFmtId="0" fontId="42" fillId="2" borderId="32" xfId="1" applyFont="1" applyFill="1" applyBorder="1" applyAlignment="1">
      <alignment horizontal="left" indent="2"/>
    </xf>
    <xf numFmtId="0" fontId="46" fillId="2" borderId="32" xfId="1" applyFont="1" applyFill="1" applyBorder="1" applyAlignment="1"/>
    <xf numFmtId="0" fontId="31" fillId="0" borderId="30" xfId="0" applyFont="1" applyBorder="1" applyAlignment="1"/>
    <xf numFmtId="3" fontId="31" fillId="0" borderId="21" xfId="0" applyNumberFormat="1" applyFont="1" applyBorder="1" applyAlignment="1"/>
    <xf numFmtId="9" fontId="31" fillId="0" borderId="20" xfId="0" applyNumberFormat="1" applyFont="1" applyBorder="1" applyAlignment="1"/>
    <xf numFmtId="0" fontId="38" fillId="0" borderId="34" xfId="0" applyFont="1" applyFill="1" applyBorder="1" applyAlignment="1">
      <alignment horizontal="left" indent="2"/>
    </xf>
    <xf numFmtId="0" fontId="31" fillId="0" borderId="34" xfId="0" applyFont="1" applyBorder="1" applyAlignment="1"/>
    <xf numFmtId="3" fontId="31" fillId="0" borderId="34" xfId="0" applyNumberFormat="1" applyFont="1" applyBorder="1" applyAlignment="1"/>
    <xf numFmtId="9" fontId="31" fillId="0" borderId="34" xfId="0" applyNumberFormat="1" applyFont="1" applyBorder="1" applyAlignment="1"/>
    <xf numFmtId="0" fontId="46" fillId="4" borderId="16" xfId="1" applyFont="1" applyFill="1" applyBorder="1" applyAlignment="1">
      <alignment horizontal="left"/>
    </xf>
    <xf numFmtId="0" fontId="31" fillId="4" borderId="26" xfId="0" applyFont="1" applyFill="1" applyBorder="1" applyAlignment="1"/>
    <xf numFmtId="3" fontId="31" fillId="4" borderId="25" xfId="0" applyNumberFormat="1" applyFont="1" applyFill="1" applyBorder="1" applyAlignment="1"/>
    <xf numFmtId="9" fontId="31" fillId="4" borderId="18" xfId="0" applyNumberFormat="1" applyFont="1" applyFill="1" applyBorder="1" applyAlignment="1"/>
    <xf numFmtId="0" fontId="46" fillId="4" borderId="43" xfId="1" applyFont="1" applyFill="1" applyBorder="1" applyAlignment="1">
      <alignment horizontal="left"/>
    </xf>
    <xf numFmtId="0" fontId="46" fillId="4" borderId="32" xfId="1" applyFont="1" applyFill="1" applyBorder="1" applyAlignment="1">
      <alignment horizontal="left"/>
    </xf>
    <xf numFmtId="0" fontId="31" fillId="4" borderId="33" xfId="0" applyFont="1" applyFill="1" applyBorder="1" applyAlignment="1">
      <alignment horizontal="left" indent="2"/>
    </xf>
    <xf numFmtId="0" fontId="38" fillId="0" borderId="0" xfId="0" applyFont="1" applyFill="1" applyBorder="1" applyAlignment="1"/>
    <xf numFmtId="0" fontId="31" fillId="0" borderId="0" xfId="0" applyFont="1" applyAlignment="1"/>
    <xf numFmtId="3" fontId="31" fillId="0" borderId="0" xfId="0" applyNumberFormat="1" applyFont="1" applyAlignment="1"/>
    <xf numFmtId="9" fontId="31" fillId="0" borderId="40" xfId="0" applyNumberFormat="1" applyFont="1" applyBorder="1" applyAlignment="1"/>
    <xf numFmtId="0" fontId="38" fillId="3" borderId="16" xfId="0" applyFont="1" applyFill="1" applyBorder="1" applyAlignment="1"/>
    <xf numFmtId="0" fontId="31" fillId="3" borderId="26" xfId="0" applyFont="1" applyFill="1" applyBorder="1" applyAlignment="1"/>
    <xf numFmtId="3" fontId="31" fillId="3" borderId="25" xfId="0" applyNumberFormat="1" applyFont="1" applyFill="1" applyBorder="1" applyAlignment="1"/>
    <xf numFmtId="9" fontId="31" fillId="3" borderId="18" xfId="0" applyNumberFormat="1" applyFont="1" applyFill="1" applyBorder="1" applyAlignment="1"/>
    <xf numFmtId="0" fontId="6" fillId="0" borderId="0" xfId="78" applyFont="1" applyFill="1"/>
    <xf numFmtId="0" fontId="47" fillId="0" borderId="34" xfId="78" applyFont="1" applyFill="1" applyBorder="1" applyAlignment="1"/>
    <xf numFmtId="3" fontId="0" fillId="0" borderId="0" xfId="0" applyNumberFormat="1"/>
    <xf numFmtId="3" fontId="0" fillId="7" borderId="48" xfId="0" applyNumberFormat="1" applyFont="1" applyFill="1" applyBorder="1"/>
    <xf numFmtId="3" fontId="49" fillId="8" borderId="49" xfId="0" applyNumberFormat="1" applyFont="1" applyFill="1" applyBorder="1"/>
    <xf numFmtId="3" fontId="49" fillId="8" borderId="48" xfId="0" applyNumberFormat="1" applyFont="1" applyFill="1" applyBorder="1"/>
    <xf numFmtId="0" fontId="50" fillId="0" borderId="0" xfId="1" applyFont="1" applyFill="1"/>
    <xf numFmtId="3" fontId="48" fillId="0" borderId="0" xfId="26" applyNumberFormat="1" applyFont="1" applyFill="1" applyBorder="1" applyAlignment="1"/>
    <xf numFmtId="3" fontId="38" fillId="2" borderId="52" xfId="0" applyNumberFormat="1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3" fontId="51" fillId="2" borderId="55" xfId="0" applyNumberFormat="1" applyFont="1" applyFill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51" fillId="2" borderId="57" xfId="0" applyFont="1" applyFill="1" applyBorder="1" applyAlignment="1">
      <alignment horizontal="center" vertical="center" wrapText="1"/>
    </xf>
    <xf numFmtId="0" fontId="38" fillId="2" borderId="58" xfId="0" applyFont="1" applyFill="1" applyBorder="1" applyAlignment="1"/>
    <xf numFmtId="0" fontId="38" fillId="2" borderId="60" xfId="0" applyFont="1" applyFill="1" applyBorder="1" applyAlignment="1">
      <alignment horizontal="left" indent="1"/>
    </xf>
    <xf numFmtId="0" fontId="38" fillId="2" borderId="66" xfId="0" applyFont="1" applyFill="1" applyBorder="1" applyAlignment="1">
      <alignment horizontal="left" indent="1"/>
    </xf>
    <xf numFmtId="0" fontId="38" fillId="4" borderId="58" xfId="0" applyFont="1" applyFill="1" applyBorder="1" applyAlignment="1"/>
    <xf numFmtId="0" fontId="38" fillId="4" borderId="60" xfId="0" applyFont="1" applyFill="1" applyBorder="1" applyAlignment="1">
      <alignment horizontal="left" indent="1"/>
    </xf>
    <xf numFmtId="0" fontId="38" fillId="4" borderId="71" xfId="0" applyFont="1" applyFill="1" applyBorder="1" applyAlignment="1">
      <alignment horizontal="left" indent="1"/>
    </xf>
    <xf numFmtId="0" fontId="31" fillId="2" borderId="60" xfId="0" quotePrefix="1" applyFont="1" applyFill="1" applyBorder="1" applyAlignment="1">
      <alignment horizontal="left" indent="2"/>
    </xf>
    <xf numFmtId="0" fontId="31" fillId="2" borderId="66" xfId="0" quotePrefix="1" applyFont="1" applyFill="1" applyBorder="1" applyAlignment="1">
      <alignment horizontal="left" indent="2"/>
    </xf>
    <xf numFmtId="0" fontId="38" fillId="2" borderId="58" xfId="0" applyFont="1" applyFill="1" applyBorder="1" applyAlignment="1">
      <alignment horizontal="left" indent="1"/>
    </xf>
    <xf numFmtId="0" fontId="38" fillId="2" borderId="71" xfId="0" applyFont="1" applyFill="1" applyBorder="1" applyAlignment="1">
      <alignment horizontal="left" indent="1"/>
    </xf>
    <xf numFmtId="0" fontId="38" fillId="4" borderId="66" xfId="0" applyFont="1" applyFill="1" applyBorder="1" applyAlignment="1">
      <alignment horizontal="left" indent="1"/>
    </xf>
    <xf numFmtId="0" fontId="31" fillId="0" borderId="76" xfId="0" applyFont="1" applyBorder="1"/>
    <xf numFmtId="3" fontId="31" fillId="0" borderId="76" xfId="0" applyNumberFormat="1" applyFont="1" applyBorder="1"/>
    <xf numFmtId="0" fontId="38" fillId="4" borderId="50" xfId="0" applyFont="1" applyFill="1" applyBorder="1" applyAlignment="1">
      <alignment horizontal="center" vertical="center"/>
    </xf>
    <xf numFmtId="0" fontId="38" fillId="4" borderId="46" xfId="0" applyFont="1" applyFill="1" applyBorder="1" applyAlignment="1">
      <alignment horizontal="center" vertical="center"/>
    </xf>
    <xf numFmtId="0" fontId="0" fillId="0" borderId="0" xfId="0" applyNumberFormat="1"/>
    <xf numFmtId="3" fontId="38" fillId="2" borderId="75" xfId="0" applyNumberFormat="1" applyFont="1" applyFill="1" applyBorder="1" applyAlignment="1">
      <alignment horizontal="center" vertical="center"/>
    </xf>
    <xf numFmtId="3" fontId="51" fillId="2" borderId="73" xfId="0" applyNumberFormat="1" applyFont="1" applyFill="1" applyBorder="1" applyAlignment="1">
      <alignment horizontal="center" vertical="center" wrapText="1"/>
    </xf>
    <xf numFmtId="174" fontId="38" fillId="4" borderId="59" xfId="0" applyNumberFormat="1" applyFont="1" applyFill="1" applyBorder="1" applyAlignment="1"/>
    <xf numFmtId="174" fontId="38" fillId="4" borderId="52" xfId="0" applyNumberFormat="1" applyFont="1" applyFill="1" applyBorder="1" applyAlignment="1"/>
    <xf numFmtId="174" fontId="38" fillId="4" borderId="53" xfId="0" applyNumberFormat="1" applyFont="1" applyFill="1" applyBorder="1" applyAlignment="1"/>
    <xf numFmtId="174" fontId="38" fillId="4" borderId="54" xfId="0" applyNumberFormat="1" applyFont="1" applyFill="1" applyBorder="1" applyAlignment="1"/>
    <xf numFmtId="174" fontId="38" fillId="0" borderId="61" xfId="0" applyNumberFormat="1" applyFont="1" applyBorder="1"/>
    <xf numFmtId="174" fontId="31" fillId="0" borderId="65" xfId="0" applyNumberFormat="1" applyFont="1" applyBorder="1"/>
    <xf numFmtId="174" fontId="31" fillId="0" borderId="63" xfId="0" applyNumberFormat="1" applyFont="1" applyBorder="1"/>
    <xf numFmtId="174" fontId="31" fillId="0" borderId="64" xfId="0" applyNumberFormat="1" applyFont="1" applyBorder="1"/>
    <xf numFmtId="174" fontId="38" fillId="0" borderId="72" xfId="0" applyNumberFormat="1" applyFont="1" applyBorder="1"/>
    <xf numFmtId="174" fontId="31" fillId="0" borderId="73" xfId="0" applyNumberFormat="1" applyFont="1" applyBorder="1"/>
    <xf numFmtId="174" fontId="31" fillId="0" borderId="56" xfId="0" applyNumberFormat="1" applyFont="1" applyBorder="1"/>
    <xf numFmtId="174" fontId="31" fillId="0" borderId="57" xfId="0" applyNumberFormat="1" applyFont="1" applyBorder="1"/>
    <xf numFmtId="174" fontId="38" fillId="2" borderId="74" xfId="0" applyNumberFormat="1" applyFont="1" applyFill="1" applyBorder="1" applyAlignment="1"/>
    <xf numFmtId="174" fontId="38" fillId="2" borderId="52" xfId="0" applyNumberFormat="1" applyFont="1" applyFill="1" applyBorder="1" applyAlignment="1"/>
    <xf numFmtId="174" fontId="38" fillId="2" borderId="53" xfId="0" applyNumberFormat="1" applyFont="1" applyFill="1" applyBorder="1" applyAlignment="1"/>
    <xf numFmtId="174" fontId="38" fillId="2" borderId="54" xfId="0" applyNumberFormat="1" applyFont="1" applyFill="1" applyBorder="1" applyAlignment="1"/>
    <xf numFmtId="174" fontId="38" fillId="0" borderId="67" xfId="0" applyNumberFormat="1" applyFont="1" applyBorder="1"/>
    <xf numFmtId="174" fontId="31" fillId="0" borderId="68" xfId="0" applyNumberFormat="1" applyFont="1" applyBorder="1"/>
    <xf numFmtId="174" fontId="31" fillId="0" borderId="69" xfId="0" applyNumberFormat="1" applyFont="1" applyBorder="1"/>
    <xf numFmtId="174" fontId="31" fillId="0" borderId="70" xfId="0" applyNumberFormat="1" applyFont="1" applyBorder="1"/>
    <xf numFmtId="174" fontId="38" fillId="0" borderId="59" xfId="0" applyNumberFormat="1" applyFont="1" applyBorder="1"/>
    <xf numFmtId="174" fontId="31" fillId="0" borderId="75" xfId="0" applyNumberFormat="1" applyFont="1" applyBorder="1"/>
    <xf numFmtId="174" fontId="31" fillId="0" borderId="53" xfId="0" applyNumberFormat="1" applyFont="1" applyBorder="1"/>
    <xf numFmtId="174" fontId="31" fillId="0" borderId="54" xfId="0" applyNumberFormat="1" applyFont="1" applyBorder="1"/>
    <xf numFmtId="174" fontId="31" fillId="0" borderId="62" xfId="0" applyNumberFormat="1" applyFont="1" applyBorder="1"/>
    <xf numFmtId="174" fontId="31" fillId="0" borderId="55" xfId="0" applyNumberFormat="1" applyFont="1" applyBorder="1"/>
    <xf numFmtId="175" fontId="38" fillId="2" borderId="59" xfId="0" applyNumberFormat="1" applyFont="1" applyFill="1" applyBorder="1" applyAlignment="1"/>
    <xf numFmtId="175" fontId="31" fillId="2" borderId="52" xfId="0" applyNumberFormat="1" applyFont="1" applyFill="1" applyBorder="1" applyAlignment="1"/>
    <xf numFmtId="175" fontId="31" fillId="2" borderId="53" xfId="0" applyNumberFormat="1" applyFont="1" applyFill="1" applyBorder="1" applyAlignment="1"/>
    <xf numFmtId="175" fontId="31" fillId="2" borderId="54" xfId="0" applyNumberFormat="1" applyFont="1" applyFill="1" applyBorder="1" applyAlignment="1"/>
    <xf numFmtId="175" fontId="38" fillId="0" borderId="61" xfId="0" applyNumberFormat="1" applyFont="1" applyBorder="1"/>
    <xf numFmtId="175" fontId="31" fillId="0" borderId="62" xfId="0" applyNumberFormat="1" applyFont="1" applyBorder="1"/>
    <xf numFmtId="175" fontId="31" fillId="0" borderId="63" xfId="0" applyNumberFormat="1" applyFont="1" applyBorder="1"/>
    <xf numFmtId="175" fontId="31" fillId="0" borderId="64" xfId="0" applyNumberFormat="1" applyFont="1" applyBorder="1"/>
    <xf numFmtId="175" fontId="31" fillId="0" borderId="65" xfId="0" applyNumberFormat="1" applyFont="1" applyBorder="1"/>
    <xf numFmtId="175" fontId="38" fillId="0" borderId="67" xfId="0" applyNumberFormat="1" applyFont="1" applyBorder="1"/>
    <xf numFmtId="175" fontId="31" fillId="0" borderId="68" xfId="0" applyNumberFormat="1" applyFont="1" applyBorder="1"/>
    <xf numFmtId="175" fontId="31" fillId="0" borderId="69" xfId="0" applyNumberFormat="1" applyFont="1" applyBorder="1"/>
    <xf numFmtId="175" fontId="31" fillId="0" borderId="70" xfId="0" applyNumberFormat="1" applyFont="1" applyBorder="1"/>
    <xf numFmtId="0" fontId="24" fillId="2" borderId="15" xfId="1" applyFill="1" applyBorder="1"/>
    <xf numFmtId="0" fontId="53" fillId="0" borderId="0" xfId="0" applyFont="1" applyAlignment="1">
      <alignment horizontal="left" vertical="center" indent="1"/>
    </xf>
    <xf numFmtId="0" fontId="53" fillId="0" borderId="0" xfId="0" applyFont="1" applyAlignment="1">
      <alignment vertical="center"/>
    </xf>
    <xf numFmtId="0" fontId="0" fillId="0" borderId="0" xfId="0" applyAlignment="1"/>
    <xf numFmtId="174" fontId="31" fillId="0" borderId="56" xfId="0" applyNumberFormat="1" applyFont="1" applyBorder="1" applyAlignment="1"/>
    <xf numFmtId="174" fontId="31" fillId="0" borderId="63" xfId="0" applyNumberFormat="1" applyFont="1" applyBorder="1" applyAlignment="1"/>
    <xf numFmtId="0" fontId="38" fillId="3" borderId="24" xfId="0" applyFont="1" applyFill="1" applyBorder="1" applyAlignment="1"/>
    <xf numFmtId="0" fontId="31" fillId="0" borderId="35" xfId="0" applyFont="1" applyBorder="1" applyAlignment="1"/>
    <xf numFmtId="0" fontId="38" fillId="2" borderId="24" xfId="0" applyFont="1" applyFill="1" applyBorder="1" applyAlignment="1"/>
    <xf numFmtId="0" fontId="38" fillId="4" borderId="24" xfId="0" applyFont="1" applyFill="1" applyBorder="1" applyAlignment="1"/>
    <xf numFmtId="0" fontId="40" fillId="0" borderId="1" xfId="0" applyFont="1" applyFill="1" applyBorder="1" applyAlignment="1"/>
    <xf numFmtId="0" fontId="40" fillId="0" borderId="1" xfId="0" applyFont="1" applyBorder="1" applyAlignment="1"/>
    <xf numFmtId="0" fontId="29" fillId="5" borderId="14" xfId="78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0" fillId="2" borderId="38" xfId="78" applyFont="1" applyFill="1" applyBorder="1" applyAlignment="1">
      <alignment horizontal="center"/>
    </xf>
    <xf numFmtId="0" fontId="30" fillId="2" borderId="39" xfId="78" applyFont="1" applyFill="1" applyBorder="1" applyAlignment="1">
      <alignment horizontal="center"/>
    </xf>
    <xf numFmtId="0" fontId="30" fillId="2" borderId="36" xfId="78" applyFont="1" applyFill="1" applyBorder="1" applyAlignment="1">
      <alignment horizontal="center"/>
    </xf>
    <xf numFmtId="0" fontId="30" fillId="2" borderId="47" xfId="78" applyFont="1" applyFill="1" applyBorder="1" applyAlignment="1">
      <alignment horizontal="center"/>
    </xf>
    <xf numFmtId="0" fontId="30" fillId="2" borderId="37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7" fillId="2" borderId="22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174" fontId="31" fillId="0" borderId="56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8" fillId="2" borderId="51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74" fontId="31" fillId="0" borderId="63" xfId="0" applyNumberFormat="1" applyFont="1" applyBorder="1" applyAlignment="1"/>
    <xf numFmtId="174" fontId="38" fillId="4" borderId="53" xfId="0" applyNumberFormat="1" applyFont="1" applyFill="1" applyBorder="1" applyAlignment="1">
      <alignment horizontal="center"/>
    </xf>
    <xf numFmtId="3" fontId="32" fillId="9" borderId="78" xfId="0" applyNumberFormat="1" applyFont="1" applyFill="1" applyBorder="1" applyAlignment="1">
      <alignment horizontal="right" vertical="top"/>
    </xf>
    <xf numFmtId="3" fontId="32" fillId="9" borderId="79" xfId="0" applyNumberFormat="1" applyFont="1" applyFill="1" applyBorder="1" applyAlignment="1">
      <alignment horizontal="right" vertical="top"/>
    </xf>
    <xf numFmtId="176" fontId="32" fillId="9" borderId="80" xfId="0" applyNumberFormat="1" applyFont="1" applyFill="1" applyBorder="1" applyAlignment="1">
      <alignment horizontal="right" vertical="top"/>
    </xf>
    <xf numFmtId="3" fontId="32" fillId="0" borderId="78" xfId="0" applyNumberFormat="1" applyFont="1" applyBorder="1" applyAlignment="1">
      <alignment horizontal="right" vertical="top"/>
    </xf>
    <xf numFmtId="176" fontId="32" fillId="9" borderId="81" xfId="0" applyNumberFormat="1" applyFont="1" applyFill="1" applyBorder="1" applyAlignment="1">
      <alignment horizontal="right" vertical="top"/>
    </xf>
    <xf numFmtId="3" fontId="34" fillId="9" borderId="83" xfId="0" applyNumberFormat="1" applyFont="1" applyFill="1" applyBorder="1" applyAlignment="1">
      <alignment horizontal="right" vertical="top"/>
    </xf>
    <xf numFmtId="3" fontId="34" fillId="9" borderId="84" xfId="0" applyNumberFormat="1" applyFont="1" applyFill="1" applyBorder="1" applyAlignment="1">
      <alignment horizontal="right" vertical="top"/>
    </xf>
    <xf numFmtId="176" fontId="34" fillId="9" borderId="85" xfId="0" applyNumberFormat="1" applyFont="1" applyFill="1" applyBorder="1" applyAlignment="1">
      <alignment horizontal="right" vertical="top"/>
    </xf>
    <xf numFmtId="3" fontId="34" fillId="0" borderId="83" xfId="0" applyNumberFormat="1" applyFont="1" applyBorder="1" applyAlignment="1">
      <alignment horizontal="right" vertical="top"/>
    </xf>
    <xf numFmtId="176" fontId="34" fillId="9" borderId="86" xfId="0" applyNumberFormat="1" applyFont="1" applyFill="1" applyBorder="1" applyAlignment="1">
      <alignment horizontal="right" vertical="top"/>
    </xf>
    <xf numFmtId="0" fontId="32" fillId="9" borderId="80" xfId="0" applyFont="1" applyFill="1" applyBorder="1" applyAlignment="1">
      <alignment horizontal="right" vertical="top"/>
    </xf>
    <xf numFmtId="0" fontId="32" fillId="9" borderId="81" xfId="0" applyFont="1" applyFill="1" applyBorder="1" applyAlignment="1">
      <alignment horizontal="right" vertical="top"/>
    </xf>
    <xf numFmtId="0" fontId="34" fillId="9" borderId="85" xfId="0" applyFont="1" applyFill="1" applyBorder="1" applyAlignment="1">
      <alignment horizontal="right" vertical="top"/>
    </xf>
    <xf numFmtId="0" fontId="34" fillId="9" borderId="86" xfId="0" applyFont="1" applyFill="1" applyBorder="1" applyAlignment="1">
      <alignment horizontal="right" vertical="top"/>
    </xf>
    <xf numFmtId="3" fontId="34" fillId="0" borderId="87" xfId="0" applyNumberFormat="1" applyFont="1" applyBorder="1" applyAlignment="1">
      <alignment horizontal="right" vertical="top"/>
    </xf>
    <xf numFmtId="3" fontId="34" fillId="0" borderId="88" xfId="0" applyNumberFormat="1" applyFont="1" applyBorder="1" applyAlignment="1">
      <alignment horizontal="right" vertical="top"/>
    </xf>
    <xf numFmtId="3" fontId="34" fillId="0" borderId="89" xfId="0" applyNumberFormat="1" applyFont="1" applyBorder="1" applyAlignment="1">
      <alignment horizontal="right" vertical="top"/>
    </xf>
    <xf numFmtId="176" fontId="34" fillId="9" borderId="90" xfId="0" applyNumberFormat="1" applyFont="1" applyFill="1" applyBorder="1" applyAlignment="1">
      <alignment horizontal="right" vertical="top"/>
    </xf>
    <xf numFmtId="0" fontId="36" fillId="10" borderId="77" xfId="0" applyFont="1" applyFill="1" applyBorder="1" applyAlignment="1">
      <alignment vertical="top"/>
    </xf>
    <xf numFmtId="0" fontId="36" fillId="10" borderId="77" xfId="0" applyFont="1" applyFill="1" applyBorder="1" applyAlignment="1">
      <alignment vertical="top" indent="2"/>
    </xf>
    <xf numFmtId="0" fontId="36" fillId="10" borderId="77" xfId="0" applyFont="1" applyFill="1" applyBorder="1" applyAlignment="1">
      <alignment vertical="top" indent="4"/>
    </xf>
    <xf numFmtId="0" fontId="37" fillId="10" borderId="82" xfId="0" applyFont="1" applyFill="1" applyBorder="1" applyAlignment="1">
      <alignment vertical="top" indent="6"/>
    </xf>
    <xf numFmtId="0" fontId="36" fillId="10" borderId="77" xfId="0" applyFont="1" applyFill="1" applyBorder="1" applyAlignment="1">
      <alignment vertical="top" indent="8"/>
    </xf>
    <xf numFmtId="0" fontId="37" fillId="10" borderId="82" xfId="0" applyFont="1" applyFill="1" applyBorder="1" applyAlignment="1">
      <alignment vertical="top" indent="2"/>
    </xf>
    <xf numFmtId="0" fontId="36" fillId="10" borderId="7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4"/>
    </xf>
    <xf numFmtId="0" fontId="37" fillId="10" borderId="82" xfId="0" applyFont="1" applyFill="1" applyBorder="1" applyAlignment="1">
      <alignment vertical="top"/>
    </xf>
    <xf numFmtId="0" fontId="31" fillId="10" borderId="77" xfId="0" applyFont="1" applyFill="1" applyBorder="1"/>
    <xf numFmtId="0" fontId="37" fillId="10" borderId="16" xfId="0" applyFont="1" applyFill="1" applyBorder="1" applyAlignment="1">
      <alignment vertical="top"/>
    </xf>
    <xf numFmtId="174" fontId="38" fillId="4" borderId="27" xfId="0" applyNumberFormat="1" applyFont="1" applyFill="1" applyBorder="1" applyAlignment="1">
      <alignment horizontal="center"/>
    </xf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98.6640625" style="93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37" t="s">
        <v>50</v>
      </c>
      <c r="B1" s="237"/>
    </row>
    <row r="2" spans="1:3" ht="14.4" customHeight="1" thickBot="1" x14ac:dyDescent="0.35">
      <c r="A2" s="162" t="s">
        <v>147</v>
      </c>
      <c r="B2" s="41"/>
    </row>
    <row r="3" spans="1:3" ht="14.4" customHeight="1" thickBot="1" x14ac:dyDescent="0.35">
      <c r="A3" s="233" t="s">
        <v>59</v>
      </c>
      <c r="B3" s="234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56</v>
      </c>
      <c r="C4" s="42" t="s">
        <v>57</v>
      </c>
    </row>
    <row r="5" spans="1:3" ht="14.4" customHeight="1" x14ac:dyDescent="0.3">
      <c r="A5" s="106" t="str">
        <f t="shared" si="0"/>
        <v>HI</v>
      </c>
      <c r="B5" s="61" t="s">
        <v>58</v>
      </c>
      <c r="C5" s="42" t="s">
        <v>53</v>
      </c>
    </row>
    <row r="6" spans="1:3" ht="14.4" customHeight="1" x14ac:dyDescent="0.3">
      <c r="A6" s="107" t="str">
        <f t="shared" si="0"/>
        <v>Man Tab</v>
      </c>
      <c r="B6" s="62" t="s">
        <v>149</v>
      </c>
      <c r="C6" s="42" t="s">
        <v>54</v>
      </c>
    </row>
    <row r="7" spans="1:3" ht="14.4" customHeight="1" thickBot="1" x14ac:dyDescent="0.35">
      <c r="A7" s="108" t="str">
        <f t="shared" si="0"/>
        <v>HV</v>
      </c>
      <c r="B7" s="63" t="s">
        <v>34</v>
      </c>
      <c r="C7" s="42" t="s">
        <v>39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5" t="s">
        <v>51</v>
      </c>
      <c r="B9" s="234"/>
    </row>
    <row r="10" spans="1:3" ht="14.4" customHeight="1" thickBot="1" x14ac:dyDescent="0.35">
      <c r="A10" s="109" t="str">
        <f t="shared" ref="A10" si="1">HYPERLINK("#'"&amp;C10&amp;"'!A1",C10)</f>
        <v>Osobní náklady</v>
      </c>
      <c r="B10" s="62" t="s">
        <v>48</v>
      </c>
      <c r="C10" s="42" t="s">
        <v>55</v>
      </c>
    </row>
    <row r="11" spans="1:3" ht="14.4" customHeight="1" thickBot="1" x14ac:dyDescent="0.35">
      <c r="A11" s="65"/>
      <c r="B11" s="65"/>
    </row>
    <row r="12" spans="1:3" ht="14.4" customHeight="1" thickBot="1" x14ac:dyDescent="0.35">
      <c r="A12" s="236" t="s">
        <v>52</v>
      </c>
      <c r="B12" s="234"/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37" t="s">
        <v>56</v>
      </c>
      <c r="B1" s="237"/>
      <c r="C1" s="238"/>
      <c r="D1" s="238"/>
      <c r="E1" s="238"/>
    </row>
    <row r="2" spans="1:5" ht="14.4" customHeight="1" thickBot="1" x14ac:dyDescent="0.35">
      <c r="A2" s="162" t="s">
        <v>147</v>
      </c>
      <c r="B2" s="111"/>
    </row>
    <row r="3" spans="1:5" ht="14.4" customHeight="1" thickBot="1" x14ac:dyDescent="0.35">
      <c r="A3" s="114"/>
      <c r="C3" s="115" t="s">
        <v>49</v>
      </c>
      <c r="D3" s="116" t="s">
        <v>42</v>
      </c>
      <c r="E3" s="117" t="s">
        <v>44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480</v>
      </c>
      <c r="D4" s="120">
        <f ca="1">IF(ISERROR(VLOOKUP("Náklady celkem",INDIRECT("HI!$A:$G"),5,0)),0,VLOOKUP("Náklady celkem",INDIRECT("HI!$A:$G"),5,0))</f>
        <v>374.631380000001</v>
      </c>
      <c r="E4" s="121">
        <f ca="1">IF(C4=0,0,D4/C4)</f>
        <v>0.78048204166666879</v>
      </c>
    </row>
    <row r="5" spans="1:5" ht="14.4" customHeight="1" x14ac:dyDescent="0.3">
      <c r="A5" s="122" t="s">
        <v>61</v>
      </c>
      <c r="B5" s="123"/>
      <c r="C5" s="124"/>
      <c r="D5" s="124"/>
      <c r="E5" s="125"/>
    </row>
    <row r="6" spans="1:5" ht="14.4" customHeight="1" x14ac:dyDescent="0.3">
      <c r="A6" s="126" t="s">
        <v>66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53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62</v>
      </c>
      <c r="B8" s="127"/>
      <c r="C8" s="128"/>
      <c r="D8" s="128"/>
      <c r="E8" s="125"/>
    </row>
    <row r="9" spans="1:5" ht="14.4" customHeight="1" x14ac:dyDescent="0.3">
      <c r="A9" s="130" t="s">
        <v>63</v>
      </c>
      <c r="B9" s="127"/>
      <c r="C9" s="128"/>
      <c r="D9" s="128"/>
      <c r="E9" s="125"/>
    </row>
    <row r="10" spans="1:5" ht="14.4" customHeight="1" x14ac:dyDescent="0.3">
      <c r="A10" s="131" t="s">
        <v>67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53</v>
      </c>
      <c r="C11" s="128">
        <f>IF(ISERROR(HI!F6),"",HI!F6)</f>
        <v>18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(Kč)",INDIRECT("HI!$A:$G"),6,0)),0,VLOOKUP("Osobní náklady (Kč)",INDIRECT("HI!$A:$G"),6,0))</f>
        <v>0</v>
      </c>
      <c r="D12" s="124">
        <f ca="1">IF(ISERROR(VLOOKUP("Osobní náklady (Kč)",INDIRECT("HI!$A:$G"),5,0)),0,VLOOKUP("Osobní náklady (Kč)",INDIRECT("HI!$A:$G"),5,0))</f>
        <v>0</v>
      </c>
      <c r="E12" s="125">
        <f ca="1">IF(C12=0,0,D12/C12)</f>
        <v>0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64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65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1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4414062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37" t="s">
        <v>58</v>
      </c>
      <c r="B1" s="237"/>
      <c r="C1" s="237"/>
      <c r="D1" s="237"/>
      <c r="E1" s="237"/>
      <c r="F1" s="237"/>
      <c r="G1" s="238"/>
      <c r="H1" s="238"/>
    </row>
    <row r="2" spans="1:8" ht="14.4" customHeight="1" thickBot="1" x14ac:dyDescent="0.35">
      <c r="A2" s="162" t="s">
        <v>147</v>
      </c>
      <c r="B2" s="74"/>
      <c r="C2" s="74"/>
      <c r="D2" s="74"/>
      <c r="E2" s="74"/>
      <c r="F2" s="74"/>
    </row>
    <row r="3" spans="1:8" ht="14.4" customHeight="1" x14ac:dyDescent="0.3">
      <c r="A3" s="239"/>
      <c r="B3" s="70">
        <v>2012</v>
      </c>
      <c r="C3" s="40">
        <v>2013</v>
      </c>
      <c r="D3" s="7"/>
      <c r="E3" s="243">
        <v>2014</v>
      </c>
      <c r="F3" s="244"/>
      <c r="G3" s="244"/>
      <c r="H3" s="245"/>
    </row>
    <row r="4" spans="1:8" ht="14.4" customHeight="1" thickBot="1" x14ac:dyDescent="0.35">
      <c r="A4" s="240"/>
      <c r="B4" s="241" t="s">
        <v>42</v>
      </c>
      <c r="C4" s="242"/>
      <c r="D4" s="7"/>
      <c r="E4" s="91" t="s">
        <v>42</v>
      </c>
      <c r="F4" s="72" t="s">
        <v>43</v>
      </c>
      <c r="G4" s="72" t="s">
        <v>41</v>
      </c>
      <c r="H4" s="73" t="s">
        <v>44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18</v>
      </c>
      <c r="G6" s="82">
        <f>E6-F6</f>
        <v>-18</v>
      </c>
      <c r="H6" s="86">
        <f>IF(F6&lt;0.00000001,"",E6/F6)</f>
        <v>0</v>
      </c>
    </row>
    <row r="7" spans="1:8" ht="14.4" customHeight="1" x14ac:dyDescent="0.3">
      <c r="A7" s="227" t="str">
        <f>HYPERLINK("#'Osobní náklady'!A1","Osobní náklady (Kč) *")</f>
        <v>Osobní náklady (Kč) *</v>
      </c>
      <c r="B7" s="10">
        <v>185.58009999999999</v>
      </c>
      <c r="C7" s="31">
        <v>333.66136999999998</v>
      </c>
      <c r="D7" s="8"/>
      <c r="E7" s="81">
        <v>356.413080000001</v>
      </c>
      <c r="F7" s="30">
        <v>426</v>
      </c>
      <c r="G7" s="82">
        <f>E7-F7</f>
        <v>-69.586919999998997</v>
      </c>
      <c r="H7" s="86">
        <f>IF(F7&lt;0.00000001,"",E7/F7)</f>
        <v>0.8366504225352136</v>
      </c>
    </row>
    <row r="8" spans="1:8" ht="14.4" customHeight="1" thickBot="1" x14ac:dyDescent="0.35">
      <c r="A8" s="1" t="s">
        <v>45</v>
      </c>
      <c r="B8" s="11">
        <v>30.219850000000001</v>
      </c>
      <c r="C8" s="33">
        <v>17.716560000000001</v>
      </c>
      <c r="D8" s="8"/>
      <c r="E8" s="83">
        <v>18.218299999999999</v>
      </c>
      <c r="F8" s="32">
        <v>36</v>
      </c>
      <c r="G8" s="84">
        <f>E8-F8</f>
        <v>-17.781700000000001</v>
      </c>
      <c r="H8" s="87">
        <f>IF(F8&lt;0.00000001,"",E8/F8)</f>
        <v>0.50606388888888887</v>
      </c>
    </row>
    <row r="9" spans="1:8" ht="14.4" customHeight="1" thickBot="1" x14ac:dyDescent="0.35">
      <c r="A9" s="2" t="s">
        <v>46</v>
      </c>
      <c r="B9" s="3">
        <v>215.79995</v>
      </c>
      <c r="C9" s="35">
        <v>351.37792999999999</v>
      </c>
      <c r="D9" s="8"/>
      <c r="E9" s="3">
        <v>374.631380000001</v>
      </c>
      <c r="F9" s="34">
        <v>480</v>
      </c>
      <c r="G9" s="34">
        <f>E9-F9</f>
        <v>-105.368619999999</v>
      </c>
      <c r="H9" s="88">
        <f>IF(F9&lt;0.00000001,"",E9/F9)</f>
        <v>0.78048204166666879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47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68</v>
      </c>
    </row>
    <row r="18" spans="1:8" ht="14.4" customHeight="1" x14ac:dyDescent="0.3">
      <c r="A18" s="229" t="s">
        <v>144</v>
      </c>
      <c r="B18" s="230"/>
      <c r="C18" s="230"/>
      <c r="D18" s="230"/>
      <c r="E18" s="230"/>
      <c r="F18" s="230"/>
      <c r="G18" s="230"/>
      <c r="H18" s="230"/>
    </row>
    <row r="19" spans="1:8" x14ac:dyDescent="0.3">
      <c r="A19" s="228" t="s">
        <v>143</v>
      </c>
      <c r="B19" s="230"/>
      <c r="C19" s="230"/>
      <c r="D19" s="230"/>
      <c r="E19" s="230"/>
      <c r="F19" s="230"/>
      <c r="G19" s="230"/>
      <c r="H19" s="230"/>
    </row>
    <row r="20" spans="1:8" ht="14.4" customHeight="1" x14ac:dyDescent="0.3">
      <c r="A20" s="77" t="s">
        <v>69</v>
      </c>
    </row>
    <row r="21" spans="1:8" ht="14.4" customHeight="1" x14ac:dyDescent="0.3">
      <c r="A21" s="77" t="s">
        <v>70</v>
      </c>
    </row>
    <row r="22" spans="1:8" ht="14.4" customHeight="1" x14ac:dyDescent="0.3">
      <c r="A22" s="78" t="s">
        <v>71</v>
      </c>
    </row>
    <row r="23" spans="1:8" ht="14.4" customHeight="1" x14ac:dyDescent="0.3">
      <c r="A23" s="78" t="s">
        <v>72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" priority="4" operator="greaterThan">
      <formula>0</formula>
    </cfRule>
  </conditionalFormatting>
  <conditionalFormatting sqref="G11:G13 G15">
    <cfRule type="cellIs" dxfId="2" priority="3" operator="lessThan">
      <formula>0</formula>
    </cfRule>
  </conditionalFormatting>
  <conditionalFormatting sqref="H5:H9">
    <cfRule type="cellIs" dxfId="1" priority="2" operator="greaterThan">
      <formula>1</formula>
    </cfRule>
  </conditionalFormatting>
  <conditionalFormatting sqref="H11:H13 H15">
    <cfRule type="cellIs" dxfId="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6" t="s">
        <v>149</v>
      </c>
      <c r="B1" s="246"/>
      <c r="C1" s="246"/>
      <c r="D1" s="246"/>
      <c r="E1" s="246"/>
      <c r="F1" s="246"/>
      <c r="G1" s="246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156" customFormat="1" ht="14.4" customHeight="1" thickBot="1" x14ac:dyDescent="0.3">
      <c r="A2" s="162" t="s">
        <v>147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47" t="s">
        <v>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1"/>
      <c r="Q3" s="103"/>
    </row>
    <row r="4" spans="1:17" ht="14.4" customHeight="1" x14ac:dyDescent="0.3">
      <c r="A4" s="58"/>
      <c r="B4" s="20">
        <v>2014</v>
      </c>
      <c r="C4" s="102" t="s">
        <v>3</v>
      </c>
      <c r="D4" s="92" t="s">
        <v>73</v>
      </c>
      <c r="E4" s="92" t="s">
        <v>74</v>
      </c>
      <c r="F4" s="92" t="s">
        <v>75</v>
      </c>
      <c r="G4" s="92" t="s">
        <v>76</v>
      </c>
      <c r="H4" s="92" t="s">
        <v>77</v>
      </c>
      <c r="I4" s="92" t="s">
        <v>78</v>
      </c>
      <c r="J4" s="92" t="s">
        <v>79</v>
      </c>
      <c r="K4" s="92" t="s">
        <v>80</v>
      </c>
      <c r="L4" s="92" t="s">
        <v>81</v>
      </c>
      <c r="M4" s="92" t="s">
        <v>82</v>
      </c>
      <c r="N4" s="92" t="s">
        <v>83</v>
      </c>
      <c r="O4" s="92" t="s">
        <v>84</v>
      </c>
      <c r="P4" s="249" t="s">
        <v>0</v>
      </c>
      <c r="Q4" s="250"/>
    </row>
    <row r="5" spans="1:17" ht="14.4" customHeight="1" thickBot="1" x14ac:dyDescent="0.35">
      <c r="A5" s="59"/>
      <c r="B5" s="21" t="s">
        <v>4</v>
      </c>
      <c r="C5" s="22" t="s">
        <v>4</v>
      </c>
      <c r="D5" s="22" t="s">
        <v>5</v>
      </c>
      <c r="E5" s="22" t="s">
        <v>5</v>
      </c>
      <c r="F5" s="22" t="s">
        <v>5</v>
      </c>
      <c r="G5" s="22" t="s">
        <v>5</v>
      </c>
      <c r="H5" s="22" t="s">
        <v>5</v>
      </c>
      <c r="I5" s="22" t="s">
        <v>5</v>
      </c>
      <c r="J5" s="22" t="s">
        <v>5</v>
      </c>
      <c r="K5" s="22" t="s">
        <v>5</v>
      </c>
      <c r="L5" s="22" t="s">
        <v>5</v>
      </c>
      <c r="M5" s="22" t="s">
        <v>5</v>
      </c>
      <c r="N5" s="22" t="s">
        <v>5</v>
      </c>
      <c r="O5" s="22" t="s">
        <v>5</v>
      </c>
      <c r="P5" s="22" t="s">
        <v>5</v>
      </c>
      <c r="Q5" s="23" t="s">
        <v>6</v>
      </c>
    </row>
    <row r="6" spans="1:17" ht="14.4" customHeight="1" x14ac:dyDescent="0.3">
      <c r="A6" s="14" t="s">
        <v>7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9.8813129168249309E-324</v>
      </c>
      <c r="Q6" s="66" t="s">
        <v>148</v>
      </c>
    </row>
    <row r="7" spans="1:17" ht="14.4" customHeight="1" x14ac:dyDescent="0.3">
      <c r="A7" s="15" t="s">
        <v>8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9.8813129168249309E-324</v>
      </c>
      <c r="Q7" s="67" t="s">
        <v>148</v>
      </c>
    </row>
    <row r="8" spans="1:17" ht="14.4" customHeight="1" x14ac:dyDescent="0.3">
      <c r="A8" s="15" t="s">
        <v>9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9.8813129168249309E-324</v>
      </c>
      <c r="Q8" s="67" t="s">
        <v>148</v>
      </c>
    </row>
    <row r="9" spans="1:17" ht="14.4" customHeight="1" x14ac:dyDescent="0.3">
      <c r="A9" s="15" t="s">
        <v>10</v>
      </c>
      <c r="B9" s="46">
        <v>104.99994346383301</v>
      </c>
      <c r="C9" s="47">
        <v>8.7499952886520003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9.8813129168249309E-324</v>
      </c>
      <c r="Q9" s="67">
        <v>0</v>
      </c>
    </row>
    <row r="10" spans="1:17" ht="14.4" customHeight="1" x14ac:dyDescent="0.3">
      <c r="A10" s="15" t="s">
        <v>11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9.8813129168249309E-324</v>
      </c>
      <c r="Q10" s="67" t="s">
        <v>148</v>
      </c>
    </row>
    <row r="11" spans="1:17" ht="14.4" customHeight="1" x14ac:dyDescent="0.3">
      <c r="A11" s="15" t="s">
        <v>12</v>
      </c>
      <c r="B11" s="46">
        <v>15.708108354592</v>
      </c>
      <c r="C11" s="47">
        <v>1.309009029549</v>
      </c>
      <c r="D11" s="47">
        <v>6.9760000000000003E-2</v>
      </c>
      <c r="E11" s="47">
        <v>4.9406564584124654E-324</v>
      </c>
      <c r="F11" s="47">
        <v>4.9406564584124654E-324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6.9760000000000003E-2</v>
      </c>
      <c r="Q11" s="67">
        <v>2.6646111074999999E-2</v>
      </c>
    </row>
    <row r="12" spans="1:17" ht="14.4" customHeight="1" x14ac:dyDescent="0.3">
      <c r="A12" s="15" t="s">
        <v>13</v>
      </c>
      <c r="B12" s="46">
        <v>6.9999999999989999</v>
      </c>
      <c r="C12" s="47">
        <v>0.58333333333299997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9.8813129168249309E-324</v>
      </c>
      <c r="Q12" s="67">
        <v>9.8813129168249309E-324</v>
      </c>
    </row>
    <row r="13" spans="1:17" ht="14.4" customHeight="1" x14ac:dyDescent="0.3">
      <c r="A13" s="15" t="s">
        <v>14</v>
      </c>
      <c r="B13" s="46">
        <v>0.55845532491500005</v>
      </c>
      <c r="C13" s="47">
        <v>4.6537943742000001E-2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9.8813129168249309E-324</v>
      </c>
      <c r="Q13" s="67">
        <v>1.0375378562666177E-322</v>
      </c>
    </row>
    <row r="14" spans="1:17" ht="14.4" customHeight="1" x14ac:dyDescent="0.3">
      <c r="A14" s="15" t="s">
        <v>15</v>
      </c>
      <c r="B14" s="46">
        <v>24.328770313358</v>
      </c>
      <c r="C14" s="47">
        <v>2.0273975261129999</v>
      </c>
      <c r="D14" s="47">
        <v>3.157</v>
      </c>
      <c r="E14" s="47">
        <v>2.5790000000000002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5.7359999999999998</v>
      </c>
      <c r="Q14" s="67">
        <v>1.4146214361310001</v>
      </c>
    </row>
    <row r="15" spans="1:17" ht="14.4" customHeight="1" x14ac:dyDescent="0.3">
      <c r="A15" s="15" t="s">
        <v>16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9.8813129168249309E-324</v>
      </c>
      <c r="Q15" s="67" t="s">
        <v>148</v>
      </c>
    </row>
    <row r="16" spans="1:17" ht="14.4" customHeight="1" x14ac:dyDescent="0.3">
      <c r="A16" s="15" t="s">
        <v>17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9.8813129168249309E-324</v>
      </c>
      <c r="Q16" s="67" t="s">
        <v>148</v>
      </c>
    </row>
    <row r="17" spans="1:17" ht="14.4" customHeight="1" x14ac:dyDescent="0.3">
      <c r="A17" s="15" t="s">
        <v>18</v>
      </c>
      <c r="B17" s="46">
        <v>16.636595958114999</v>
      </c>
      <c r="C17" s="47">
        <v>1.386382996509</v>
      </c>
      <c r="D17" s="47">
        <v>4.9406564584124654E-324</v>
      </c>
      <c r="E17" s="47">
        <v>0.23899999999999999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0.23899999999999999</v>
      </c>
      <c r="Q17" s="67">
        <v>8.6195517617000006E-2</v>
      </c>
    </row>
    <row r="18" spans="1:17" ht="14.4" customHeight="1" x14ac:dyDescent="0.3">
      <c r="A18" s="15" t="s">
        <v>19</v>
      </c>
      <c r="B18" s="46">
        <v>0</v>
      </c>
      <c r="C18" s="47">
        <v>0</v>
      </c>
      <c r="D18" s="47">
        <v>0.625</v>
      </c>
      <c r="E18" s="47">
        <v>4.9406564584124654E-324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0.625</v>
      </c>
      <c r="Q18" s="67" t="s">
        <v>148</v>
      </c>
    </row>
    <row r="19" spans="1:17" ht="14.4" customHeight="1" x14ac:dyDescent="0.3">
      <c r="A19" s="15" t="s">
        <v>20</v>
      </c>
      <c r="B19" s="46">
        <v>8.0283709027499999</v>
      </c>
      <c r="C19" s="47">
        <v>0.66903090856199998</v>
      </c>
      <c r="D19" s="47">
        <v>0.51704000000000006</v>
      </c>
      <c r="E19" s="47">
        <v>0.20757999999999999</v>
      </c>
      <c r="F19" s="47">
        <v>4.9406564584124654E-324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0.72462000000000004</v>
      </c>
      <c r="Q19" s="67">
        <v>0.54154448675300004</v>
      </c>
    </row>
    <row r="20" spans="1:17" ht="14.4" customHeight="1" x14ac:dyDescent="0.3">
      <c r="A20" s="15" t="s">
        <v>21</v>
      </c>
      <c r="B20" s="46">
        <v>2354.0116772033798</v>
      </c>
      <c r="C20" s="47">
        <v>196.16763976694801</v>
      </c>
      <c r="D20" s="47">
        <v>191.771330000001</v>
      </c>
      <c r="E20" s="47">
        <v>164.64175</v>
      </c>
      <c r="F20" s="47">
        <v>4.9406564584124654E-324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356.413080000001</v>
      </c>
      <c r="Q20" s="67">
        <v>0.90844004756100005</v>
      </c>
    </row>
    <row r="21" spans="1:17" ht="14.4" customHeight="1" x14ac:dyDescent="0.3">
      <c r="A21" s="16" t="s">
        <v>22</v>
      </c>
      <c r="B21" s="46">
        <v>48.999810612946</v>
      </c>
      <c r="C21" s="47">
        <v>4.0833175510780002</v>
      </c>
      <c r="D21" s="47">
        <v>3.9830000000000001</v>
      </c>
      <c r="E21" s="47">
        <v>3.9830000000000001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7.9660000000000002</v>
      </c>
      <c r="Q21" s="67">
        <v>0.97543234151500002</v>
      </c>
    </row>
    <row r="22" spans="1:17" ht="14.4" customHeight="1" x14ac:dyDescent="0.3">
      <c r="A22" s="15" t="s">
        <v>23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9.8813129168249309E-324</v>
      </c>
      <c r="Q22" s="67" t="s">
        <v>148</v>
      </c>
    </row>
    <row r="23" spans="1:17" ht="14.4" customHeight="1" x14ac:dyDescent="0.3">
      <c r="A23" s="16" t="s">
        <v>24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3.9525251667299724E-323</v>
      </c>
      <c r="Q23" s="67" t="s">
        <v>148</v>
      </c>
    </row>
    <row r="24" spans="1:17" ht="14.4" customHeight="1" x14ac:dyDescent="0.3">
      <c r="A24" s="16" t="s">
        <v>25</v>
      </c>
      <c r="B24" s="46">
        <v>31.974056603771999</v>
      </c>
      <c r="C24" s="47">
        <v>2.6645047169809999</v>
      </c>
      <c r="D24" s="47">
        <v>1.5</v>
      </c>
      <c r="E24" s="47">
        <v>1.35792</v>
      </c>
      <c r="F24" s="47">
        <v>-1.0869444208507424E-322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2.85792</v>
      </c>
      <c r="Q24" s="67"/>
    </row>
    <row r="25" spans="1:17" ht="14.4" customHeight="1" x14ac:dyDescent="0.3">
      <c r="A25" s="17" t="s">
        <v>26</v>
      </c>
      <c r="B25" s="49">
        <v>2612.24578873766</v>
      </c>
      <c r="C25" s="50">
        <v>217.68714906147201</v>
      </c>
      <c r="D25" s="50">
        <v>201.623130000001</v>
      </c>
      <c r="E25" s="50">
        <v>173.00825</v>
      </c>
      <c r="F25" s="50">
        <v>4.9406564584124654E-324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374.631380000001</v>
      </c>
      <c r="Q25" s="68">
        <v>0.86048115751200005</v>
      </c>
    </row>
    <row r="26" spans="1:17" ht="14.4" customHeight="1" x14ac:dyDescent="0.3">
      <c r="A26" s="15" t="s">
        <v>27</v>
      </c>
      <c r="B26" s="46">
        <v>47.000567054153002</v>
      </c>
      <c r="C26" s="47">
        <v>3.9167139211789999</v>
      </c>
      <c r="D26" s="47">
        <v>2.4775200000000002</v>
      </c>
      <c r="E26" s="47">
        <v>1.87652</v>
      </c>
      <c r="F26" s="47">
        <v>4.9406564584124654E-324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4.3540400000000004</v>
      </c>
      <c r="Q26" s="67">
        <v>0.55582818755899999</v>
      </c>
    </row>
    <row r="27" spans="1:17" ht="14.4" customHeight="1" x14ac:dyDescent="0.3">
      <c r="A27" s="18" t="s">
        <v>28</v>
      </c>
      <c r="B27" s="49">
        <v>2659.24635579182</v>
      </c>
      <c r="C27" s="50">
        <v>221.60386298265101</v>
      </c>
      <c r="D27" s="50">
        <v>204.100650000001</v>
      </c>
      <c r="E27" s="50">
        <v>174.88477</v>
      </c>
      <c r="F27" s="50">
        <v>9.8813129168249309E-324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378.985420000001</v>
      </c>
      <c r="Q27" s="68">
        <v>0.85509660097700002</v>
      </c>
    </row>
    <row r="28" spans="1:17" ht="14.4" customHeight="1" x14ac:dyDescent="0.3">
      <c r="A28" s="16" t="s">
        <v>29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2.4703282292062327E-322</v>
      </c>
      <c r="Q28" s="67">
        <v>0</v>
      </c>
    </row>
    <row r="29" spans="1:17" ht="14.4" customHeight="1" x14ac:dyDescent="0.3">
      <c r="A29" s="16" t="s">
        <v>30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1.9762625833649862E-323</v>
      </c>
      <c r="Q29" s="67" t="s">
        <v>148</v>
      </c>
    </row>
    <row r="30" spans="1:17" ht="14.4" customHeight="1" x14ac:dyDescent="0.3">
      <c r="A30" s="16" t="s">
        <v>31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9.8813129168249309E-323</v>
      </c>
      <c r="Q30" s="67">
        <v>0</v>
      </c>
    </row>
    <row r="31" spans="1:17" ht="14.4" customHeight="1" thickBot="1" x14ac:dyDescent="0.35">
      <c r="A31" s="19" t="s">
        <v>32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4.9406564584124654E-323</v>
      </c>
      <c r="Q31" s="69" t="s">
        <v>148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68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93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6" t="s">
        <v>34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35</v>
      </c>
      <c r="C3" s="248"/>
      <c r="D3" s="248"/>
      <c r="E3" s="248"/>
      <c r="F3" s="254" t="s">
        <v>36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89</v>
      </c>
      <c r="G4" s="258" t="s">
        <v>37</v>
      </c>
      <c r="H4" s="104" t="s">
        <v>60</v>
      </c>
      <c r="I4" s="256" t="s">
        <v>38</v>
      </c>
      <c r="J4" s="258" t="s">
        <v>91</v>
      </c>
      <c r="K4" s="259" t="s">
        <v>92</v>
      </c>
    </row>
    <row r="5" spans="1:11" ht="42" thickBot="1" x14ac:dyDescent="0.35">
      <c r="A5" s="59"/>
      <c r="B5" s="24" t="s">
        <v>85</v>
      </c>
      <c r="C5" s="25" t="s">
        <v>86</v>
      </c>
      <c r="D5" s="26" t="s">
        <v>87</v>
      </c>
      <c r="E5" s="26" t="s">
        <v>88</v>
      </c>
      <c r="F5" s="257"/>
      <c r="G5" s="257"/>
      <c r="H5" s="25" t="s">
        <v>90</v>
      </c>
      <c r="I5" s="257"/>
      <c r="J5" s="257"/>
      <c r="K5" s="260"/>
    </row>
    <row r="6" spans="1:11" ht="14.4" customHeight="1" thickBot="1" x14ac:dyDescent="0.35">
      <c r="A6" s="286" t="s">
        <v>150</v>
      </c>
      <c r="B6" s="268">
        <v>2259.8634631473501</v>
      </c>
      <c r="C6" s="268">
        <v>2246.3220999999999</v>
      </c>
      <c r="D6" s="269">
        <v>-13.541363147353</v>
      </c>
      <c r="E6" s="270">
        <v>0.99400788438400001</v>
      </c>
      <c r="F6" s="268">
        <v>2612.24578873766</v>
      </c>
      <c r="G6" s="269">
        <v>435.37429812294403</v>
      </c>
      <c r="H6" s="271">
        <v>173.00825</v>
      </c>
      <c r="I6" s="268">
        <v>374.631380000001</v>
      </c>
      <c r="J6" s="269">
        <v>-60.742918122942001</v>
      </c>
      <c r="K6" s="272">
        <v>0.14341352625199999</v>
      </c>
    </row>
    <row r="7" spans="1:11" ht="14.4" customHeight="1" thickBot="1" x14ac:dyDescent="0.35">
      <c r="A7" s="287" t="s">
        <v>151</v>
      </c>
      <c r="B7" s="268">
        <v>162.548189111357</v>
      </c>
      <c r="C7" s="268">
        <v>149.09286</v>
      </c>
      <c r="D7" s="269">
        <v>-13.455329111356001</v>
      </c>
      <c r="E7" s="270">
        <v>0.91722252222599998</v>
      </c>
      <c r="F7" s="268">
        <v>172.59527745669899</v>
      </c>
      <c r="G7" s="269">
        <v>28.765879576115999</v>
      </c>
      <c r="H7" s="271">
        <v>3.9369200000000002</v>
      </c>
      <c r="I7" s="268">
        <v>7.1636800000000003</v>
      </c>
      <c r="J7" s="269">
        <v>-21.602199576116</v>
      </c>
      <c r="K7" s="272">
        <v>4.1505654762999999E-2</v>
      </c>
    </row>
    <row r="8" spans="1:11" ht="14.4" customHeight="1" thickBot="1" x14ac:dyDescent="0.35">
      <c r="A8" s="288" t="s">
        <v>152</v>
      </c>
      <c r="B8" s="268">
        <v>137.08008131710801</v>
      </c>
      <c r="C8" s="268">
        <v>125.14386</v>
      </c>
      <c r="D8" s="269">
        <v>-11.936221317107</v>
      </c>
      <c r="E8" s="270">
        <v>0.91292519524000004</v>
      </c>
      <c r="F8" s="268">
        <v>148.26650714334099</v>
      </c>
      <c r="G8" s="269">
        <v>24.711084523890001</v>
      </c>
      <c r="H8" s="271">
        <v>1.35792</v>
      </c>
      <c r="I8" s="268">
        <v>1.4276800000000001</v>
      </c>
      <c r="J8" s="269">
        <v>-23.283404523889999</v>
      </c>
      <c r="K8" s="272">
        <v>9.62914705E-3</v>
      </c>
    </row>
    <row r="9" spans="1:11" ht="14.4" customHeight="1" thickBot="1" x14ac:dyDescent="0.35">
      <c r="A9" s="289" t="s">
        <v>153</v>
      </c>
      <c r="B9" s="273">
        <v>20.999999999998</v>
      </c>
      <c r="C9" s="273">
        <v>15.67023</v>
      </c>
      <c r="D9" s="274">
        <v>-5.3297699999979997</v>
      </c>
      <c r="E9" s="275">
        <v>0.74620142857100002</v>
      </c>
      <c r="F9" s="273">
        <v>19.999999999999002</v>
      </c>
      <c r="G9" s="274">
        <v>3.333333333333</v>
      </c>
      <c r="H9" s="276">
        <v>1.35792</v>
      </c>
      <c r="I9" s="273">
        <v>1.35792</v>
      </c>
      <c r="J9" s="274">
        <v>-1.975413333333</v>
      </c>
      <c r="K9" s="277">
        <v>6.7895999999999998E-2</v>
      </c>
    </row>
    <row r="10" spans="1:11" ht="14.4" customHeight="1" thickBot="1" x14ac:dyDescent="0.35">
      <c r="A10" s="290" t="s">
        <v>154</v>
      </c>
      <c r="B10" s="268">
        <v>20.999999999998</v>
      </c>
      <c r="C10" s="268">
        <v>14.510529999999999</v>
      </c>
      <c r="D10" s="269">
        <v>-6.4894699999979997</v>
      </c>
      <c r="E10" s="270">
        <v>0.69097761904699995</v>
      </c>
      <c r="F10" s="268">
        <v>19.999999999999002</v>
      </c>
      <c r="G10" s="269">
        <v>3.333333333333</v>
      </c>
      <c r="H10" s="271">
        <v>1.35792</v>
      </c>
      <c r="I10" s="268">
        <v>1.35792</v>
      </c>
      <c r="J10" s="269">
        <v>-1.975413333333</v>
      </c>
      <c r="K10" s="272">
        <v>6.7895999999999998E-2</v>
      </c>
    </row>
    <row r="11" spans="1:11" ht="14.4" customHeight="1" thickBot="1" x14ac:dyDescent="0.35">
      <c r="A11" s="290" t="s">
        <v>155</v>
      </c>
      <c r="B11" s="268">
        <v>4.9406564584124654E-324</v>
      </c>
      <c r="C11" s="268">
        <v>1.1597</v>
      </c>
      <c r="D11" s="269">
        <v>1.1597</v>
      </c>
      <c r="E11" s="278" t="s">
        <v>156</v>
      </c>
      <c r="F11" s="268">
        <v>0</v>
      </c>
      <c r="G11" s="269">
        <v>0</v>
      </c>
      <c r="H11" s="271">
        <v>4.9406564584124654E-324</v>
      </c>
      <c r="I11" s="268">
        <v>9.8813129168249309E-324</v>
      </c>
      <c r="J11" s="269">
        <v>9.8813129168249309E-324</v>
      </c>
      <c r="K11" s="279" t="s">
        <v>148</v>
      </c>
    </row>
    <row r="12" spans="1:11" ht="14.4" customHeight="1" thickBot="1" x14ac:dyDescent="0.35">
      <c r="A12" s="289" t="s">
        <v>157</v>
      </c>
      <c r="B12" s="273">
        <v>105.223655403853</v>
      </c>
      <c r="C12" s="273">
        <v>103.776</v>
      </c>
      <c r="D12" s="274">
        <v>-1.447655403852</v>
      </c>
      <c r="E12" s="275">
        <v>0.98624211068900003</v>
      </c>
      <c r="F12" s="273">
        <v>104.99994346383301</v>
      </c>
      <c r="G12" s="274">
        <v>17.499990577304999</v>
      </c>
      <c r="H12" s="276">
        <v>4.9406564584124654E-324</v>
      </c>
      <c r="I12" s="273">
        <v>9.8813129168249309E-324</v>
      </c>
      <c r="J12" s="274">
        <v>-17.499990577304999</v>
      </c>
      <c r="K12" s="277">
        <v>0</v>
      </c>
    </row>
    <row r="13" spans="1:11" ht="14.4" customHeight="1" thickBot="1" x14ac:dyDescent="0.35">
      <c r="A13" s="290" t="s">
        <v>158</v>
      </c>
      <c r="B13" s="268">
        <v>105.223655403853</v>
      </c>
      <c r="C13" s="268">
        <v>103.776</v>
      </c>
      <c r="D13" s="269">
        <v>-1.447655403852</v>
      </c>
      <c r="E13" s="270">
        <v>0.98624211068900003</v>
      </c>
      <c r="F13" s="268">
        <v>0</v>
      </c>
      <c r="G13" s="269">
        <v>0</v>
      </c>
      <c r="H13" s="271">
        <v>4.9406564584124654E-324</v>
      </c>
      <c r="I13" s="268">
        <v>9.8813129168249309E-324</v>
      </c>
      <c r="J13" s="269">
        <v>9.8813129168249309E-324</v>
      </c>
      <c r="K13" s="279" t="s">
        <v>148</v>
      </c>
    </row>
    <row r="14" spans="1:11" ht="14.4" customHeight="1" thickBot="1" x14ac:dyDescent="0.35">
      <c r="A14" s="290" t="s">
        <v>159</v>
      </c>
      <c r="B14" s="268">
        <v>4.9406564584124654E-324</v>
      </c>
      <c r="C14" s="268">
        <v>4.9406564584124654E-324</v>
      </c>
      <c r="D14" s="269">
        <v>0</v>
      </c>
      <c r="E14" s="270">
        <v>1</v>
      </c>
      <c r="F14" s="268">
        <v>104.99994346383301</v>
      </c>
      <c r="G14" s="269">
        <v>17.499990577304999</v>
      </c>
      <c r="H14" s="271">
        <v>4.9406564584124654E-324</v>
      </c>
      <c r="I14" s="268">
        <v>9.8813129168249309E-324</v>
      </c>
      <c r="J14" s="269">
        <v>-17.499990577304999</v>
      </c>
      <c r="K14" s="272">
        <v>0</v>
      </c>
    </row>
    <row r="15" spans="1:11" ht="14.4" customHeight="1" thickBot="1" x14ac:dyDescent="0.35">
      <c r="A15" s="289" t="s">
        <v>160</v>
      </c>
      <c r="B15" s="273">
        <v>0</v>
      </c>
      <c r="C15" s="273">
        <v>0.14541999999999999</v>
      </c>
      <c r="D15" s="274">
        <v>0.14541999999999999</v>
      </c>
      <c r="E15" s="280" t="s">
        <v>148</v>
      </c>
      <c r="F15" s="273">
        <v>0</v>
      </c>
      <c r="G15" s="274">
        <v>0</v>
      </c>
      <c r="H15" s="276">
        <v>4.9406564584124654E-324</v>
      </c>
      <c r="I15" s="273">
        <v>9.8813129168249309E-324</v>
      </c>
      <c r="J15" s="274">
        <v>9.8813129168249309E-324</v>
      </c>
      <c r="K15" s="281" t="s">
        <v>148</v>
      </c>
    </row>
    <row r="16" spans="1:11" ht="14.4" customHeight="1" thickBot="1" x14ac:dyDescent="0.35">
      <c r="A16" s="290" t="s">
        <v>161</v>
      </c>
      <c r="B16" s="268">
        <v>0</v>
      </c>
      <c r="C16" s="268">
        <v>0.14541999999999999</v>
      </c>
      <c r="D16" s="269">
        <v>0.14541999999999999</v>
      </c>
      <c r="E16" s="278" t="s">
        <v>148</v>
      </c>
      <c r="F16" s="268">
        <v>0</v>
      </c>
      <c r="G16" s="269">
        <v>0</v>
      </c>
      <c r="H16" s="271">
        <v>4.9406564584124654E-324</v>
      </c>
      <c r="I16" s="268">
        <v>9.8813129168249309E-324</v>
      </c>
      <c r="J16" s="269">
        <v>9.8813129168249309E-324</v>
      </c>
      <c r="K16" s="279" t="s">
        <v>148</v>
      </c>
    </row>
    <row r="17" spans="1:11" ht="14.4" customHeight="1" thickBot="1" x14ac:dyDescent="0.35">
      <c r="A17" s="289" t="s">
        <v>162</v>
      </c>
      <c r="B17" s="273">
        <v>6.9776591804920001</v>
      </c>
      <c r="C17" s="273">
        <v>3.4058899999999999</v>
      </c>
      <c r="D17" s="274">
        <v>-3.5717691804920002</v>
      </c>
      <c r="E17" s="275">
        <v>0.48811355096300002</v>
      </c>
      <c r="F17" s="273">
        <v>15.708108354592</v>
      </c>
      <c r="G17" s="274">
        <v>2.618018059098</v>
      </c>
      <c r="H17" s="276">
        <v>4.9406564584124654E-324</v>
      </c>
      <c r="I17" s="273">
        <v>6.9760000000000003E-2</v>
      </c>
      <c r="J17" s="274">
        <v>-2.548258059098</v>
      </c>
      <c r="K17" s="277">
        <v>4.4410185120000003E-3</v>
      </c>
    </row>
    <row r="18" spans="1:11" ht="14.4" customHeight="1" thickBot="1" x14ac:dyDescent="0.35">
      <c r="A18" s="290" t="s">
        <v>163</v>
      </c>
      <c r="B18" s="268">
        <v>0.131172453089</v>
      </c>
      <c r="C18" s="268">
        <v>4.5170000000000002E-2</v>
      </c>
      <c r="D18" s="269">
        <v>-8.6002453088999994E-2</v>
      </c>
      <c r="E18" s="270">
        <v>0.34435583795300001</v>
      </c>
      <c r="F18" s="268">
        <v>4.546622459E-2</v>
      </c>
      <c r="G18" s="269">
        <v>7.5777040979999998E-3</v>
      </c>
      <c r="H18" s="271">
        <v>4.9406564584124654E-324</v>
      </c>
      <c r="I18" s="268">
        <v>9.8813129168249309E-324</v>
      </c>
      <c r="J18" s="269">
        <v>-7.5777040979999998E-3</v>
      </c>
      <c r="K18" s="272">
        <v>2.1738888417014848E-322</v>
      </c>
    </row>
    <row r="19" spans="1:11" ht="14.4" customHeight="1" thickBot="1" x14ac:dyDescent="0.35">
      <c r="A19" s="290" t="s">
        <v>164</v>
      </c>
      <c r="B19" s="268">
        <v>0.23673951790799999</v>
      </c>
      <c r="C19" s="268">
        <v>0.37006</v>
      </c>
      <c r="D19" s="269">
        <v>0.133320482091</v>
      </c>
      <c r="E19" s="270">
        <v>1.563152629817</v>
      </c>
      <c r="F19" s="268">
        <v>0.40613714533299999</v>
      </c>
      <c r="G19" s="269">
        <v>6.7689524222000003E-2</v>
      </c>
      <c r="H19" s="271">
        <v>4.9406564584124654E-324</v>
      </c>
      <c r="I19" s="268">
        <v>9.8813129168249309E-324</v>
      </c>
      <c r="J19" s="269">
        <v>-6.7689524222000003E-2</v>
      </c>
      <c r="K19" s="272">
        <v>2.4703282292062327E-323</v>
      </c>
    </row>
    <row r="20" spans="1:11" ht="14.4" customHeight="1" thickBot="1" x14ac:dyDescent="0.35">
      <c r="A20" s="290" t="s">
        <v>165</v>
      </c>
      <c r="B20" s="268">
        <v>5.8741776925110001</v>
      </c>
      <c r="C20" s="268">
        <v>1.5955999999999999</v>
      </c>
      <c r="D20" s="269">
        <v>-4.278577692511</v>
      </c>
      <c r="E20" s="270">
        <v>0.27162950859200002</v>
      </c>
      <c r="F20" s="268">
        <v>1.78402578881</v>
      </c>
      <c r="G20" s="269">
        <v>0.29733763146800002</v>
      </c>
      <c r="H20" s="271">
        <v>4.9406564584124654E-324</v>
      </c>
      <c r="I20" s="268">
        <v>9.8813129168249309E-324</v>
      </c>
      <c r="J20" s="269">
        <v>-0.29733763146800002</v>
      </c>
      <c r="K20" s="272">
        <v>4.9406564584124654E-324</v>
      </c>
    </row>
    <row r="21" spans="1:11" ht="14.4" customHeight="1" thickBot="1" x14ac:dyDescent="0.35">
      <c r="A21" s="290" t="s">
        <v>166</v>
      </c>
      <c r="B21" s="268">
        <v>4.9406564584124654E-324</v>
      </c>
      <c r="C21" s="268">
        <v>0.84699999999999998</v>
      </c>
      <c r="D21" s="269">
        <v>0.84699999999999998</v>
      </c>
      <c r="E21" s="278" t="s">
        <v>156</v>
      </c>
      <c r="F21" s="268">
        <v>0</v>
      </c>
      <c r="G21" s="269">
        <v>0</v>
      </c>
      <c r="H21" s="271">
        <v>4.9406564584124654E-324</v>
      </c>
      <c r="I21" s="268">
        <v>9.8813129168249309E-324</v>
      </c>
      <c r="J21" s="269">
        <v>9.8813129168249309E-324</v>
      </c>
      <c r="K21" s="279" t="s">
        <v>148</v>
      </c>
    </row>
    <row r="22" spans="1:11" ht="14.4" customHeight="1" thickBot="1" x14ac:dyDescent="0.35">
      <c r="A22" s="290" t="s">
        <v>167</v>
      </c>
      <c r="B22" s="268">
        <v>4.9406564584124654E-324</v>
      </c>
      <c r="C22" s="268">
        <v>5.8139999999999997E-2</v>
      </c>
      <c r="D22" s="269">
        <v>5.8139999999999997E-2</v>
      </c>
      <c r="E22" s="278" t="s">
        <v>156</v>
      </c>
      <c r="F22" s="268">
        <v>5.9122081393999999E-2</v>
      </c>
      <c r="G22" s="269">
        <v>9.8536802319999992E-3</v>
      </c>
      <c r="H22" s="271">
        <v>4.9406564584124654E-324</v>
      </c>
      <c r="I22" s="268">
        <v>9.8813129168249309E-324</v>
      </c>
      <c r="J22" s="269">
        <v>-9.8536802319999992E-3</v>
      </c>
      <c r="K22" s="272">
        <v>1.6798231958602383E-322</v>
      </c>
    </row>
    <row r="23" spans="1:11" ht="14.4" customHeight="1" thickBot="1" x14ac:dyDescent="0.35">
      <c r="A23" s="290" t="s">
        <v>168</v>
      </c>
      <c r="B23" s="268">
        <v>4.9406564584124654E-324</v>
      </c>
      <c r="C23" s="268">
        <v>0.48992000000000002</v>
      </c>
      <c r="D23" s="269">
        <v>0.48992000000000002</v>
      </c>
      <c r="E23" s="278" t="s">
        <v>156</v>
      </c>
      <c r="F23" s="268">
        <v>13.413357114463</v>
      </c>
      <c r="G23" s="269">
        <v>2.2355595190769999</v>
      </c>
      <c r="H23" s="271">
        <v>4.9406564584124654E-324</v>
      </c>
      <c r="I23" s="268">
        <v>6.9760000000000003E-2</v>
      </c>
      <c r="J23" s="269">
        <v>-2.1657995190769999</v>
      </c>
      <c r="K23" s="272">
        <v>5.2007860070000002E-3</v>
      </c>
    </row>
    <row r="24" spans="1:11" ht="14.4" customHeight="1" thickBot="1" x14ac:dyDescent="0.35">
      <c r="A24" s="289" t="s">
        <v>169</v>
      </c>
      <c r="B24" s="273">
        <v>3.1808150821919998</v>
      </c>
      <c r="C24" s="273">
        <v>1.5220199999999999</v>
      </c>
      <c r="D24" s="274">
        <v>-1.6587950821919999</v>
      </c>
      <c r="E24" s="275">
        <v>0.47849999470900001</v>
      </c>
      <c r="F24" s="273">
        <v>6.9999999999989999</v>
      </c>
      <c r="G24" s="274">
        <v>1.1666666666659999</v>
      </c>
      <c r="H24" s="276">
        <v>4.9406564584124654E-324</v>
      </c>
      <c r="I24" s="273">
        <v>9.8813129168249309E-324</v>
      </c>
      <c r="J24" s="274">
        <v>-1.1666666666659999</v>
      </c>
      <c r="K24" s="277">
        <v>0</v>
      </c>
    </row>
    <row r="25" spans="1:11" ht="14.4" customHeight="1" thickBot="1" x14ac:dyDescent="0.35">
      <c r="A25" s="290" t="s">
        <v>170</v>
      </c>
      <c r="B25" s="268">
        <v>6.0482427930000004E-3</v>
      </c>
      <c r="C25" s="268">
        <v>0.96540000000000004</v>
      </c>
      <c r="D25" s="269">
        <v>0.95935175720599997</v>
      </c>
      <c r="E25" s="270">
        <v>159.616608145199</v>
      </c>
      <c r="F25" s="268">
        <v>0</v>
      </c>
      <c r="G25" s="269">
        <v>0</v>
      </c>
      <c r="H25" s="271">
        <v>4.9406564584124654E-324</v>
      </c>
      <c r="I25" s="268">
        <v>9.8813129168249309E-324</v>
      </c>
      <c r="J25" s="269">
        <v>9.8813129168249309E-324</v>
      </c>
      <c r="K25" s="279" t="s">
        <v>148</v>
      </c>
    </row>
    <row r="26" spans="1:11" ht="14.4" customHeight="1" thickBot="1" x14ac:dyDescent="0.35">
      <c r="A26" s="290" t="s">
        <v>171</v>
      </c>
      <c r="B26" s="268">
        <v>3.174766839398</v>
      </c>
      <c r="C26" s="268">
        <v>0.55662</v>
      </c>
      <c r="D26" s="269">
        <v>-2.6181468393979999</v>
      </c>
      <c r="E26" s="270">
        <v>0.17532626115700001</v>
      </c>
      <c r="F26" s="268">
        <v>6.9999999999989999</v>
      </c>
      <c r="G26" s="269">
        <v>1.1666666666659999</v>
      </c>
      <c r="H26" s="271">
        <v>4.9406564584124654E-324</v>
      </c>
      <c r="I26" s="268">
        <v>9.8813129168249309E-324</v>
      </c>
      <c r="J26" s="269">
        <v>-1.1666666666659999</v>
      </c>
      <c r="K26" s="272">
        <v>0</v>
      </c>
    </row>
    <row r="27" spans="1:11" ht="14.4" customHeight="1" thickBot="1" x14ac:dyDescent="0.35">
      <c r="A27" s="289" t="s">
        <v>172</v>
      </c>
      <c r="B27" s="273">
        <v>0.69795165056999997</v>
      </c>
      <c r="C27" s="273">
        <v>0.62429999999999997</v>
      </c>
      <c r="D27" s="274">
        <v>-7.3651650570000005E-2</v>
      </c>
      <c r="E27" s="275">
        <v>0.89447456638199996</v>
      </c>
      <c r="F27" s="273">
        <v>0.55845532491500005</v>
      </c>
      <c r="G27" s="274">
        <v>9.3075887484999995E-2</v>
      </c>
      <c r="H27" s="276">
        <v>4.9406564584124654E-324</v>
      </c>
      <c r="I27" s="273">
        <v>9.8813129168249309E-324</v>
      </c>
      <c r="J27" s="274">
        <v>-9.3075887484999995E-2</v>
      </c>
      <c r="K27" s="277">
        <v>1.9762625833649862E-323</v>
      </c>
    </row>
    <row r="28" spans="1:11" ht="14.4" customHeight="1" thickBot="1" x14ac:dyDescent="0.35">
      <c r="A28" s="290" t="s">
        <v>173</v>
      </c>
      <c r="B28" s="268">
        <v>0.69795165056999997</v>
      </c>
      <c r="C28" s="268">
        <v>0.62429999999999997</v>
      </c>
      <c r="D28" s="269">
        <v>-7.3651650570000005E-2</v>
      </c>
      <c r="E28" s="270">
        <v>0.89447456638199996</v>
      </c>
      <c r="F28" s="268">
        <v>0.55845532491500005</v>
      </c>
      <c r="G28" s="269">
        <v>9.3075887484999995E-2</v>
      </c>
      <c r="H28" s="271">
        <v>4.9406564584124654E-324</v>
      </c>
      <c r="I28" s="268">
        <v>9.8813129168249309E-324</v>
      </c>
      <c r="J28" s="269">
        <v>-9.3075887484999995E-2</v>
      </c>
      <c r="K28" s="272">
        <v>1.9762625833649862E-323</v>
      </c>
    </row>
    <row r="29" spans="1:11" ht="14.4" customHeight="1" thickBot="1" x14ac:dyDescent="0.35">
      <c r="A29" s="288" t="s">
        <v>15</v>
      </c>
      <c r="B29" s="268">
        <v>25.468107794247999</v>
      </c>
      <c r="C29" s="268">
        <v>23.949000000000002</v>
      </c>
      <c r="D29" s="269">
        <v>-1.519107794248</v>
      </c>
      <c r="E29" s="270">
        <v>0.94035254575899996</v>
      </c>
      <c r="F29" s="268">
        <v>24.328770313358</v>
      </c>
      <c r="G29" s="269">
        <v>4.0547950522259999</v>
      </c>
      <c r="H29" s="271">
        <v>2.5790000000000002</v>
      </c>
      <c r="I29" s="268">
        <v>5.7359999999999998</v>
      </c>
      <c r="J29" s="269">
        <v>1.681204947773</v>
      </c>
      <c r="K29" s="272">
        <v>0.23577023935499999</v>
      </c>
    </row>
    <row r="30" spans="1:11" ht="14.4" customHeight="1" thickBot="1" x14ac:dyDescent="0.35">
      <c r="A30" s="289" t="s">
        <v>174</v>
      </c>
      <c r="B30" s="273">
        <v>25.468107794247999</v>
      </c>
      <c r="C30" s="273">
        <v>23.949000000000002</v>
      </c>
      <c r="D30" s="274">
        <v>-1.519107794248</v>
      </c>
      <c r="E30" s="275">
        <v>0.94035254575899996</v>
      </c>
      <c r="F30" s="273">
        <v>24.328770313358</v>
      </c>
      <c r="G30" s="274">
        <v>4.0547950522259999</v>
      </c>
      <c r="H30" s="276">
        <v>2.5790000000000002</v>
      </c>
      <c r="I30" s="273">
        <v>5.7359999999999998</v>
      </c>
      <c r="J30" s="274">
        <v>1.681204947773</v>
      </c>
      <c r="K30" s="277">
        <v>0.23577023935499999</v>
      </c>
    </row>
    <row r="31" spans="1:11" ht="14.4" customHeight="1" thickBot="1" x14ac:dyDescent="0.35">
      <c r="A31" s="290" t="s">
        <v>175</v>
      </c>
      <c r="B31" s="268">
        <v>6.4666540178469996</v>
      </c>
      <c r="C31" s="268">
        <v>5.8730000000000002</v>
      </c>
      <c r="D31" s="269">
        <v>-0.593654017847</v>
      </c>
      <c r="E31" s="270">
        <v>0.90819765272499997</v>
      </c>
      <c r="F31" s="268">
        <v>6.0000406434329996</v>
      </c>
      <c r="G31" s="269">
        <v>1.000006773905</v>
      </c>
      <c r="H31" s="271">
        <v>0.441</v>
      </c>
      <c r="I31" s="268">
        <v>1.03</v>
      </c>
      <c r="J31" s="269">
        <v>2.9993226094E-2</v>
      </c>
      <c r="K31" s="272">
        <v>0.17166550382000001</v>
      </c>
    </row>
    <row r="32" spans="1:11" ht="14.4" customHeight="1" thickBot="1" x14ac:dyDescent="0.35">
      <c r="A32" s="290" t="s">
        <v>176</v>
      </c>
      <c r="B32" s="268">
        <v>19.001453776401</v>
      </c>
      <c r="C32" s="268">
        <v>18.076000000000001</v>
      </c>
      <c r="D32" s="269">
        <v>-0.92545377640100002</v>
      </c>
      <c r="E32" s="270">
        <v>0.95129563309700005</v>
      </c>
      <c r="F32" s="268">
        <v>18.328729669924002</v>
      </c>
      <c r="G32" s="269">
        <v>3.0547882783200002</v>
      </c>
      <c r="H32" s="271">
        <v>2.1379999999999999</v>
      </c>
      <c r="I32" s="268">
        <v>4.7060000000000004</v>
      </c>
      <c r="J32" s="269">
        <v>1.6512117216790001</v>
      </c>
      <c r="K32" s="272">
        <v>0.25675538265600001</v>
      </c>
    </row>
    <row r="33" spans="1:11" ht="14.4" customHeight="1" thickBot="1" x14ac:dyDescent="0.35">
      <c r="A33" s="291" t="s">
        <v>177</v>
      </c>
      <c r="B33" s="273">
        <v>13.815827249923</v>
      </c>
      <c r="C33" s="273">
        <v>20.59478</v>
      </c>
      <c r="D33" s="274">
        <v>6.7789527500759998</v>
      </c>
      <c r="E33" s="275">
        <v>1.490665714578</v>
      </c>
      <c r="F33" s="273">
        <v>24.664966860865</v>
      </c>
      <c r="G33" s="274">
        <v>4.1108278101440003</v>
      </c>
      <c r="H33" s="276">
        <v>0.44657999999999998</v>
      </c>
      <c r="I33" s="273">
        <v>1.5886199999999999</v>
      </c>
      <c r="J33" s="274">
        <v>-2.5222078101440002</v>
      </c>
      <c r="K33" s="277">
        <v>6.4407951931999996E-2</v>
      </c>
    </row>
    <row r="34" spans="1:11" ht="14.4" customHeight="1" thickBot="1" x14ac:dyDescent="0.35">
      <c r="A34" s="288" t="s">
        <v>18</v>
      </c>
      <c r="B34" s="268">
        <v>5.4645372999989998</v>
      </c>
      <c r="C34" s="268">
        <v>8.2267700000000001</v>
      </c>
      <c r="D34" s="269">
        <v>2.7622327000000002</v>
      </c>
      <c r="E34" s="270">
        <v>1.505483364529</v>
      </c>
      <c r="F34" s="268">
        <v>16.636595958114999</v>
      </c>
      <c r="G34" s="269">
        <v>2.7727659930190001</v>
      </c>
      <c r="H34" s="271">
        <v>0.23899999999999999</v>
      </c>
      <c r="I34" s="268">
        <v>0.23899999999999999</v>
      </c>
      <c r="J34" s="269">
        <v>-2.5337659930190002</v>
      </c>
      <c r="K34" s="272">
        <v>1.4365919602E-2</v>
      </c>
    </row>
    <row r="35" spans="1:11" ht="14.4" customHeight="1" thickBot="1" x14ac:dyDescent="0.35">
      <c r="A35" s="292" t="s">
        <v>178</v>
      </c>
      <c r="B35" s="268">
        <v>5.4645372999989998</v>
      </c>
      <c r="C35" s="268">
        <v>8.2267700000000001</v>
      </c>
      <c r="D35" s="269">
        <v>2.7622327000000002</v>
      </c>
      <c r="E35" s="270">
        <v>1.505483364529</v>
      </c>
      <c r="F35" s="268">
        <v>16.636595958114999</v>
      </c>
      <c r="G35" s="269">
        <v>2.7727659930190001</v>
      </c>
      <c r="H35" s="271">
        <v>0.23899999999999999</v>
      </c>
      <c r="I35" s="268">
        <v>0.23899999999999999</v>
      </c>
      <c r="J35" s="269">
        <v>-2.5337659930190002</v>
      </c>
      <c r="K35" s="272">
        <v>1.4365919602E-2</v>
      </c>
    </row>
    <row r="36" spans="1:11" ht="14.4" customHeight="1" thickBot="1" x14ac:dyDescent="0.35">
      <c r="A36" s="290" t="s">
        <v>179</v>
      </c>
      <c r="B36" s="268">
        <v>0</v>
      </c>
      <c r="C36" s="268">
        <v>0.84699999999999998</v>
      </c>
      <c r="D36" s="269">
        <v>0.84699999999999998</v>
      </c>
      <c r="E36" s="278" t="s">
        <v>148</v>
      </c>
      <c r="F36" s="268">
        <v>1.1013497461920001</v>
      </c>
      <c r="G36" s="269">
        <v>0.183558291032</v>
      </c>
      <c r="H36" s="271">
        <v>4.9406564584124654E-324</v>
      </c>
      <c r="I36" s="268">
        <v>9.8813129168249309E-324</v>
      </c>
      <c r="J36" s="269">
        <v>-0.183558291032</v>
      </c>
      <c r="K36" s="272">
        <v>9.8813129168249309E-324</v>
      </c>
    </row>
    <row r="37" spans="1:11" ht="14.4" customHeight="1" thickBot="1" x14ac:dyDescent="0.35">
      <c r="A37" s="290" t="s">
        <v>180</v>
      </c>
      <c r="B37" s="268">
        <v>0</v>
      </c>
      <c r="C37" s="268">
        <v>1.1965600000000001</v>
      </c>
      <c r="D37" s="269">
        <v>1.1965600000000001</v>
      </c>
      <c r="E37" s="278" t="s">
        <v>148</v>
      </c>
      <c r="F37" s="268">
        <v>0</v>
      </c>
      <c r="G37" s="269">
        <v>0</v>
      </c>
      <c r="H37" s="271">
        <v>4.9406564584124654E-324</v>
      </c>
      <c r="I37" s="268">
        <v>9.8813129168249309E-324</v>
      </c>
      <c r="J37" s="269">
        <v>9.8813129168249309E-324</v>
      </c>
      <c r="K37" s="279" t="s">
        <v>148</v>
      </c>
    </row>
    <row r="38" spans="1:11" ht="14.4" customHeight="1" thickBot="1" x14ac:dyDescent="0.35">
      <c r="A38" s="290" t="s">
        <v>181</v>
      </c>
      <c r="B38" s="268">
        <v>2.4645372999989998</v>
      </c>
      <c r="C38" s="268">
        <v>0.49020999999999998</v>
      </c>
      <c r="D38" s="269">
        <v>-1.974327299999</v>
      </c>
      <c r="E38" s="270">
        <v>0.198905490292</v>
      </c>
      <c r="F38" s="268">
        <v>0.53534624844000001</v>
      </c>
      <c r="G38" s="269">
        <v>8.9224374740000001E-2</v>
      </c>
      <c r="H38" s="271">
        <v>4.9406564584124654E-324</v>
      </c>
      <c r="I38" s="268">
        <v>9.8813129168249309E-324</v>
      </c>
      <c r="J38" s="269">
        <v>-8.9224374740000001E-2</v>
      </c>
      <c r="K38" s="272">
        <v>1.9762625833649862E-323</v>
      </c>
    </row>
    <row r="39" spans="1:11" ht="14.4" customHeight="1" thickBot="1" x14ac:dyDescent="0.35">
      <c r="A39" s="290" t="s">
        <v>182</v>
      </c>
      <c r="B39" s="268">
        <v>2.9999999999989999</v>
      </c>
      <c r="C39" s="268">
        <v>5.6929999999999996</v>
      </c>
      <c r="D39" s="269">
        <v>2.6930000000000001</v>
      </c>
      <c r="E39" s="270">
        <v>1.897666666666</v>
      </c>
      <c r="F39" s="268">
        <v>14.999899963481999</v>
      </c>
      <c r="G39" s="269">
        <v>2.499983327247</v>
      </c>
      <c r="H39" s="271">
        <v>0.23899999999999999</v>
      </c>
      <c r="I39" s="268">
        <v>0.23899999999999999</v>
      </c>
      <c r="J39" s="269">
        <v>-2.2609833272470001</v>
      </c>
      <c r="K39" s="272">
        <v>1.5933439595000001E-2</v>
      </c>
    </row>
    <row r="40" spans="1:11" ht="14.4" customHeight="1" thickBot="1" x14ac:dyDescent="0.35">
      <c r="A40" s="293" t="s">
        <v>19</v>
      </c>
      <c r="B40" s="273">
        <v>0</v>
      </c>
      <c r="C40" s="273">
        <v>4.226</v>
      </c>
      <c r="D40" s="274">
        <v>4.226</v>
      </c>
      <c r="E40" s="280" t="s">
        <v>148</v>
      </c>
      <c r="F40" s="273">
        <v>0</v>
      </c>
      <c r="G40" s="274">
        <v>0</v>
      </c>
      <c r="H40" s="276">
        <v>4.9406564584124654E-324</v>
      </c>
      <c r="I40" s="273">
        <v>0.625</v>
      </c>
      <c r="J40" s="274">
        <v>0.625</v>
      </c>
      <c r="K40" s="281" t="s">
        <v>148</v>
      </c>
    </row>
    <row r="41" spans="1:11" ht="14.4" customHeight="1" thickBot="1" x14ac:dyDescent="0.35">
      <c r="A41" s="289" t="s">
        <v>183</v>
      </c>
      <c r="B41" s="273">
        <v>0</v>
      </c>
      <c r="C41" s="273">
        <v>4.226</v>
      </c>
      <c r="D41" s="274">
        <v>4.226</v>
      </c>
      <c r="E41" s="280" t="s">
        <v>148</v>
      </c>
      <c r="F41" s="273">
        <v>0</v>
      </c>
      <c r="G41" s="274">
        <v>0</v>
      </c>
      <c r="H41" s="276">
        <v>4.9406564584124654E-324</v>
      </c>
      <c r="I41" s="273">
        <v>0.625</v>
      </c>
      <c r="J41" s="274">
        <v>0.625</v>
      </c>
      <c r="K41" s="281" t="s">
        <v>148</v>
      </c>
    </row>
    <row r="42" spans="1:11" ht="14.4" customHeight="1" thickBot="1" x14ac:dyDescent="0.35">
      <c r="A42" s="290" t="s">
        <v>184</v>
      </c>
      <c r="B42" s="268">
        <v>0</v>
      </c>
      <c r="C42" s="268">
        <v>4.226</v>
      </c>
      <c r="D42" s="269">
        <v>4.226</v>
      </c>
      <c r="E42" s="278" t="s">
        <v>148</v>
      </c>
      <c r="F42" s="268">
        <v>0</v>
      </c>
      <c r="G42" s="269">
        <v>0</v>
      </c>
      <c r="H42" s="271">
        <v>4.9406564584124654E-324</v>
      </c>
      <c r="I42" s="268">
        <v>0.625</v>
      </c>
      <c r="J42" s="269">
        <v>0.625</v>
      </c>
      <c r="K42" s="279" t="s">
        <v>148</v>
      </c>
    </row>
    <row r="43" spans="1:11" ht="14.4" customHeight="1" thickBot="1" x14ac:dyDescent="0.35">
      <c r="A43" s="288" t="s">
        <v>20</v>
      </c>
      <c r="B43" s="268">
        <v>8.3512899499230002</v>
      </c>
      <c r="C43" s="268">
        <v>8.1420100000000009</v>
      </c>
      <c r="D43" s="269">
        <v>-0.209279949923</v>
      </c>
      <c r="E43" s="270">
        <v>0.97494040427499995</v>
      </c>
      <c r="F43" s="268">
        <v>8.0283709027499999</v>
      </c>
      <c r="G43" s="269">
        <v>1.3380618171250001</v>
      </c>
      <c r="H43" s="271">
        <v>0.20757999999999999</v>
      </c>
      <c r="I43" s="268">
        <v>0.72462000000000004</v>
      </c>
      <c r="J43" s="269">
        <v>-0.61344181712500001</v>
      </c>
      <c r="K43" s="272">
        <v>9.0257414457999993E-2</v>
      </c>
    </row>
    <row r="44" spans="1:11" ht="14.4" customHeight="1" thickBot="1" x14ac:dyDescent="0.35">
      <c r="A44" s="289" t="s">
        <v>185</v>
      </c>
      <c r="B44" s="273">
        <v>2.42559862325</v>
      </c>
      <c r="C44" s="273">
        <v>2.2338</v>
      </c>
      <c r="D44" s="274">
        <v>-0.19179862324999999</v>
      </c>
      <c r="E44" s="275">
        <v>0.92092730371300002</v>
      </c>
      <c r="F44" s="273">
        <v>2.1033796328749998</v>
      </c>
      <c r="G44" s="274">
        <v>0.35056327214499999</v>
      </c>
      <c r="H44" s="276">
        <v>0.20757999999999999</v>
      </c>
      <c r="I44" s="273">
        <v>0.30689</v>
      </c>
      <c r="J44" s="274">
        <v>-4.3673272144999997E-2</v>
      </c>
      <c r="K44" s="277">
        <v>0.145903285932</v>
      </c>
    </row>
    <row r="45" spans="1:11" ht="14.4" customHeight="1" thickBot="1" x14ac:dyDescent="0.35">
      <c r="A45" s="290" t="s">
        <v>186</v>
      </c>
      <c r="B45" s="268">
        <v>4.9406564584124654E-324</v>
      </c>
      <c r="C45" s="268">
        <v>6.4600000000000005E-2</v>
      </c>
      <c r="D45" s="269">
        <v>6.4600000000000005E-2</v>
      </c>
      <c r="E45" s="278" t="s">
        <v>156</v>
      </c>
      <c r="F45" s="268">
        <v>6.6084910312000006E-2</v>
      </c>
      <c r="G45" s="269">
        <v>1.1014151718E-2</v>
      </c>
      <c r="H45" s="271">
        <v>3.7999999999999999E-2</v>
      </c>
      <c r="I45" s="268">
        <v>3.7999999999999999E-2</v>
      </c>
      <c r="J45" s="269">
        <v>2.6985848281000001E-2</v>
      </c>
      <c r="K45" s="272">
        <v>0.57501780392099999</v>
      </c>
    </row>
    <row r="46" spans="1:11" ht="14.4" customHeight="1" thickBot="1" x14ac:dyDescent="0.35">
      <c r="A46" s="290" t="s">
        <v>187</v>
      </c>
      <c r="B46" s="268">
        <v>2.42559862325</v>
      </c>
      <c r="C46" s="268">
        <v>2.1692</v>
      </c>
      <c r="D46" s="269">
        <v>-0.25639862325000001</v>
      </c>
      <c r="E46" s="270">
        <v>0.89429470284400003</v>
      </c>
      <c r="F46" s="268">
        <v>2.0372947225629998</v>
      </c>
      <c r="G46" s="269">
        <v>0.33954912042699997</v>
      </c>
      <c r="H46" s="271">
        <v>0.16958000000000001</v>
      </c>
      <c r="I46" s="268">
        <v>0.26889000000000002</v>
      </c>
      <c r="J46" s="269">
        <v>-7.0659120426999997E-2</v>
      </c>
      <c r="K46" s="272">
        <v>0.131983849475</v>
      </c>
    </row>
    <row r="47" spans="1:11" ht="14.4" customHeight="1" thickBot="1" x14ac:dyDescent="0.35">
      <c r="A47" s="289" t="s">
        <v>188</v>
      </c>
      <c r="B47" s="273">
        <v>0.59037597691599997</v>
      </c>
      <c r="C47" s="273">
        <v>0.13500000000000001</v>
      </c>
      <c r="D47" s="274">
        <v>-0.45537597691600001</v>
      </c>
      <c r="E47" s="275">
        <v>0.22866784096600001</v>
      </c>
      <c r="F47" s="273">
        <v>0.139834423052</v>
      </c>
      <c r="G47" s="274">
        <v>2.3305737175000001E-2</v>
      </c>
      <c r="H47" s="276">
        <v>4.9406564584124654E-324</v>
      </c>
      <c r="I47" s="273">
        <v>9.8813129168249309E-324</v>
      </c>
      <c r="J47" s="274">
        <v>-2.3305737175000001E-2</v>
      </c>
      <c r="K47" s="277">
        <v>6.9169190417774516E-323</v>
      </c>
    </row>
    <row r="48" spans="1:11" ht="14.4" customHeight="1" thickBot="1" x14ac:dyDescent="0.35">
      <c r="A48" s="290" t="s">
        <v>189</v>
      </c>
      <c r="B48" s="268">
        <v>0.59037597691599997</v>
      </c>
      <c r="C48" s="268">
        <v>0.13500000000000001</v>
      </c>
      <c r="D48" s="269">
        <v>-0.45537597691600001</v>
      </c>
      <c r="E48" s="270">
        <v>0.22866784096600001</v>
      </c>
      <c r="F48" s="268">
        <v>0.139834423052</v>
      </c>
      <c r="G48" s="269">
        <v>2.3305737175000001E-2</v>
      </c>
      <c r="H48" s="271">
        <v>4.9406564584124654E-324</v>
      </c>
      <c r="I48" s="268">
        <v>9.8813129168249309E-324</v>
      </c>
      <c r="J48" s="269">
        <v>-2.3305737175000001E-2</v>
      </c>
      <c r="K48" s="272">
        <v>6.9169190417774516E-323</v>
      </c>
    </row>
    <row r="49" spans="1:11" ht="14.4" customHeight="1" thickBot="1" x14ac:dyDescent="0.35">
      <c r="A49" s="289" t="s">
        <v>190</v>
      </c>
      <c r="B49" s="273">
        <v>5.3353153497559997</v>
      </c>
      <c r="C49" s="273">
        <v>5.7732099999999997</v>
      </c>
      <c r="D49" s="274">
        <v>0.43789465024300001</v>
      </c>
      <c r="E49" s="275">
        <v>1.0820747456399999</v>
      </c>
      <c r="F49" s="273">
        <v>5.7851568468219998</v>
      </c>
      <c r="G49" s="274">
        <v>0.96419280780299998</v>
      </c>
      <c r="H49" s="276">
        <v>4.9406564584124654E-324</v>
      </c>
      <c r="I49" s="273">
        <v>0.41772999999999999</v>
      </c>
      <c r="J49" s="274">
        <v>-0.54646280780300005</v>
      </c>
      <c r="K49" s="277">
        <v>7.2207203893999997E-2</v>
      </c>
    </row>
    <row r="50" spans="1:11" ht="14.4" customHeight="1" thickBot="1" x14ac:dyDescent="0.35">
      <c r="A50" s="290" t="s">
        <v>191</v>
      </c>
      <c r="B50" s="268">
        <v>5.0000050770979998</v>
      </c>
      <c r="C50" s="268">
        <v>5.6042100000000001</v>
      </c>
      <c r="D50" s="269">
        <v>0.60420492290100003</v>
      </c>
      <c r="E50" s="270">
        <v>1.120840861876</v>
      </c>
      <c r="F50" s="268">
        <v>5.6404082075439996</v>
      </c>
      <c r="G50" s="269">
        <v>0.94006803458999999</v>
      </c>
      <c r="H50" s="271">
        <v>4.9406564584124654E-324</v>
      </c>
      <c r="I50" s="268">
        <v>0.41772999999999999</v>
      </c>
      <c r="J50" s="269">
        <v>-0.52233803459000006</v>
      </c>
      <c r="K50" s="272">
        <v>7.4060242562E-2</v>
      </c>
    </row>
    <row r="51" spans="1:11" ht="14.4" customHeight="1" thickBot="1" x14ac:dyDescent="0.35">
      <c r="A51" s="290" t="s">
        <v>192</v>
      </c>
      <c r="B51" s="268">
        <v>0.33531027265699997</v>
      </c>
      <c r="C51" s="268">
        <v>0.16900000000000001</v>
      </c>
      <c r="D51" s="269">
        <v>-0.16631027265699999</v>
      </c>
      <c r="E51" s="270">
        <v>0.50401080366600004</v>
      </c>
      <c r="F51" s="268">
        <v>0.14474863927699999</v>
      </c>
      <c r="G51" s="269">
        <v>2.4124773212E-2</v>
      </c>
      <c r="H51" s="271">
        <v>4.9406564584124654E-324</v>
      </c>
      <c r="I51" s="268">
        <v>9.8813129168249309E-324</v>
      </c>
      <c r="J51" s="269">
        <v>-2.4124773212E-2</v>
      </c>
      <c r="K51" s="272">
        <v>6.9169190417774516E-323</v>
      </c>
    </row>
    <row r="52" spans="1:11" ht="14.4" customHeight="1" thickBot="1" x14ac:dyDescent="0.35">
      <c r="A52" s="287" t="s">
        <v>21</v>
      </c>
      <c r="B52" s="268">
        <v>2045.9994467860699</v>
      </c>
      <c r="C52" s="268">
        <v>2035.36546</v>
      </c>
      <c r="D52" s="269">
        <v>-10.633986786073001</v>
      </c>
      <c r="E52" s="270">
        <v>0.99480254659699996</v>
      </c>
      <c r="F52" s="268">
        <v>2354.0116772033798</v>
      </c>
      <c r="G52" s="269">
        <v>392.33527953389603</v>
      </c>
      <c r="H52" s="271">
        <v>164.64175</v>
      </c>
      <c r="I52" s="268">
        <v>356.413080000001</v>
      </c>
      <c r="J52" s="269">
        <v>-35.922199533894997</v>
      </c>
      <c r="K52" s="272">
        <v>0.151406674593</v>
      </c>
    </row>
    <row r="53" spans="1:11" ht="14.4" customHeight="1" thickBot="1" x14ac:dyDescent="0.35">
      <c r="A53" s="293" t="s">
        <v>193</v>
      </c>
      <c r="B53" s="273">
        <v>1515.99999999992</v>
      </c>
      <c r="C53" s="273">
        <v>1519.9760000000001</v>
      </c>
      <c r="D53" s="274">
        <v>3.9760000000829998</v>
      </c>
      <c r="E53" s="275">
        <v>1.002622691292</v>
      </c>
      <c r="F53" s="273">
        <v>1744.99999999997</v>
      </c>
      <c r="G53" s="274">
        <v>290.83333333332803</v>
      </c>
      <c r="H53" s="276">
        <v>121.95699999999999</v>
      </c>
      <c r="I53" s="273">
        <v>264.00900000000098</v>
      </c>
      <c r="J53" s="274">
        <v>-26.824333333327001</v>
      </c>
      <c r="K53" s="277">
        <v>0.151294555873</v>
      </c>
    </row>
    <row r="54" spans="1:11" ht="14.4" customHeight="1" thickBot="1" x14ac:dyDescent="0.35">
      <c r="A54" s="289" t="s">
        <v>194</v>
      </c>
      <c r="B54" s="273">
        <v>1515.99999999992</v>
      </c>
      <c r="C54" s="273">
        <v>1504.9760000000001</v>
      </c>
      <c r="D54" s="274">
        <v>-11.023999999916001</v>
      </c>
      <c r="E54" s="275">
        <v>0.99272823218999995</v>
      </c>
      <c r="F54" s="273">
        <v>1738.99999999997</v>
      </c>
      <c r="G54" s="274">
        <v>289.83333333332803</v>
      </c>
      <c r="H54" s="276">
        <v>121.95699999999999</v>
      </c>
      <c r="I54" s="273">
        <v>264.00900000000098</v>
      </c>
      <c r="J54" s="274">
        <v>-25.824333333327001</v>
      </c>
      <c r="K54" s="277">
        <v>0.15181656124199999</v>
      </c>
    </row>
    <row r="55" spans="1:11" ht="14.4" customHeight="1" thickBot="1" x14ac:dyDescent="0.35">
      <c r="A55" s="290" t="s">
        <v>195</v>
      </c>
      <c r="B55" s="268">
        <v>1515.99999999992</v>
      </c>
      <c r="C55" s="268">
        <v>1504.9760000000001</v>
      </c>
      <c r="D55" s="269">
        <v>-11.023999999916001</v>
      </c>
      <c r="E55" s="270">
        <v>0.99272823218999995</v>
      </c>
      <c r="F55" s="268">
        <v>1738.99999999997</v>
      </c>
      <c r="G55" s="269">
        <v>289.83333333332803</v>
      </c>
      <c r="H55" s="271">
        <v>121.95699999999999</v>
      </c>
      <c r="I55" s="268">
        <v>264.00900000000098</v>
      </c>
      <c r="J55" s="269">
        <v>-25.824333333327001</v>
      </c>
      <c r="K55" s="272">
        <v>0.15181656124199999</v>
      </c>
    </row>
    <row r="56" spans="1:11" ht="14.4" customHeight="1" thickBot="1" x14ac:dyDescent="0.35">
      <c r="A56" s="289" t="s">
        <v>196</v>
      </c>
      <c r="B56" s="273">
        <v>0</v>
      </c>
      <c r="C56" s="273">
        <v>15</v>
      </c>
      <c r="D56" s="274">
        <v>15</v>
      </c>
      <c r="E56" s="280" t="s">
        <v>148</v>
      </c>
      <c r="F56" s="273">
        <v>0</v>
      </c>
      <c r="G56" s="274">
        <v>0</v>
      </c>
      <c r="H56" s="276">
        <v>4.9406564584124654E-324</v>
      </c>
      <c r="I56" s="273">
        <v>9.8813129168249309E-324</v>
      </c>
      <c r="J56" s="274">
        <v>9.8813129168249309E-324</v>
      </c>
      <c r="K56" s="281" t="s">
        <v>148</v>
      </c>
    </row>
    <row r="57" spans="1:11" ht="14.4" customHeight="1" thickBot="1" x14ac:dyDescent="0.35">
      <c r="A57" s="290" t="s">
        <v>197</v>
      </c>
      <c r="B57" s="268">
        <v>0</v>
      </c>
      <c r="C57" s="268">
        <v>15</v>
      </c>
      <c r="D57" s="269">
        <v>15</v>
      </c>
      <c r="E57" s="278" t="s">
        <v>148</v>
      </c>
      <c r="F57" s="268">
        <v>0</v>
      </c>
      <c r="G57" s="269">
        <v>0</v>
      </c>
      <c r="H57" s="271">
        <v>4.9406564584124654E-324</v>
      </c>
      <c r="I57" s="268">
        <v>9.8813129168249309E-324</v>
      </c>
      <c r="J57" s="269">
        <v>9.8813129168249309E-324</v>
      </c>
      <c r="K57" s="279" t="s">
        <v>148</v>
      </c>
    </row>
    <row r="58" spans="1:11" ht="14.4" customHeight="1" thickBot="1" x14ac:dyDescent="0.35">
      <c r="A58" s="289" t="s">
        <v>198</v>
      </c>
      <c r="B58" s="273">
        <v>0</v>
      </c>
      <c r="C58" s="273">
        <v>4.9406564584124654E-324</v>
      </c>
      <c r="D58" s="274">
        <v>4.9406564584124654E-324</v>
      </c>
      <c r="E58" s="280" t="s">
        <v>148</v>
      </c>
      <c r="F58" s="273">
        <v>5.9999999999989999</v>
      </c>
      <c r="G58" s="274">
        <v>0.99999999999900002</v>
      </c>
      <c r="H58" s="276">
        <v>4.9406564584124654E-324</v>
      </c>
      <c r="I58" s="273">
        <v>9.8813129168249309E-324</v>
      </c>
      <c r="J58" s="274">
        <v>-0.99999999999900002</v>
      </c>
      <c r="K58" s="277">
        <v>0</v>
      </c>
    </row>
    <row r="59" spans="1:11" ht="14.4" customHeight="1" thickBot="1" x14ac:dyDescent="0.35">
      <c r="A59" s="290" t="s">
        <v>199</v>
      </c>
      <c r="B59" s="268">
        <v>0</v>
      </c>
      <c r="C59" s="268">
        <v>4.9406564584124654E-324</v>
      </c>
      <c r="D59" s="269">
        <v>4.9406564584124654E-324</v>
      </c>
      <c r="E59" s="278" t="s">
        <v>148</v>
      </c>
      <c r="F59" s="268">
        <v>5.9999999999989999</v>
      </c>
      <c r="G59" s="269">
        <v>0.99999999999900002</v>
      </c>
      <c r="H59" s="271">
        <v>4.9406564584124654E-324</v>
      </c>
      <c r="I59" s="268">
        <v>9.8813129168249309E-324</v>
      </c>
      <c r="J59" s="269">
        <v>-0.99999999999900002</v>
      </c>
      <c r="K59" s="272">
        <v>0</v>
      </c>
    </row>
    <row r="60" spans="1:11" ht="14.4" customHeight="1" thickBot="1" x14ac:dyDescent="0.35">
      <c r="A60" s="288" t="s">
        <v>200</v>
      </c>
      <c r="B60" s="268">
        <v>514.99944678615805</v>
      </c>
      <c r="C60" s="268">
        <v>500.33753999999999</v>
      </c>
      <c r="D60" s="269">
        <v>-14.661906786156999</v>
      </c>
      <c r="E60" s="270">
        <v>0.97153024750200001</v>
      </c>
      <c r="F60" s="268">
        <v>592.01167720341004</v>
      </c>
      <c r="G60" s="269">
        <v>98.668612867234998</v>
      </c>
      <c r="H60" s="271">
        <v>41.465319999999998</v>
      </c>
      <c r="I60" s="268">
        <v>89.763630000000006</v>
      </c>
      <c r="J60" s="269">
        <v>-8.9049828672340006</v>
      </c>
      <c r="K60" s="272">
        <v>0.15162476257900001</v>
      </c>
    </row>
    <row r="61" spans="1:11" ht="14.4" customHeight="1" thickBot="1" x14ac:dyDescent="0.35">
      <c r="A61" s="289" t="s">
        <v>201</v>
      </c>
      <c r="B61" s="273">
        <v>135.99999895321901</v>
      </c>
      <c r="C61" s="273">
        <v>135.44807</v>
      </c>
      <c r="D61" s="274">
        <v>-0.55192895321900004</v>
      </c>
      <c r="E61" s="275">
        <v>0.99594169884200001</v>
      </c>
      <c r="F61" s="273">
        <v>157.011677203419</v>
      </c>
      <c r="G61" s="274">
        <v>26.168612867236</v>
      </c>
      <c r="H61" s="276">
        <v>10.97607</v>
      </c>
      <c r="I61" s="273">
        <v>23.761389999999999</v>
      </c>
      <c r="J61" s="274">
        <v>-2.4072228672359999</v>
      </c>
      <c r="K61" s="277">
        <v>0.15133517725000001</v>
      </c>
    </row>
    <row r="62" spans="1:11" ht="14.4" customHeight="1" thickBot="1" x14ac:dyDescent="0.35">
      <c r="A62" s="290" t="s">
        <v>202</v>
      </c>
      <c r="B62" s="268">
        <v>135.99999895321901</v>
      </c>
      <c r="C62" s="268">
        <v>135.44807</v>
      </c>
      <c r="D62" s="269">
        <v>-0.55192895321900004</v>
      </c>
      <c r="E62" s="270">
        <v>0.99594169884200001</v>
      </c>
      <c r="F62" s="268">
        <v>157.011677203419</v>
      </c>
      <c r="G62" s="269">
        <v>26.168612867236</v>
      </c>
      <c r="H62" s="271">
        <v>10.97607</v>
      </c>
      <c r="I62" s="268">
        <v>23.761389999999999</v>
      </c>
      <c r="J62" s="269">
        <v>-2.4072228672359999</v>
      </c>
      <c r="K62" s="272">
        <v>0.15133517725000001</v>
      </c>
    </row>
    <row r="63" spans="1:11" ht="14.4" customHeight="1" thickBot="1" x14ac:dyDescent="0.35">
      <c r="A63" s="289" t="s">
        <v>203</v>
      </c>
      <c r="B63" s="273">
        <v>378.99944783293898</v>
      </c>
      <c r="C63" s="273">
        <v>364.88947000000002</v>
      </c>
      <c r="D63" s="274">
        <v>-14.109977832938</v>
      </c>
      <c r="E63" s="275">
        <v>0.96277045279700002</v>
      </c>
      <c r="F63" s="273">
        <v>434.99999999999102</v>
      </c>
      <c r="G63" s="274">
        <v>72.499999999997996</v>
      </c>
      <c r="H63" s="276">
        <v>30.489249999999998</v>
      </c>
      <c r="I63" s="273">
        <v>66.00224</v>
      </c>
      <c r="J63" s="274">
        <v>-6.4977599999980002</v>
      </c>
      <c r="K63" s="277">
        <v>0.151729287356</v>
      </c>
    </row>
    <row r="64" spans="1:11" ht="14.4" customHeight="1" thickBot="1" x14ac:dyDescent="0.35">
      <c r="A64" s="290" t="s">
        <v>204</v>
      </c>
      <c r="B64" s="268">
        <v>378.99944783293898</v>
      </c>
      <c r="C64" s="268">
        <v>364.88947000000002</v>
      </c>
      <c r="D64" s="269">
        <v>-14.109977832938</v>
      </c>
      <c r="E64" s="270">
        <v>0.96277045279700002</v>
      </c>
      <c r="F64" s="268">
        <v>434.99999999999102</v>
      </c>
      <c r="G64" s="269">
        <v>72.499999999997996</v>
      </c>
      <c r="H64" s="271">
        <v>30.489249999999998</v>
      </c>
      <c r="I64" s="268">
        <v>66.00224</v>
      </c>
      <c r="J64" s="269">
        <v>-6.4977599999980002</v>
      </c>
      <c r="K64" s="272">
        <v>0.151729287356</v>
      </c>
    </row>
    <row r="65" spans="1:11" ht="14.4" customHeight="1" thickBot="1" x14ac:dyDescent="0.35">
      <c r="A65" s="288" t="s">
        <v>205</v>
      </c>
      <c r="B65" s="268">
        <v>14.999999999999</v>
      </c>
      <c r="C65" s="268">
        <v>15.051920000000001</v>
      </c>
      <c r="D65" s="269">
        <v>5.1920000000000001E-2</v>
      </c>
      <c r="E65" s="270">
        <v>1.003461333333</v>
      </c>
      <c r="F65" s="268">
        <v>16.999999999999002</v>
      </c>
      <c r="G65" s="269">
        <v>2.833333333333</v>
      </c>
      <c r="H65" s="271">
        <v>1.21943</v>
      </c>
      <c r="I65" s="268">
        <v>2.64045</v>
      </c>
      <c r="J65" s="269">
        <v>-0.19288333333300001</v>
      </c>
      <c r="K65" s="272">
        <v>0.155320588235</v>
      </c>
    </row>
    <row r="66" spans="1:11" ht="14.4" customHeight="1" thickBot="1" x14ac:dyDescent="0.35">
      <c r="A66" s="289" t="s">
        <v>206</v>
      </c>
      <c r="B66" s="273">
        <v>14.999999999999</v>
      </c>
      <c r="C66" s="273">
        <v>15.051920000000001</v>
      </c>
      <c r="D66" s="274">
        <v>5.1920000000000001E-2</v>
      </c>
      <c r="E66" s="275">
        <v>1.003461333333</v>
      </c>
      <c r="F66" s="273">
        <v>16.999999999999002</v>
      </c>
      <c r="G66" s="274">
        <v>2.833333333333</v>
      </c>
      <c r="H66" s="276">
        <v>1.21943</v>
      </c>
      <c r="I66" s="273">
        <v>2.64045</v>
      </c>
      <c r="J66" s="274">
        <v>-0.19288333333300001</v>
      </c>
      <c r="K66" s="277">
        <v>0.155320588235</v>
      </c>
    </row>
    <row r="67" spans="1:11" ht="14.4" customHeight="1" thickBot="1" x14ac:dyDescent="0.35">
      <c r="A67" s="290" t="s">
        <v>207</v>
      </c>
      <c r="B67" s="268">
        <v>14.999999999999</v>
      </c>
      <c r="C67" s="268">
        <v>15.051920000000001</v>
      </c>
      <c r="D67" s="269">
        <v>5.1920000000000001E-2</v>
      </c>
      <c r="E67" s="270">
        <v>1.003461333333</v>
      </c>
      <c r="F67" s="268">
        <v>16.999999999999002</v>
      </c>
      <c r="G67" s="269">
        <v>2.833333333333</v>
      </c>
      <c r="H67" s="271">
        <v>1.21943</v>
      </c>
      <c r="I67" s="268">
        <v>2.64045</v>
      </c>
      <c r="J67" s="269">
        <v>-0.19288333333300001</v>
      </c>
      <c r="K67" s="272">
        <v>0.155320588235</v>
      </c>
    </row>
    <row r="68" spans="1:11" ht="14.4" customHeight="1" thickBot="1" x14ac:dyDescent="0.35">
      <c r="A68" s="287" t="s">
        <v>208</v>
      </c>
      <c r="B68" s="268">
        <v>1.4999999999989999</v>
      </c>
      <c r="C68" s="268">
        <v>0.624</v>
      </c>
      <c r="D68" s="269">
        <v>-0.87599999999900002</v>
      </c>
      <c r="E68" s="270">
        <v>0.41599999999999998</v>
      </c>
      <c r="F68" s="268">
        <v>1.4740566037730001</v>
      </c>
      <c r="G68" s="269">
        <v>0.24567610062799999</v>
      </c>
      <c r="H68" s="271">
        <v>4.9406564584124654E-324</v>
      </c>
      <c r="I68" s="268">
        <v>1.5</v>
      </c>
      <c r="J68" s="269">
        <v>1.254323899371</v>
      </c>
      <c r="K68" s="272">
        <v>1.0176000000000001</v>
      </c>
    </row>
    <row r="69" spans="1:11" ht="14.4" customHeight="1" thickBot="1" x14ac:dyDescent="0.35">
      <c r="A69" s="288" t="s">
        <v>209</v>
      </c>
      <c r="B69" s="268">
        <v>4.9406564584124654E-324</v>
      </c>
      <c r="C69" s="268">
        <v>0.624</v>
      </c>
      <c r="D69" s="269">
        <v>0.624</v>
      </c>
      <c r="E69" s="278" t="s">
        <v>156</v>
      </c>
      <c r="F69" s="268">
        <v>0</v>
      </c>
      <c r="G69" s="269">
        <v>0</v>
      </c>
      <c r="H69" s="271">
        <v>4.9406564584124654E-324</v>
      </c>
      <c r="I69" s="268">
        <v>9.8813129168249309E-324</v>
      </c>
      <c r="J69" s="269">
        <v>9.8813129168249309E-324</v>
      </c>
      <c r="K69" s="279" t="s">
        <v>148</v>
      </c>
    </row>
    <row r="70" spans="1:11" ht="14.4" customHeight="1" thickBot="1" x14ac:dyDescent="0.35">
      <c r="A70" s="289" t="s">
        <v>210</v>
      </c>
      <c r="B70" s="273">
        <v>4.9406564584124654E-324</v>
      </c>
      <c r="C70" s="273">
        <v>0.624</v>
      </c>
      <c r="D70" s="274">
        <v>0.624</v>
      </c>
      <c r="E70" s="280" t="s">
        <v>156</v>
      </c>
      <c r="F70" s="273">
        <v>0</v>
      </c>
      <c r="G70" s="274">
        <v>0</v>
      </c>
      <c r="H70" s="276">
        <v>4.9406564584124654E-324</v>
      </c>
      <c r="I70" s="273">
        <v>9.8813129168249309E-324</v>
      </c>
      <c r="J70" s="274">
        <v>9.8813129168249309E-324</v>
      </c>
      <c r="K70" s="281" t="s">
        <v>148</v>
      </c>
    </row>
    <row r="71" spans="1:11" ht="14.4" customHeight="1" thickBot="1" x14ac:dyDescent="0.35">
      <c r="A71" s="290" t="s">
        <v>211</v>
      </c>
      <c r="B71" s="268">
        <v>4.9406564584124654E-324</v>
      </c>
      <c r="C71" s="268">
        <v>0.624</v>
      </c>
      <c r="D71" s="269">
        <v>0.624</v>
      </c>
      <c r="E71" s="278" t="s">
        <v>156</v>
      </c>
      <c r="F71" s="268">
        <v>0</v>
      </c>
      <c r="G71" s="269">
        <v>0</v>
      </c>
      <c r="H71" s="271">
        <v>4.9406564584124654E-324</v>
      </c>
      <c r="I71" s="268">
        <v>9.8813129168249309E-324</v>
      </c>
      <c r="J71" s="269">
        <v>9.8813129168249309E-324</v>
      </c>
      <c r="K71" s="279" t="s">
        <v>148</v>
      </c>
    </row>
    <row r="72" spans="1:11" ht="14.4" customHeight="1" thickBot="1" x14ac:dyDescent="0.35">
      <c r="A72" s="288" t="s">
        <v>212</v>
      </c>
      <c r="B72" s="268">
        <v>1.4999999999989999</v>
      </c>
      <c r="C72" s="268">
        <v>4.9406564584124654E-324</v>
      </c>
      <c r="D72" s="269">
        <v>-1.4999999999989999</v>
      </c>
      <c r="E72" s="270">
        <v>4.9406564584124654E-324</v>
      </c>
      <c r="F72" s="268">
        <v>1.4740566037730001</v>
      </c>
      <c r="G72" s="269">
        <v>0.24567610062799999</v>
      </c>
      <c r="H72" s="271">
        <v>4.9406564584124654E-324</v>
      </c>
      <c r="I72" s="268">
        <v>1.5</v>
      </c>
      <c r="J72" s="269">
        <v>1.254323899371</v>
      </c>
      <c r="K72" s="272">
        <v>1.0176000000000001</v>
      </c>
    </row>
    <row r="73" spans="1:11" ht="14.4" customHeight="1" thickBot="1" x14ac:dyDescent="0.35">
      <c r="A73" s="289" t="s">
        <v>213</v>
      </c>
      <c r="B73" s="273">
        <v>1.4999999999989999</v>
      </c>
      <c r="C73" s="273">
        <v>4.9406564584124654E-324</v>
      </c>
      <c r="D73" s="274">
        <v>-1.4999999999989999</v>
      </c>
      <c r="E73" s="275">
        <v>4.9406564584124654E-324</v>
      </c>
      <c r="F73" s="273">
        <v>1.4740566037730001</v>
      </c>
      <c r="G73" s="274">
        <v>0.24567610062799999</v>
      </c>
      <c r="H73" s="276">
        <v>4.9406564584124654E-324</v>
      </c>
      <c r="I73" s="273">
        <v>1.5</v>
      </c>
      <c r="J73" s="274">
        <v>1.254323899371</v>
      </c>
      <c r="K73" s="277">
        <v>1.0176000000000001</v>
      </c>
    </row>
    <row r="74" spans="1:11" ht="14.4" customHeight="1" thickBot="1" x14ac:dyDescent="0.35">
      <c r="A74" s="290" t="s">
        <v>214</v>
      </c>
      <c r="B74" s="268">
        <v>1.4999999999989999</v>
      </c>
      <c r="C74" s="268">
        <v>4.9406564584124654E-324</v>
      </c>
      <c r="D74" s="269">
        <v>-1.4999999999989999</v>
      </c>
      <c r="E74" s="270">
        <v>4.9406564584124654E-324</v>
      </c>
      <c r="F74" s="268">
        <v>1.4740566037730001</v>
      </c>
      <c r="G74" s="269">
        <v>0.24567610062799999</v>
      </c>
      <c r="H74" s="271">
        <v>4.9406564584124654E-324</v>
      </c>
      <c r="I74" s="268">
        <v>1.5</v>
      </c>
      <c r="J74" s="269">
        <v>1.254323899371</v>
      </c>
      <c r="K74" s="272">
        <v>1.0176000000000001</v>
      </c>
    </row>
    <row r="75" spans="1:11" ht="14.4" customHeight="1" thickBot="1" x14ac:dyDescent="0.35">
      <c r="A75" s="287" t="s">
        <v>215</v>
      </c>
      <c r="B75" s="268">
        <v>0</v>
      </c>
      <c r="C75" s="268">
        <v>0.2</v>
      </c>
      <c r="D75" s="269">
        <v>0.2</v>
      </c>
      <c r="E75" s="278" t="s">
        <v>148</v>
      </c>
      <c r="F75" s="268">
        <v>10.499999999999</v>
      </c>
      <c r="G75" s="269">
        <v>1.7499999999989999</v>
      </c>
      <c r="H75" s="271">
        <v>4.9406564584124654E-324</v>
      </c>
      <c r="I75" s="268">
        <v>9.8813129168249309E-324</v>
      </c>
      <c r="J75" s="269">
        <v>-1.7499999999989999</v>
      </c>
      <c r="K75" s="272">
        <v>0</v>
      </c>
    </row>
    <row r="76" spans="1:11" ht="14.4" customHeight="1" thickBot="1" x14ac:dyDescent="0.35">
      <c r="A76" s="288" t="s">
        <v>216</v>
      </c>
      <c r="B76" s="268">
        <v>0</v>
      </c>
      <c r="C76" s="268">
        <v>0.2</v>
      </c>
      <c r="D76" s="269">
        <v>0.2</v>
      </c>
      <c r="E76" s="278" t="s">
        <v>148</v>
      </c>
      <c r="F76" s="268">
        <v>10.499999999999</v>
      </c>
      <c r="G76" s="269">
        <v>1.7499999999989999</v>
      </c>
      <c r="H76" s="271">
        <v>4.9406564584124654E-324</v>
      </c>
      <c r="I76" s="268">
        <v>9.8813129168249309E-324</v>
      </c>
      <c r="J76" s="269">
        <v>-1.7499999999989999</v>
      </c>
      <c r="K76" s="272">
        <v>0</v>
      </c>
    </row>
    <row r="77" spans="1:11" ht="14.4" customHeight="1" thickBot="1" x14ac:dyDescent="0.35">
      <c r="A77" s="289" t="s">
        <v>217</v>
      </c>
      <c r="B77" s="273">
        <v>4.9406564584124654E-324</v>
      </c>
      <c r="C77" s="273">
        <v>0.2</v>
      </c>
      <c r="D77" s="274">
        <v>0.2</v>
      </c>
      <c r="E77" s="280" t="s">
        <v>156</v>
      </c>
      <c r="F77" s="273">
        <v>0</v>
      </c>
      <c r="G77" s="274">
        <v>0</v>
      </c>
      <c r="H77" s="276">
        <v>4.9406564584124654E-324</v>
      </c>
      <c r="I77" s="273">
        <v>9.8813129168249309E-324</v>
      </c>
      <c r="J77" s="274">
        <v>9.8813129168249309E-324</v>
      </c>
      <c r="K77" s="281" t="s">
        <v>148</v>
      </c>
    </row>
    <row r="78" spans="1:11" ht="14.4" customHeight="1" thickBot="1" x14ac:dyDescent="0.35">
      <c r="A78" s="290" t="s">
        <v>218</v>
      </c>
      <c r="B78" s="268">
        <v>4.9406564584124654E-324</v>
      </c>
      <c r="C78" s="268">
        <v>0.2</v>
      </c>
      <c r="D78" s="269">
        <v>0.2</v>
      </c>
      <c r="E78" s="278" t="s">
        <v>156</v>
      </c>
      <c r="F78" s="268">
        <v>0</v>
      </c>
      <c r="G78" s="269">
        <v>0</v>
      </c>
      <c r="H78" s="271">
        <v>4.9406564584124654E-324</v>
      </c>
      <c r="I78" s="268">
        <v>9.8813129168249309E-324</v>
      </c>
      <c r="J78" s="269">
        <v>9.8813129168249309E-324</v>
      </c>
      <c r="K78" s="279" t="s">
        <v>148</v>
      </c>
    </row>
    <row r="79" spans="1:11" ht="14.4" customHeight="1" thickBot="1" x14ac:dyDescent="0.35">
      <c r="A79" s="289" t="s">
        <v>219</v>
      </c>
      <c r="B79" s="273">
        <v>4.9406564584124654E-324</v>
      </c>
      <c r="C79" s="273">
        <v>4.9406564584124654E-324</v>
      </c>
      <c r="D79" s="274">
        <v>0</v>
      </c>
      <c r="E79" s="275">
        <v>1</v>
      </c>
      <c r="F79" s="273">
        <v>10.499999999999</v>
      </c>
      <c r="G79" s="274">
        <v>1.7499999999989999</v>
      </c>
      <c r="H79" s="276">
        <v>4.9406564584124654E-324</v>
      </c>
      <c r="I79" s="273">
        <v>9.8813129168249309E-324</v>
      </c>
      <c r="J79" s="274">
        <v>-1.7499999999989999</v>
      </c>
      <c r="K79" s="277">
        <v>0</v>
      </c>
    </row>
    <row r="80" spans="1:11" ht="14.4" customHeight="1" thickBot="1" x14ac:dyDescent="0.35">
      <c r="A80" s="290" t="s">
        <v>220</v>
      </c>
      <c r="B80" s="268">
        <v>4.9406564584124654E-324</v>
      </c>
      <c r="C80" s="268">
        <v>4.9406564584124654E-324</v>
      </c>
      <c r="D80" s="269">
        <v>0</v>
      </c>
      <c r="E80" s="270">
        <v>1</v>
      </c>
      <c r="F80" s="268">
        <v>10.499999999999</v>
      </c>
      <c r="G80" s="269">
        <v>1.7499999999989999</v>
      </c>
      <c r="H80" s="271">
        <v>4.9406564584124654E-324</v>
      </c>
      <c r="I80" s="268">
        <v>9.8813129168249309E-324</v>
      </c>
      <c r="J80" s="269">
        <v>-1.7499999999989999</v>
      </c>
      <c r="K80" s="272">
        <v>0</v>
      </c>
    </row>
    <row r="81" spans="1:11" ht="14.4" customHeight="1" thickBot="1" x14ac:dyDescent="0.35">
      <c r="A81" s="287" t="s">
        <v>221</v>
      </c>
      <c r="B81" s="268">
        <v>35.999999999998003</v>
      </c>
      <c r="C81" s="268">
        <v>40.445</v>
      </c>
      <c r="D81" s="269">
        <v>4.4450000000019996</v>
      </c>
      <c r="E81" s="270">
        <v>1.1234722222219999</v>
      </c>
      <c r="F81" s="268">
        <v>48.999810612946</v>
      </c>
      <c r="G81" s="269">
        <v>8.1666351021570005</v>
      </c>
      <c r="H81" s="271">
        <v>3.9830000000000001</v>
      </c>
      <c r="I81" s="268">
        <v>7.9660000000000002</v>
      </c>
      <c r="J81" s="269">
        <v>-0.20063510215700001</v>
      </c>
      <c r="K81" s="272">
        <v>0.16257205691900001</v>
      </c>
    </row>
    <row r="82" spans="1:11" ht="14.4" customHeight="1" thickBot="1" x14ac:dyDescent="0.35">
      <c r="A82" s="288" t="s">
        <v>222</v>
      </c>
      <c r="B82" s="268">
        <v>35.999999999998003</v>
      </c>
      <c r="C82" s="268">
        <v>31.128</v>
      </c>
      <c r="D82" s="269">
        <v>-4.8719999999979997</v>
      </c>
      <c r="E82" s="270">
        <v>0.86466666666600001</v>
      </c>
      <c r="F82" s="268">
        <v>48.999810612946</v>
      </c>
      <c r="G82" s="269">
        <v>8.1666351021570005</v>
      </c>
      <c r="H82" s="271">
        <v>3.9830000000000001</v>
      </c>
      <c r="I82" s="268">
        <v>7.9660000000000002</v>
      </c>
      <c r="J82" s="269">
        <v>-0.20063510215700001</v>
      </c>
      <c r="K82" s="272">
        <v>0.16257205691900001</v>
      </c>
    </row>
    <row r="83" spans="1:11" ht="14.4" customHeight="1" thickBot="1" x14ac:dyDescent="0.35">
      <c r="A83" s="289" t="s">
        <v>223</v>
      </c>
      <c r="B83" s="273">
        <v>35.999999999998003</v>
      </c>
      <c r="C83" s="273">
        <v>31.128</v>
      </c>
      <c r="D83" s="274">
        <v>-4.8719999999979997</v>
      </c>
      <c r="E83" s="275">
        <v>0.86466666666600001</v>
      </c>
      <c r="F83" s="273">
        <v>48.999810612946</v>
      </c>
      <c r="G83" s="274">
        <v>8.1666351021570005</v>
      </c>
      <c r="H83" s="276">
        <v>3.9830000000000001</v>
      </c>
      <c r="I83" s="273">
        <v>7.9660000000000002</v>
      </c>
      <c r="J83" s="274">
        <v>-0.20063510215700001</v>
      </c>
      <c r="K83" s="277">
        <v>0.16257205691900001</v>
      </c>
    </row>
    <row r="84" spans="1:11" ht="14.4" customHeight="1" thickBot="1" x14ac:dyDescent="0.35">
      <c r="A84" s="290" t="s">
        <v>224</v>
      </c>
      <c r="B84" s="268">
        <v>3.9999999999989999</v>
      </c>
      <c r="C84" s="268">
        <v>2.9510000000000001</v>
      </c>
      <c r="D84" s="269">
        <v>-1.0489999999990001</v>
      </c>
      <c r="E84" s="270">
        <v>0.73775000000000002</v>
      </c>
      <c r="F84" s="268">
        <v>2.999880810664</v>
      </c>
      <c r="G84" s="269">
        <v>0.49998013511</v>
      </c>
      <c r="H84" s="271">
        <v>0.22</v>
      </c>
      <c r="I84" s="268">
        <v>0.44</v>
      </c>
      <c r="J84" s="269">
        <v>-5.9980135109999999E-2</v>
      </c>
      <c r="K84" s="272">
        <v>0.14667249393199999</v>
      </c>
    </row>
    <row r="85" spans="1:11" ht="14.4" customHeight="1" thickBot="1" x14ac:dyDescent="0.35">
      <c r="A85" s="290" t="s">
        <v>225</v>
      </c>
      <c r="B85" s="268">
        <v>4.9406564584124654E-324</v>
      </c>
      <c r="C85" s="268">
        <v>3.9340000000000002</v>
      </c>
      <c r="D85" s="269">
        <v>3.9340000000000002</v>
      </c>
      <c r="E85" s="278" t="s">
        <v>156</v>
      </c>
      <c r="F85" s="268">
        <v>24.00020079498</v>
      </c>
      <c r="G85" s="269">
        <v>4.0000334658299996</v>
      </c>
      <c r="H85" s="271">
        <v>1.9670000000000001</v>
      </c>
      <c r="I85" s="268">
        <v>3.9340000000000002</v>
      </c>
      <c r="J85" s="269">
        <v>-6.6033465829999999E-2</v>
      </c>
      <c r="K85" s="272">
        <v>0.16391529527599999</v>
      </c>
    </row>
    <row r="86" spans="1:11" ht="14.4" customHeight="1" thickBot="1" x14ac:dyDescent="0.35">
      <c r="A86" s="290" t="s">
        <v>226</v>
      </c>
      <c r="B86" s="268">
        <v>31.999999999998</v>
      </c>
      <c r="C86" s="268">
        <v>24.242999999999999</v>
      </c>
      <c r="D86" s="269">
        <v>-7.7569999999980004</v>
      </c>
      <c r="E86" s="270">
        <v>0.75759374999999995</v>
      </c>
      <c r="F86" s="268">
        <v>21.999729007300999</v>
      </c>
      <c r="G86" s="269">
        <v>3.6666215012159999</v>
      </c>
      <c r="H86" s="271">
        <v>1.796</v>
      </c>
      <c r="I86" s="268">
        <v>3.5920000000000001</v>
      </c>
      <c r="J86" s="269">
        <v>-7.4621501216000002E-2</v>
      </c>
      <c r="K86" s="272">
        <v>0.16327473846599999</v>
      </c>
    </row>
    <row r="87" spans="1:11" ht="14.4" customHeight="1" thickBot="1" x14ac:dyDescent="0.35">
      <c r="A87" s="288" t="s">
        <v>227</v>
      </c>
      <c r="B87" s="268">
        <v>0</v>
      </c>
      <c r="C87" s="268">
        <v>9.3170000000000002</v>
      </c>
      <c r="D87" s="269">
        <v>9.3170000000000002</v>
      </c>
      <c r="E87" s="278" t="s">
        <v>148</v>
      </c>
      <c r="F87" s="268">
        <v>0</v>
      </c>
      <c r="G87" s="269">
        <v>0</v>
      </c>
      <c r="H87" s="271">
        <v>4.9406564584124654E-324</v>
      </c>
      <c r="I87" s="268">
        <v>9.8813129168249309E-324</v>
      </c>
      <c r="J87" s="269">
        <v>9.8813129168249309E-324</v>
      </c>
      <c r="K87" s="279" t="s">
        <v>148</v>
      </c>
    </row>
    <row r="88" spans="1:11" ht="14.4" customHeight="1" thickBot="1" x14ac:dyDescent="0.35">
      <c r="A88" s="289" t="s">
        <v>228</v>
      </c>
      <c r="B88" s="273">
        <v>4.9406564584124654E-324</v>
      </c>
      <c r="C88" s="273">
        <v>9.3170000000000002</v>
      </c>
      <c r="D88" s="274">
        <v>9.3170000000000002</v>
      </c>
      <c r="E88" s="280" t="s">
        <v>156</v>
      </c>
      <c r="F88" s="273">
        <v>0</v>
      </c>
      <c r="G88" s="274">
        <v>0</v>
      </c>
      <c r="H88" s="276">
        <v>4.9406564584124654E-324</v>
      </c>
      <c r="I88" s="273">
        <v>9.8813129168249309E-324</v>
      </c>
      <c r="J88" s="274">
        <v>9.8813129168249309E-324</v>
      </c>
      <c r="K88" s="281" t="s">
        <v>148</v>
      </c>
    </row>
    <row r="89" spans="1:11" ht="14.4" customHeight="1" thickBot="1" x14ac:dyDescent="0.35">
      <c r="A89" s="290" t="s">
        <v>229</v>
      </c>
      <c r="B89" s="268">
        <v>4.9406564584124654E-324</v>
      </c>
      <c r="C89" s="268">
        <v>9.3170000000000002</v>
      </c>
      <c r="D89" s="269">
        <v>9.3170000000000002</v>
      </c>
      <c r="E89" s="278" t="s">
        <v>156</v>
      </c>
      <c r="F89" s="268">
        <v>0</v>
      </c>
      <c r="G89" s="269">
        <v>0</v>
      </c>
      <c r="H89" s="271">
        <v>4.9406564584124654E-324</v>
      </c>
      <c r="I89" s="268">
        <v>9.8813129168249309E-324</v>
      </c>
      <c r="J89" s="269">
        <v>9.8813129168249309E-324</v>
      </c>
      <c r="K89" s="279" t="s">
        <v>148</v>
      </c>
    </row>
    <row r="90" spans="1:11" ht="14.4" customHeight="1" thickBot="1" x14ac:dyDescent="0.35">
      <c r="A90" s="286" t="s">
        <v>230</v>
      </c>
      <c r="B90" s="268">
        <v>5.4642799999990004</v>
      </c>
      <c r="C90" s="268">
        <v>8.2267700000000001</v>
      </c>
      <c r="D90" s="269">
        <v>2.7624900000000001</v>
      </c>
      <c r="E90" s="270">
        <v>1.5055542541739999</v>
      </c>
      <c r="F90" s="268">
        <v>0</v>
      </c>
      <c r="G90" s="269">
        <v>0</v>
      </c>
      <c r="H90" s="271">
        <v>4.9406564584124654E-324</v>
      </c>
      <c r="I90" s="268">
        <v>9.8813129168249309E-324</v>
      </c>
      <c r="J90" s="269">
        <v>9.8813129168249309E-324</v>
      </c>
      <c r="K90" s="279" t="s">
        <v>148</v>
      </c>
    </row>
    <row r="91" spans="1:11" ht="14.4" customHeight="1" thickBot="1" x14ac:dyDescent="0.35">
      <c r="A91" s="287" t="s">
        <v>231</v>
      </c>
      <c r="B91" s="268">
        <v>5.4642799999990004</v>
      </c>
      <c r="C91" s="268">
        <v>8.2267700000000001</v>
      </c>
      <c r="D91" s="269">
        <v>2.7624900000000001</v>
      </c>
      <c r="E91" s="270">
        <v>1.5055542541739999</v>
      </c>
      <c r="F91" s="268">
        <v>0</v>
      </c>
      <c r="G91" s="269">
        <v>0</v>
      </c>
      <c r="H91" s="271">
        <v>4.9406564584124654E-324</v>
      </c>
      <c r="I91" s="268">
        <v>9.8813129168249309E-324</v>
      </c>
      <c r="J91" s="269">
        <v>9.8813129168249309E-324</v>
      </c>
      <c r="K91" s="279" t="s">
        <v>148</v>
      </c>
    </row>
    <row r="92" spans="1:11" ht="14.4" customHeight="1" thickBot="1" x14ac:dyDescent="0.35">
      <c r="A92" s="288" t="s">
        <v>232</v>
      </c>
      <c r="B92" s="268">
        <v>5.4642799999990004</v>
      </c>
      <c r="C92" s="268">
        <v>8.2267700000000001</v>
      </c>
      <c r="D92" s="269">
        <v>2.7624900000000001</v>
      </c>
      <c r="E92" s="270">
        <v>1.5055542541739999</v>
      </c>
      <c r="F92" s="268">
        <v>0</v>
      </c>
      <c r="G92" s="269">
        <v>0</v>
      </c>
      <c r="H92" s="271">
        <v>4.9406564584124654E-324</v>
      </c>
      <c r="I92" s="268">
        <v>9.8813129168249309E-324</v>
      </c>
      <c r="J92" s="269">
        <v>9.8813129168249309E-324</v>
      </c>
      <c r="K92" s="279" t="s">
        <v>148</v>
      </c>
    </row>
    <row r="93" spans="1:11" ht="14.4" customHeight="1" thickBot="1" x14ac:dyDescent="0.35">
      <c r="A93" s="289" t="s">
        <v>233</v>
      </c>
      <c r="B93" s="273">
        <v>5.4642799999990004</v>
      </c>
      <c r="C93" s="273">
        <v>8.2267700000000001</v>
      </c>
      <c r="D93" s="274">
        <v>2.7624900000000001</v>
      </c>
      <c r="E93" s="275">
        <v>1.5055542541739999</v>
      </c>
      <c r="F93" s="273">
        <v>0</v>
      </c>
      <c r="G93" s="274">
        <v>0</v>
      </c>
      <c r="H93" s="276">
        <v>4.9406564584124654E-324</v>
      </c>
      <c r="I93" s="273">
        <v>9.8813129168249309E-324</v>
      </c>
      <c r="J93" s="274">
        <v>9.8813129168249309E-324</v>
      </c>
      <c r="K93" s="281" t="s">
        <v>148</v>
      </c>
    </row>
    <row r="94" spans="1:11" ht="14.4" customHeight="1" thickBot="1" x14ac:dyDescent="0.35">
      <c r="A94" s="290" t="s">
        <v>234</v>
      </c>
      <c r="B94" s="268">
        <v>4.9406564584124654E-324</v>
      </c>
      <c r="C94" s="268">
        <v>0.84699999999999998</v>
      </c>
      <c r="D94" s="269">
        <v>0.84699999999999998</v>
      </c>
      <c r="E94" s="278" t="s">
        <v>156</v>
      </c>
      <c r="F94" s="268">
        <v>0</v>
      </c>
      <c r="G94" s="269">
        <v>0</v>
      </c>
      <c r="H94" s="271">
        <v>4.9406564584124654E-324</v>
      </c>
      <c r="I94" s="268">
        <v>9.8813129168249309E-324</v>
      </c>
      <c r="J94" s="269">
        <v>9.8813129168249309E-324</v>
      </c>
      <c r="K94" s="279" t="s">
        <v>148</v>
      </c>
    </row>
    <row r="95" spans="1:11" ht="14.4" customHeight="1" thickBot="1" x14ac:dyDescent="0.35">
      <c r="A95" s="290" t="s">
        <v>235</v>
      </c>
      <c r="B95" s="268">
        <v>0</v>
      </c>
      <c r="C95" s="268">
        <v>1.1965600000000001</v>
      </c>
      <c r="D95" s="269">
        <v>1.1965600000000001</v>
      </c>
      <c r="E95" s="278" t="s">
        <v>148</v>
      </c>
      <c r="F95" s="268">
        <v>0</v>
      </c>
      <c r="G95" s="269">
        <v>0</v>
      </c>
      <c r="H95" s="271">
        <v>4.9406564584124654E-324</v>
      </c>
      <c r="I95" s="268">
        <v>9.8813129168249309E-324</v>
      </c>
      <c r="J95" s="269">
        <v>9.8813129168249309E-324</v>
      </c>
      <c r="K95" s="279" t="s">
        <v>148</v>
      </c>
    </row>
    <row r="96" spans="1:11" ht="14.4" customHeight="1" thickBot="1" x14ac:dyDescent="0.35">
      <c r="A96" s="290" t="s">
        <v>236</v>
      </c>
      <c r="B96" s="268">
        <v>0</v>
      </c>
      <c r="C96" s="268">
        <v>0.49020999999999998</v>
      </c>
      <c r="D96" s="269">
        <v>0.49020999999999998</v>
      </c>
      <c r="E96" s="278" t="s">
        <v>148</v>
      </c>
      <c r="F96" s="268">
        <v>0</v>
      </c>
      <c r="G96" s="269">
        <v>0</v>
      </c>
      <c r="H96" s="271">
        <v>4.9406564584124654E-324</v>
      </c>
      <c r="I96" s="268">
        <v>9.8813129168249309E-324</v>
      </c>
      <c r="J96" s="269">
        <v>9.8813129168249309E-324</v>
      </c>
      <c r="K96" s="279" t="s">
        <v>148</v>
      </c>
    </row>
    <row r="97" spans="1:11" ht="14.4" customHeight="1" thickBot="1" x14ac:dyDescent="0.35">
      <c r="A97" s="290" t="s">
        <v>237</v>
      </c>
      <c r="B97" s="268">
        <v>0</v>
      </c>
      <c r="C97" s="268">
        <v>5.6929999999999996</v>
      </c>
      <c r="D97" s="269">
        <v>5.6929999999999996</v>
      </c>
      <c r="E97" s="278" t="s">
        <v>148</v>
      </c>
      <c r="F97" s="268">
        <v>0</v>
      </c>
      <c r="G97" s="269">
        <v>0</v>
      </c>
      <c r="H97" s="271">
        <v>4.9406564584124654E-324</v>
      </c>
      <c r="I97" s="268">
        <v>9.8813129168249309E-324</v>
      </c>
      <c r="J97" s="269">
        <v>9.8813129168249309E-324</v>
      </c>
      <c r="K97" s="279" t="s">
        <v>148</v>
      </c>
    </row>
    <row r="98" spans="1:11" ht="14.4" customHeight="1" thickBot="1" x14ac:dyDescent="0.35">
      <c r="A98" s="286" t="s">
        <v>238</v>
      </c>
      <c r="B98" s="268">
        <v>39.999999999998998</v>
      </c>
      <c r="C98" s="268">
        <v>31.648769999999999</v>
      </c>
      <c r="D98" s="269">
        <v>-8.3512299999989992</v>
      </c>
      <c r="E98" s="270">
        <v>0.79121925000000004</v>
      </c>
      <c r="F98" s="268">
        <v>47.000567054153002</v>
      </c>
      <c r="G98" s="269">
        <v>7.8334278423579997</v>
      </c>
      <c r="H98" s="271">
        <v>1.87652</v>
      </c>
      <c r="I98" s="268">
        <v>4.3540400000000004</v>
      </c>
      <c r="J98" s="269">
        <v>-3.4793878423579998</v>
      </c>
      <c r="K98" s="272">
        <v>9.2638031258999998E-2</v>
      </c>
    </row>
    <row r="99" spans="1:11" ht="14.4" customHeight="1" thickBot="1" x14ac:dyDescent="0.35">
      <c r="A99" s="291" t="s">
        <v>239</v>
      </c>
      <c r="B99" s="273">
        <v>39.999999999998998</v>
      </c>
      <c r="C99" s="273">
        <v>31.648769999999999</v>
      </c>
      <c r="D99" s="274">
        <v>-8.3512299999989992</v>
      </c>
      <c r="E99" s="275">
        <v>0.79121925000000004</v>
      </c>
      <c r="F99" s="273">
        <v>47.000567054153002</v>
      </c>
      <c r="G99" s="274">
        <v>7.8334278423579997</v>
      </c>
      <c r="H99" s="276">
        <v>1.87652</v>
      </c>
      <c r="I99" s="273">
        <v>4.3540400000000004</v>
      </c>
      <c r="J99" s="274">
        <v>-3.4793878423579998</v>
      </c>
      <c r="K99" s="277">
        <v>9.2638031258999998E-2</v>
      </c>
    </row>
    <row r="100" spans="1:11" ht="14.4" customHeight="1" thickBot="1" x14ac:dyDescent="0.35">
      <c r="A100" s="293" t="s">
        <v>27</v>
      </c>
      <c r="B100" s="273">
        <v>39.999999999998998</v>
      </c>
      <c r="C100" s="273">
        <v>31.648769999999999</v>
      </c>
      <c r="D100" s="274">
        <v>-8.3512299999989992</v>
      </c>
      <c r="E100" s="275">
        <v>0.79121925000000004</v>
      </c>
      <c r="F100" s="273">
        <v>47.000567054153002</v>
      </c>
      <c r="G100" s="274">
        <v>7.8334278423579997</v>
      </c>
      <c r="H100" s="276">
        <v>1.87652</v>
      </c>
      <c r="I100" s="273">
        <v>4.3540400000000004</v>
      </c>
      <c r="J100" s="274">
        <v>-3.4793878423579998</v>
      </c>
      <c r="K100" s="277">
        <v>9.2638031258999998E-2</v>
      </c>
    </row>
    <row r="101" spans="1:11" ht="14.4" customHeight="1" thickBot="1" x14ac:dyDescent="0.35">
      <c r="A101" s="289" t="s">
        <v>240</v>
      </c>
      <c r="B101" s="273">
        <v>4.9999999999989999</v>
      </c>
      <c r="C101" s="273">
        <v>0.81</v>
      </c>
      <c r="D101" s="274">
        <v>-4.1899999999990003</v>
      </c>
      <c r="E101" s="275">
        <v>0.16200000000000001</v>
      </c>
      <c r="F101" s="273">
        <v>4.0005670541529996</v>
      </c>
      <c r="G101" s="274">
        <v>0.666761175692</v>
      </c>
      <c r="H101" s="276">
        <v>4.9406564584124654E-324</v>
      </c>
      <c r="I101" s="273">
        <v>9.8813129168249309E-324</v>
      </c>
      <c r="J101" s="274">
        <v>-0.666761175692</v>
      </c>
      <c r="K101" s="277">
        <v>0</v>
      </c>
    </row>
    <row r="102" spans="1:11" ht="14.4" customHeight="1" thickBot="1" x14ac:dyDescent="0.35">
      <c r="A102" s="290" t="s">
        <v>241</v>
      </c>
      <c r="B102" s="268">
        <v>4.9999999999989999</v>
      </c>
      <c r="C102" s="268">
        <v>0.81</v>
      </c>
      <c r="D102" s="269">
        <v>-4.1899999999990003</v>
      </c>
      <c r="E102" s="270">
        <v>0.16200000000000001</v>
      </c>
      <c r="F102" s="268">
        <v>4.0005670541529996</v>
      </c>
      <c r="G102" s="269">
        <v>0.666761175692</v>
      </c>
      <c r="H102" s="271">
        <v>4.9406564584124654E-324</v>
      </c>
      <c r="I102" s="268">
        <v>9.8813129168249309E-324</v>
      </c>
      <c r="J102" s="269">
        <v>-0.666761175692</v>
      </c>
      <c r="K102" s="272">
        <v>0</v>
      </c>
    </row>
    <row r="103" spans="1:11" ht="14.4" customHeight="1" thickBot="1" x14ac:dyDescent="0.35">
      <c r="A103" s="289" t="s">
        <v>242</v>
      </c>
      <c r="B103" s="273">
        <v>34.999999999998998</v>
      </c>
      <c r="C103" s="273">
        <v>30.83877</v>
      </c>
      <c r="D103" s="274">
        <v>-4.1612299999989997</v>
      </c>
      <c r="E103" s="275">
        <v>0.88110771428500001</v>
      </c>
      <c r="F103" s="273">
        <v>43</v>
      </c>
      <c r="G103" s="274">
        <v>7.1666666666659999</v>
      </c>
      <c r="H103" s="276">
        <v>1.87652</v>
      </c>
      <c r="I103" s="273">
        <v>4.3540400000000004</v>
      </c>
      <c r="J103" s="274">
        <v>-2.812626666666</v>
      </c>
      <c r="K103" s="277">
        <v>0.101256744186</v>
      </c>
    </row>
    <row r="104" spans="1:11" ht="14.4" customHeight="1" thickBot="1" x14ac:dyDescent="0.35">
      <c r="A104" s="290" t="s">
        <v>243</v>
      </c>
      <c r="B104" s="268">
        <v>34.999999999998998</v>
      </c>
      <c r="C104" s="268">
        <v>30.83877</v>
      </c>
      <c r="D104" s="269">
        <v>-4.1612299999989997</v>
      </c>
      <c r="E104" s="270">
        <v>0.88110771428500001</v>
      </c>
      <c r="F104" s="268">
        <v>43</v>
      </c>
      <c r="G104" s="269">
        <v>7.1666666666659999</v>
      </c>
      <c r="H104" s="271">
        <v>1.87652</v>
      </c>
      <c r="I104" s="268">
        <v>4.3540400000000004</v>
      </c>
      <c r="J104" s="269">
        <v>-2.812626666666</v>
      </c>
      <c r="K104" s="272">
        <v>0.101256744186</v>
      </c>
    </row>
    <row r="105" spans="1:11" ht="14.4" customHeight="1" thickBot="1" x14ac:dyDescent="0.35">
      <c r="A105" s="294" t="s">
        <v>244</v>
      </c>
      <c r="B105" s="273">
        <v>2294.4</v>
      </c>
      <c r="C105" s="273">
        <v>2269.7440999999999</v>
      </c>
      <c r="D105" s="274">
        <v>-24.655899999999999</v>
      </c>
      <c r="E105" s="275">
        <v>0.98925387900899997</v>
      </c>
      <c r="F105" s="273">
        <v>2659.2460000000001</v>
      </c>
      <c r="G105" s="274">
        <v>443.20766666666702</v>
      </c>
      <c r="H105" s="276">
        <v>174.88477</v>
      </c>
      <c r="I105" s="273">
        <v>378.98541999999998</v>
      </c>
      <c r="J105" s="274">
        <v>-64.222246666665995</v>
      </c>
      <c r="K105" s="277">
        <v>0.14251611922999999</v>
      </c>
    </row>
    <row r="106" spans="1:11" ht="14.4" customHeight="1" thickBot="1" x14ac:dyDescent="0.35">
      <c r="A106" s="291" t="s">
        <v>245</v>
      </c>
      <c r="B106" s="273">
        <v>2294.4</v>
      </c>
      <c r="C106" s="273">
        <v>2269.7440999999999</v>
      </c>
      <c r="D106" s="274">
        <v>-24.655899999999999</v>
      </c>
      <c r="E106" s="275">
        <v>0.98925387900899997</v>
      </c>
      <c r="F106" s="273">
        <v>2659.2460000000001</v>
      </c>
      <c r="G106" s="274">
        <v>443.20766666666702</v>
      </c>
      <c r="H106" s="276">
        <v>174.88477</v>
      </c>
      <c r="I106" s="273">
        <v>378.98541999999998</v>
      </c>
      <c r="J106" s="274">
        <v>-64.222246666665995</v>
      </c>
      <c r="K106" s="277">
        <v>0.14251611922999999</v>
      </c>
    </row>
    <row r="107" spans="1:11" ht="14.4" customHeight="1" thickBot="1" x14ac:dyDescent="0.35">
      <c r="A107" s="293" t="s">
        <v>246</v>
      </c>
      <c r="B107" s="273">
        <v>2294.4</v>
      </c>
      <c r="C107" s="273">
        <v>2269.7440999999999</v>
      </c>
      <c r="D107" s="274">
        <v>-24.655899999999999</v>
      </c>
      <c r="E107" s="275">
        <v>0.98925387900899997</v>
      </c>
      <c r="F107" s="273">
        <v>2659.2460000000001</v>
      </c>
      <c r="G107" s="274">
        <v>443.20766666666702</v>
      </c>
      <c r="H107" s="276">
        <v>174.88477</v>
      </c>
      <c r="I107" s="273">
        <v>378.98541999999998</v>
      </c>
      <c r="J107" s="274">
        <v>-64.222246666665995</v>
      </c>
      <c r="K107" s="277">
        <v>0.14251611922999999</v>
      </c>
    </row>
    <row r="108" spans="1:11" ht="14.4" customHeight="1" thickBot="1" x14ac:dyDescent="0.35">
      <c r="A108" s="289" t="s">
        <v>247</v>
      </c>
      <c r="B108" s="273">
        <v>2294.4</v>
      </c>
      <c r="C108" s="273">
        <v>2269.7440999999999</v>
      </c>
      <c r="D108" s="274">
        <v>-24.655899999999999</v>
      </c>
      <c r="E108" s="275">
        <v>0.98925387900899997</v>
      </c>
      <c r="F108" s="273">
        <v>2659.2460000000001</v>
      </c>
      <c r="G108" s="274">
        <v>443.20766666666702</v>
      </c>
      <c r="H108" s="276">
        <v>174.88477</v>
      </c>
      <c r="I108" s="273">
        <v>378.98541999999998</v>
      </c>
      <c r="J108" s="274">
        <v>-64.222246666665995</v>
      </c>
      <c r="K108" s="277">
        <v>0.14251611922999999</v>
      </c>
    </row>
    <row r="109" spans="1:11" ht="14.4" customHeight="1" thickBot="1" x14ac:dyDescent="0.35">
      <c r="A109" s="290" t="s">
        <v>248</v>
      </c>
      <c r="B109" s="268">
        <v>2294.4</v>
      </c>
      <c r="C109" s="268">
        <v>2269.7440999999999</v>
      </c>
      <c r="D109" s="269">
        <v>-24.655899999999999</v>
      </c>
      <c r="E109" s="270">
        <v>0.98925387900899997</v>
      </c>
      <c r="F109" s="268">
        <v>2659.2460000000001</v>
      </c>
      <c r="G109" s="269">
        <v>443.20766666666702</v>
      </c>
      <c r="H109" s="271">
        <v>174.88477</v>
      </c>
      <c r="I109" s="268">
        <v>378.98541999999998</v>
      </c>
      <c r="J109" s="269">
        <v>-64.222246666665995</v>
      </c>
      <c r="K109" s="272">
        <v>0.14251611922999999</v>
      </c>
    </row>
    <row r="110" spans="1:11" ht="14.4" customHeight="1" thickBot="1" x14ac:dyDescent="0.35">
      <c r="A110" s="295"/>
      <c r="B110" s="268">
        <v>8.1685264699999998E-4</v>
      </c>
      <c r="C110" s="268">
        <v>-4.5474735088646402E-13</v>
      </c>
      <c r="D110" s="269">
        <v>-8.1685264799999998E-4</v>
      </c>
      <c r="E110" s="270">
        <v>-5.5670671090883901E-10</v>
      </c>
      <c r="F110" s="268">
        <v>-3.5579181499999999E-4</v>
      </c>
      <c r="G110" s="269">
        <v>-5.9298635960658403E-5</v>
      </c>
      <c r="H110" s="271">
        <v>2.8421709430404001E-14</v>
      </c>
      <c r="I110" s="268">
        <v>-9.3791641120333204E-13</v>
      </c>
      <c r="J110" s="269">
        <v>5.9298635022741999E-5</v>
      </c>
      <c r="K110" s="272">
        <v>2.6361382405310599E-9</v>
      </c>
    </row>
    <row r="111" spans="1:11" ht="14.4" customHeight="1" thickBot="1" x14ac:dyDescent="0.35">
      <c r="A111" s="296" t="s">
        <v>39</v>
      </c>
      <c r="B111" s="282">
        <v>8.1685264599999999E-4</v>
      </c>
      <c r="C111" s="282">
        <v>-4.5474735088646402E-13</v>
      </c>
      <c r="D111" s="283">
        <v>-8.1685264699999998E-4</v>
      </c>
      <c r="E111" s="284">
        <v>0.70958099880000003</v>
      </c>
      <c r="F111" s="282">
        <v>-3.5579181499999999E-4</v>
      </c>
      <c r="G111" s="283">
        <v>-5.9298635960658403E-5</v>
      </c>
      <c r="H111" s="282">
        <v>2.8421709430404001E-14</v>
      </c>
      <c r="I111" s="282">
        <v>-9.6633812063373605E-13</v>
      </c>
      <c r="J111" s="283">
        <v>5.9298634980109502E-5</v>
      </c>
      <c r="K111" s="285">
        <v>2.7160212175168501E-9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262" t="s">
        <v>48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5" thickBot="1" x14ac:dyDescent="0.35">
      <c r="A2" s="162" t="s">
        <v>147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x14ac:dyDescent="0.3">
      <c r="A3" s="183" t="s">
        <v>141</v>
      </c>
      <c r="B3" s="264" t="s">
        <v>119</v>
      </c>
      <c r="C3" s="164">
        <v>0</v>
      </c>
      <c r="D3" s="165">
        <v>101</v>
      </c>
      <c r="E3" s="186">
        <v>203</v>
      </c>
      <c r="F3" s="165" t="s">
        <v>99</v>
      </c>
      <c r="G3" s="165" t="s">
        <v>100</v>
      </c>
      <c r="H3" s="165" t="s">
        <v>101</v>
      </c>
      <c r="I3" s="165" t="s">
        <v>102</v>
      </c>
      <c r="J3" s="165" t="s">
        <v>103</v>
      </c>
      <c r="K3" s="165">
        <v>930</v>
      </c>
      <c r="L3" s="166">
        <v>940</v>
      </c>
    </row>
    <row r="4" spans="1:12" ht="60.6" outlineLevel="1" thickBot="1" x14ac:dyDescent="0.35">
      <c r="A4" s="184">
        <v>2014</v>
      </c>
      <c r="B4" s="265"/>
      <c r="C4" s="167" t="s">
        <v>120</v>
      </c>
      <c r="D4" s="168" t="s">
        <v>121</v>
      </c>
      <c r="E4" s="187" t="s">
        <v>122</v>
      </c>
      <c r="F4" s="168" t="s">
        <v>123</v>
      </c>
      <c r="G4" s="168" t="s">
        <v>124</v>
      </c>
      <c r="H4" s="168" t="s">
        <v>125</v>
      </c>
      <c r="I4" s="168" t="s">
        <v>126</v>
      </c>
      <c r="J4" s="168" t="s">
        <v>127</v>
      </c>
      <c r="K4" s="168" t="s">
        <v>128</v>
      </c>
      <c r="L4" s="169" t="s">
        <v>129</v>
      </c>
    </row>
    <row r="5" spans="1:12" x14ac:dyDescent="0.3">
      <c r="A5" s="170" t="s">
        <v>130</v>
      </c>
      <c r="B5" s="214"/>
      <c r="C5" s="215"/>
      <c r="D5" s="216"/>
      <c r="E5" s="216"/>
      <c r="F5" s="216"/>
      <c r="G5" s="216"/>
      <c r="H5" s="216"/>
      <c r="I5" s="216"/>
      <c r="J5" s="216"/>
      <c r="K5" s="216"/>
      <c r="L5" s="217"/>
    </row>
    <row r="6" spans="1:12" ht="15" collapsed="1" thickBot="1" x14ac:dyDescent="0.35">
      <c r="A6" s="171" t="s">
        <v>42</v>
      </c>
      <c r="B6" s="218">
        <f xml:space="preserve">
TRUNC(IF($A$4&lt;=12,SUMIFS('ON Data'!D:D,'ON Data'!$B:$B,$A$4,'ON Data'!$C:$C,1),SUMIFS('ON Data'!D:D,'ON Data'!$C:$C,1)/'ON Data'!$B$3),1)</f>
        <v>2</v>
      </c>
      <c r="C6" s="219">
        <f xml:space="preserve">
TRUNC(IF($A$4&lt;=12,SUMIFS('ON Data'!E:E,'ON Data'!$B:$B,$A$4,'ON Data'!$C:$C,1),SUMIFS('ON Data'!E:E,'ON Data'!$C:$C,1)/'ON Data'!$B$3),1)</f>
        <v>0</v>
      </c>
      <c r="D6" s="220">
        <f xml:space="preserve">
TRUNC(IF($A$4&lt;=12,SUMIFS('ON Data'!F:F,'ON Data'!$B:$B,$A$4,'ON Data'!$C:$C,1),SUMIFS('ON Data'!F:F,'ON Data'!$C:$C,1)/'ON Data'!$B$3),1)</f>
        <v>1</v>
      </c>
      <c r="E6" s="220">
        <f xml:space="preserve">
TRUNC(IF($A$4&lt;=12,SUMIFS('ON Data'!H:H,'ON Data'!$B:$B,$A$4,'ON Data'!$C:$C,1),SUMIFS('ON Data'!H:H,'ON Data'!$C:$C,1)/'ON Data'!$B$3),1)</f>
        <v>0</v>
      </c>
      <c r="F6" s="220">
        <f xml:space="preserve">
TRUNC(IF($A$4&lt;=12,SUMIFS('ON Data'!I:I,'ON Data'!$B:$B,$A$4,'ON Data'!$C:$C,1),SUMIFS('ON Data'!I:I,'ON Data'!$C:$C,1)/'ON Data'!$B$3),1)</f>
        <v>0</v>
      </c>
      <c r="G6" s="220">
        <f xml:space="preserve">
TRUNC(IF($A$4&lt;=12,SUMIFS('ON Data'!J:J,'ON Data'!$B:$B,$A$4,'ON Data'!$C:$C,1),SUMIFS('ON Data'!J:J,'ON Data'!$C:$C,1)/'ON Data'!$B$3),1)</f>
        <v>0</v>
      </c>
      <c r="H6" s="220">
        <f xml:space="preserve">
TRUNC(IF($A$4&lt;=12,SUMIFS('ON Data'!K:K,'ON Data'!$B:$B,$A$4,'ON Data'!$C:$C,1),SUMIFS('ON Data'!K:K,'ON Data'!$C:$C,1)/'ON Data'!$B$3),1)</f>
        <v>0</v>
      </c>
      <c r="I6" s="220">
        <f xml:space="preserve">
TRUNC(IF($A$4&lt;=12,SUMIFS('ON Data'!L:L,'ON Data'!$B:$B,$A$4,'ON Data'!$C:$C,1),SUMIFS('ON Data'!L:L,'ON Data'!$C:$C,1)/'ON Data'!$B$3),1)</f>
        <v>0</v>
      </c>
      <c r="J6" s="220">
        <f xml:space="preserve">
TRUNC(IF($A$4&lt;=12,SUMIFS('ON Data'!M:M,'ON Data'!$B:$B,$A$4,'ON Data'!$C:$C,1),SUMIFS('ON Data'!M:M,'ON Data'!$C:$C,1)/'ON Data'!$B$3),1)</f>
        <v>0</v>
      </c>
      <c r="K6" s="220">
        <f xml:space="preserve">
TRUNC(IF($A$4&lt;=12,SUMIFS('ON Data'!N:N,'ON Data'!$B:$B,$A$4,'ON Data'!$C:$C,1),SUMIFS('ON Data'!N:N,'ON Data'!$C:$C,1)/'ON Data'!$B$3),1)</f>
        <v>1</v>
      </c>
      <c r="L6" s="221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171" t="s">
        <v>49</v>
      </c>
      <c r="B7" s="218"/>
      <c r="C7" s="222"/>
      <c r="D7" s="220"/>
      <c r="E7" s="220"/>
      <c r="F7" s="220"/>
      <c r="G7" s="220"/>
      <c r="H7" s="220"/>
      <c r="I7" s="220"/>
      <c r="J7" s="220"/>
      <c r="K7" s="220"/>
      <c r="L7" s="221"/>
    </row>
    <row r="8" spans="1:12" ht="15" hidden="1" outlineLevel="1" thickBot="1" x14ac:dyDescent="0.35">
      <c r="A8" s="171" t="s">
        <v>44</v>
      </c>
      <c r="B8" s="218"/>
      <c r="C8" s="222"/>
      <c r="D8" s="220"/>
      <c r="E8" s="220"/>
      <c r="F8" s="220"/>
      <c r="G8" s="220"/>
      <c r="H8" s="220"/>
      <c r="I8" s="220"/>
      <c r="J8" s="220"/>
      <c r="K8" s="220"/>
      <c r="L8" s="221"/>
    </row>
    <row r="9" spans="1:12" ht="15" hidden="1" outlineLevel="1" thickBot="1" x14ac:dyDescent="0.35">
      <c r="A9" s="172" t="s">
        <v>41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6"/>
    </row>
    <row r="10" spans="1:12" x14ac:dyDescent="0.3">
      <c r="A10" s="173" t="s">
        <v>131</v>
      </c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1"/>
    </row>
    <row r="11" spans="1:12" x14ac:dyDescent="0.3">
      <c r="A11" s="174" t="s">
        <v>132</v>
      </c>
      <c r="B11" s="192">
        <f xml:space="preserve">
IF($A$4&lt;=12,SUMIFS('ON Data'!D:D,'ON Data'!$B:$B,$A$4,'ON Data'!$C:$C,2),SUMIFS('ON Data'!D:D,'ON Data'!$C:$C,2))</f>
        <v>624</v>
      </c>
      <c r="C11" s="193">
        <f xml:space="preserve">
IF($A$4&lt;=12,SUMIFS('ON Data'!E:E,'ON Data'!$B:$B,$A$4,'ON Data'!$C:$C,2),SUMIFS('ON Data'!E:E,'ON Data'!$C:$C,2))</f>
        <v>0</v>
      </c>
      <c r="D11" s="194">
        <f xml:space="preserve">
IF($A$4&lt;=12,SUMIFS('ON Data'!F:F,'ON Data'!$B:$B,$A$4,'ON Data'!$C:$C,2),SUMIFS('ON Data'!F:F,'ON Data'!$C:$C,2))</f>
        <v>304</v>
      </c>
      <c r="E11" s="194">
        <f xml:space="preserve">
IF($A$4&lt;=12,SUMIFS('ON Data'!H:H,'ON Data'!$B:$B,$A$4,'ON Data'!$C:$C,2),SUMIFS('ON Data'!H:H,'ON Data'!$C:$C,2))</f>
        <v>0</v>
      </c>
      <c r="F11" s="194">
        <f xml:space="preserve">
IF($A$4&lt;=12,SUMIFS('ON Data'!I:I,'ON Data'!$B:$B,$A$4,'ON Data'!$C:$C,2),SUMIFS('ON Data'!I:I,'ON Data'!$C:$C,2))</f>
        <v>0</v>
      </c>
      <c r="G11" s="194">
        <f xml:space="preserve">
IF($A$4&lt;=12,SUMIFS('ON Data'!J:J,'ON Data'!$B:$B,$A$4,'ON Data'!$C:$C,2),SUMIFS('ON Data'!J:J,'ON Data'!$C:$C,2))</f>
        <v>0</v>
      </c>
      <c r="H11" s="194">
        <f xml:space="preserve">
IF($A$4&lt;=12,SUMIFS('ON Data'!K:K,'ON Data'!$B:$B,$A$4,'ON Data'!$C:$C,2),SUMIFS('ON Data'!K:K,'ON Data'!$C:$C,2))</f>
        <v>0</v>
      </c>
      <c r="I11" s="194">
        <f xml:space="preserve">
IF($A$4&lt;=12,SUMIFS('ON Data'!L:L,'ON Data'!$B:$B,$A$4,'ON Data'!$C:$C,2),SUMIFS('ON Data'!L:L,'ON Data'!$C:$C,2))</f>
        <v>0</v>
      </c>
      <c r="J11" s="194">
        <f xml:space="preserve">
IF($A$4&lt;=12,SUMIFS('ON Data'!M:M,'ON Data'!$B:$B,$A$4,'ON Data'!$C:$C,2),SUMIFS('ON Data'!M:M,'ON Data'!$C:$C,2))</f>
        <v>0</v>
      </c>
      <c r="K11" s="194">
        <f xml:space="preserve">
IF($A$4&lt;=12,SUMIFS('ON Data'!N:N,'ON Data'!$B:$B,$A$4,'ON Data'!$C:$C,2),SUMIFS('ON Data'!N:N,'ON Data'!$C:$C,2))</f>
        <v>320</v>
      </c>
      <c r="L11" s="195">
        <f xml:space="preserve">
IF($A$4&lt;=12,SUMIFS('ON Data'!O:O,'ON Data'!$B:$B,$A$4,'ON Data'!$C:$C,2),SUMIFS('ON Data'!O:O,'ON Data'!$C:$C,2))</f>
        <v>0</v>
      </c>
    </row>
    <row r="12" spans="1:12" x14ac:dyDescent="0.3">
      <c r="A12" s="174" t="s">
        <v>133</v>
      </c>
      <c r="B12" s="192">
        <f xml:space="preserve">
IF($A$4&lt;=12,SUMIFS('ON Data'!D:D,'ON Data'!$B:$B,$A$4,'ON Data'!$C:$C,3),SUMIFS('ON Data'!D:D,'ON Data'!$C:$C,3))</f>
        <v>0</v>
      </c>
      <c r="C12" s="193">
        <f xml:space="preserve">
IF($A$4&lt;=12,SUMIFS('ON Data'!E:E,'ON Data'!$B:$B,$A$4,'ON Data'!$C:$C,3),SUMIFS('ON Data'!E:E,'ON Data'!$C:$C,3))</f>
        <v>0</v>
      </c>
      <c r="D12" s="194">
        <f xml:space="preserve">
IF($A$4&lt;=12,SUMIFS('ON Data'!F:F,'ON Data'!$B:$B,$A$4,'ON Data'!$C:$C,3),SUMIFS('ON Data'!F:F,'ON Data'!$C:$C,3))</f>
        <v>0</v>
      </c>
      <c r="E12" s="194">
        <f xml:space="preserve">
IF($A$4&lt;=12,SUMIFS('ON Data'!H:H,'ON Data'!$B:$B,$A$4,'ON Data'!$C:$C,3),SUMIFS('ON Data'!H:H,'ON Data'!$C:$C,3))</f>
        <v>0</v>
      </c>
      <c r="F12" s="194">
        <f xml:space="preserve">
IF($A$4&lt;=12,SUMIFS('ON Data'!I:I,'ON Data'!$B:$B,$A$4,'ON Data'!$C:$C,3),SUMIFS('ON Data'!I:I,'ON Data'!$C:$C,3))</f>
        <v>0</v>
      </c>
      <c r="G12" s="194">
        <f xml:space="preserve">
IF($A$4&lt;=12,SUMIFS('ON Data'!J:J,'ON Data'!$B:$B,$A$4,'ON Data'!$C:$C,3),SUMIFS('ON Data'!J:J,'ON Data'!$C:$C,3))</f>
        <v>0</v>
      </c>
      <c r="H12" s="194">
        <f xml:space="preserve">
IF($A$4&lt;=12,SUMIFS('ON Data'!K:K,'ON Data'!$B:$B,$A$4,'ON Data'!$C:$C,3),SUMIFS('ON Data'!K:K,'ON Data'!$C:$C,3))</f>
        <v>0</v>
      </c>
      <c r="I12" s="194">
        <f xml:space="preserve">
IF($A$4&lt;=12,SUMIFS('ON Data'!L:L,'ON Data'!$B:$B,$A$4,'ON Data'!$C:$C,3),SUMIFS('ON Data'!L:L,'ON Data'!$C:$C,3))</f>
        <v>0</v>
      </c>
      <c r="J12" s="194">
        <f xml:space="preserve">
IF($A$4&lt;=12,SUMIFS('ON Data'!M:M,'ON Data'!$B:$B,$A$4,'ON Data'!$C:$C,3),SUMIFS('ON Data'!M:M,'ON Data'!$C:$C,3))</f>
        <v>0</v>
      </c>
      <c r="K12" s="194">
        <f xml:space="preserve">
IF($A$4&lt;=12,SUMIFS('ON Data'!N:N,'ON Data'!$B:$B,$A$4,'ON Data'!$C:$C,3),SUMIFS('ON Data'!N:N,'ON Data'!$C:$C,3))</f>
        <v>0</v>
      </c>
      <c r="L12" s="195">
        <f xml:space="preserve">
IF($A$4&lt;=12,SUMIFS('ON Data'!O:O,'ON Data'!$B:$B,$A$4,'ON Data'!$C:$C,3),SUMIFS('ON Data'!O:O,'ON Data'!$C:$C,3))</f>
        <v>0</v>
      </c>
    </row>
    <row r="13" spans="1:12" x14ac:dyDescent="0.3">
      <c r="A13" s="174" t="s">
        <v>142</v>
      </c>
      <c r="B13" s="192">
        <f xml:space="preserve">
IF($A$4&lt;=12,SUMIFS('ON Data'!D:D,'ON Data'!$B:$B,$A$4,'ON Data'!$C:$C,4),SUMIFS('ON Data'!D:D,'ON Data'!$C:$C,4))</f>
        <v>9</v>
      </c>
      <c r="C13" s="193">
        <f xml:space="preserve">
IF($A$4&lt;=12,SUMIFS('ON Data'!E:E,'ON Data'!$B:$B,$A$4,'ON Data'!$C:$C,4),SUMIFS('ON Data'!E:E,'ON Data'!$C:$C,4))</f>
        <v>0</v>
      </c>
      <c r="D13" s="194">
        <f xml:space="preserve">
IF($A$4&lt;=12,SUMIFS('ON Data'!F:F,'ON Data'!$B:$B,$A$4,'ON Data'!$C:$C,4),SUMIFS('ON Data'!F:F,'ON Data'!$C:$C,4))</f>
        <v>9</v>
      </c>
      <c r="E13" s="194">
        <f xml:space="preserve">
IF($A$4&lt;=12,SUMIFS('ON Data'!H:H,'ON Data'!$B:$B,$A$4,'ON Data'!$C:$C,4),SUMIFS('ON Data'!H:H,'ON Data'!$C:$C,4))</f>
        <v>0</v>
      </c>
      <c r="F13" s="194">
        <f xml:space="preserve">
IF($A$4&lt;=12,SUMIFS('ON Data'!I:I,'ON Data'!$B:$B,$A$4,'ON Data'!$C:$C,4),SUMIFS('ON Data'!I:I,'ON Data'!$C:$C,4))</f>
        <v>0</v>
      </c>
      <c r="G13" s="194">
        <f xml:space="preserve">
IF($A$4&lt;=12,SUMIFS('ON Data'!J:J,'ON Data'!$B:$B,$A$4,'ON Data'!$C:$C,4),SUMIFS('ON Data'!J:J,'ON Data'!$C:$C,4))</f>
        <v>0</v>
      </c>
      <c r="H13" s="194">
        <f xml:space="preserve">
IF($A$4&lt;=12,SUMIFS('ON Data'!K:K,'ON Data'!$B:$B,$A$4,'ON Data'!$C:$C,4),SUMIFS('ON Data'!K:K,'ON Data'!$C:$C,4))</f>
        <v>0</v>
      </c>
      <c r="I13" s="194">
        <f xml:space="preserve">
IF($A$4&lt;=12,SUMIFS('ON Data'!L:L,'ON Data'!$B:$B,$A$4,'ON Data'!$C:$C,4),SUMIFS('ON Data'!L:L,'ON Data'!$C:$C,4))</f>
        <v>0</v>
      </c>
      <c r="J13" s="194">
        <f xml:space="preserve">
IF($A$4&lt;=12,SUMIFS('ON Data'!M:M,'ON Data'!$B:$B,$A$4,'ON Data'!$C:$C,4),SUMIFS('ON Data'!M:M,'ON Data'!$C:$C,4))</f>
        <v>0</v>
      </c>
      <c r="K13" s="194">
        <f xml:space="preserve">
IF($A$4&lt;=12,SUMIFS('ON Data'!N:N,'ON Data'!$B:$B,$A$4,'ON Data'!$C:$C,4),SUMIFS('ON Data'!N:N,'ON Data'!$C:$C,4))</f>
        <v>0</v>
      </c>
      <c r="L13" s="195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175" t="s">
        <v>134</v>
      </c>
      <c r="B14" s="196">
        <f xml:space="preserve">
IF($A$4&lt;=12,SUMIFS('ON Data'!D:D,'ON Data'!$B:$B,$A$4,'ON Data'!$C:$C,5),SUMIFS('ON Data'!D:D,'ON Data'!$C:$C,5))</f>
        <v>0</v>
      </c>
      <c r="C14" s="197">
        <f xml:space="preserve">
IF($A$4&lt;=12,SUMIFS('ON Data'!E:E,'ON Data'!$B:$B,$A$4,'ON Data'!$C:$C,5),SUMIFS('ON Data'!E:E,'ON Data'!$C:$C,5))</f>
        <v>0</v>
      </c>
      <c r="D14" s="198">
        <f xml:space="preserve">
IF($A$4&lt;=12,SUMIFS('ON Data'!F:F,'ON Data'!$B:$B,$A$4,'ON Data'!$C:$C,5),SUMIFS('ON Data'!F:F,'ON Data'!$C:$C,5))</f>
        <v>0</v>
      </c>
      <c r="E14" s="198">
        <f xml:space="preserve">
IF($A$4&lt;=12,SUMIFS('ON Data'!H:H,'ON Data'!$B:$B,$A$4,'ON Data'!$C:$C,5),SUMIFS('ON Data'!H:H,'ON Data'!$C:$C,5))</f>
        <v>0</v>
      </c>
      <c r="F14" s="198">
        <f xml:space="preserve">
IF($A$4&lt;=12,SUMIFS('ON Data'!I:I,'ON Data'!$B:$B,$A$4,'ON Data'!$C:$C,5),SUMIFS('ON Data'!I:I,'ON Data'!$C:$C,5))</f>
        <v>0</v>
      </c>
      <c r="G14" s="198">
        <f xml:space="preserve">
IF($A$4&lt;=12,SUMIFS('ON Data'!J:J,'ON Data'!$B:$B,$A$4,'ON Data'!$C:$C,5),SUMIFS('ON Data'!J:J,'ON Data'!$C:$C,5))</f>
        <v>0</v>
      </c>
      <c r="H14" s="198">
        <f xml:space="preserve">
IF($A$4&lt;=12,SUMIFS('ON Data'!K:K,'ON Data'!$B:$B,$A$4,'ON Data'!$C:$C,5),SUMIFS('ON Data'!K:K,'ON Data'!$C:$C,5))</f>
        <v>0</v>
      </c>
      <c r="I14" s="198">
        <f xml:space="preserve">
IF($A$4&lt;=12,SUMIFS('ON Data'!L:L,'ON Data'!$B:$B,$A$4,'ON Data'!$C:$C,5),SUMIFS('ON Data'!L:L,'ON Data'!$C:$C,5))</f>
        <v>0</v>
      </c>
      <c r="J14" s="198">
        <f xml:space="preserve">
IF($A$4&lt;=12,SUMIFS('ON Data'!M:M,'ON Data'!$B:$B,$A$4,'ON Data'!$C:$C,5),SUMIFS('ON Data'!M:M,'ON Data'!$C:$C,5))</f>
        <v>0</v>
      </c>
      <c r="K14" s="198">
        <f xml:space="preserve">
IF($A$4&lt;=12,SUMIFS('ON Data'!N:N,'ON Data'!$B:$B,$A$4,'ON Data'!$C:$C,5),SUMIFS('ON Data'!N:N,'ON Data'!$C:$C,5))</f>
        <v>0</v>
      </c>
      <c r="L14" s="199">
        <f xml:space="preserve">
IF($A$4&lt;=12,SUMIFS('ON Data'!O:O,'ON Data'!$B:$B,$A$4,'ON Data'!$C:$C,5),SUMIFS('ON Data'!O:O,'ON Data'!$C:$C,5))</f>
        <v>0</v>
      </c>
    </row>
    <row r="15" spans="1:12" x14ac:dyDescent="0.3">
      <c r="A15" s="122" t="s">
        <v>146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3"/>
    </row>
    <row r="16" spans="1:12" x14ac:dyDescent="0.3">
      <c r="A16" s="176" t="s">
        <v>135</v>
      </c>
      <c r="B16" s="192">
        <f xml:space="preserve">
IF($A$4&lt;=12,SUMIFS('ON Data'!D:D,'ON Data'!$B:$B,$A$4,'ON Data'!$C:$C,7),SUMIFS('ON Data'!D:D,'ON Data'!$C:$C,7))</f>
        <v>0</v>
      </c>
      <c r="C16" s="193">
        <f xml:space="preserve">
IF($A$4&lt;=12,SUMIFS('ON Data'!E:E,'ON Data'!$B:$B,$A$4,'ON Data'!$C:$C,7),SUMIFS('ON Data'!E:E,'ON Data'!$C:$C,7))</f>
        <v>0</v>
      </c>
      <c r="D16" s="194">
        <f xml:space="preserve">
IF($A$4&lt;=12,SUMIFS('ON Data'!F:F,'ON Data'!$B:$B,$A$4,'ON Data'!$C:$C,7),SUMIFS('ON Data'!F:F,'ON Data'!$C:$C,7))</f>
        <v>0</v>
      </c>
      <c r="E16" s="194">
        <f xml:space="preserve">
IF($A$4&lt;=12,SUMIFS('ON Data'!H:H,'ON Data'!$B:$B,$A$4,'ON Data'!$C:$C,7),SUMIFS('ON Data'!H:H,'ON Data'!$C:$C,7))</f>
        <v>0</v>
      </c>
      <c r="F16" s="194">
        <f xml:space="preserve">
IF($A$4&lt;=12,SUMIFS('ON Data'!I:I,'ON Data'!$B:$B,$A$4,'ON Data'!$C:$C,7),SUMIFS('ON Data'!I:I,'ON Data'!$C:$C,7))</f>
        <v>0</v>
      </c>
      <c r="G16" s="194">
        <f xml:space="preserve">
IF($A$4&lt;=12,SUMIFS('ON Data'!J:J,'ON Data'!$B:$B,$A$4,'ON Data'!$C:$C,7),SUMIFS('ON Data'!J:J,'ON Data'!$C:$C,7))</f>
        <v>0</v>
      </c>
      <c r="H16" s="194">
        <f xml:space="preserve">
IF($A$4&lt;=12,SUMIFS('ON Data'!K:K,'ON Data'!$B:$B,$A$4,'ON Data'!$C:$C,7),SUMIFS('ON Data'!K:K,'ON Data'!$C:$C,7))</f>
        <v>0</v>
      </c>
      <c r="I16" s="194">
        <f xml:space="preserve">
IF($A$4&lt;=12,SUMIFS('ON Data'!L:L,'ON Data'!$B:$B,$A$4,'ON Data'!$C:$C,7),SUMIFS('ON Data'!L:L,'ON Data'!$C:$C,7))</f>
        <v>0</v>
      </c>
      <c r="J16" s="194">
        <f xml:space="preserve">
IF($A$4&lt;=12,SUMIFS('ON Data'!M:M,'ON Data'!$B:$B,$A$4,'ON Data'!$C:$C,7),SUMIFS('ON Data'!M:M,'ON Data'!$C:$C,7))</f>
        <v>0</v>
      </c>
      <c r="K16" s="194">
        <f xml:space="preserve">
IF($A$4&lt;=12,SUMIFS('ON Data'!N:N,'ON Data'!$B:$B,$A$4,'ON Data'!$C:$C,7),SUMIFS('ON Data'!N:N,'ON Data'!$C:$C,7))</f>
        <v>0</v>
      </c>
      <c r="L16" s="195">
        <f xml:space="preserve">
IF($A$4&lt;=12,SUMIFS('ON Data'!O:O,'ON Data'!$B:$B,$A$4,'ON Data'!$C:$C,7),SUMIFS('ON Data'!O:O,'ON Data'!$C:$C,7))</f>
        <v>0</v>
      </c>
    </row>
    <row r="17" spans="1:12" x14ac:dyDescent="0.3">
      <c r="A17" s="176" t="s">
        <v>136</v>
      </c>
      <c r="B17" s="192">
        <f xml:space="preserve">
IF($A$4&lt;=12,SUMIFS('ON Data'!D:D,'ON Data'!$B:$B,$A$4,'ON Data'!$C:$C,8),SUMIFS('ON Data'!D:D,'ON Data'!$C:$C,8))</f>
        <v>0</v>
      </c>
      <c r="C17" s="193">
        <f xml:space="preserve">
IF($A$4&lt;=12,SUMIFS('ON Data'!E:E,'ON Data'!$B:$B,$A$4,'ON Data'!$C:$C,8),SUMIFS('ON Data'!E:E,'ON Data'!$C:$C,8))</f>
        <v>0</v>
      </c>
      <c r="D17" s="194">
        <f xml:space="preserve">
IF($A$4&lt;=12,SUMIFS('ON Data'!F:F,'ON Data'!$B:$B,$A$4,'ON Data'!$C:$C,8),SUMIFS('ON Data'!F:F,'ON Data'!$C:$C,8))</f>
        <v>0</v>
      </c>
      <c r="E17" s="194">
        <f xml:space="preserve">
IF($A$4&lt;=12,SUMIFS('ON Data'!H:H,'ON Data'!$B:$B,$A$4,'ON Data'!$C:$C,8),SUMIFS('ON Data'!H:H,'ON Data'!$C:$C,8))</f>
        <v>0</v>
      </c>
      <c r="F17" s="194">
        <f xml:space="preserve">
IF($A$4&lt;=12,SUMIFS('ON Data'!I:I,'ON Data'!$B:$B,$A$4,'ON Data'!$C:$C,8),SUMIFS('ON Data'!I:I,'ON Data'!$C:$C,8))</f>
        <v>0</v>
      </c>
      <c r="G17" s="194">
        <f xml:space="preserve">
IF($A$4&lt;=12,SUMIFS('ON Data'!J:J,'ON Data'!$B:$B,$A$4,'ON Data'!$C:$C,8),SUMIFS('ON Data'!J:J,'ON Data'!$C:$C,8))</f>
        <v>0</v>
      </c>
      <c r="H17" s="194">
        <f xml:space="preserve">
IF($A$4&lt;=12,SUMIFS('ON Data'!K:K,'ON Data'!$B:$B,$A$4,'ON Data'!$C:$C,8),SUMIFS('ON Data'!K:K,'ON Data'!$C:$C,8))</f>
        <v>0</v>
      </c>
      <c r="I17" s="194">
        <f xml:space="preserve">
IF($A$4&lt;=12,SUMIFS('ON Data'!L:L,'ON Data'!$B:$B,$A$4,'ON Data'!$C:$C,8),SUMIFS('ON Data'!L:L,'ON Data'!$C:$C,8))</f>
        <v>0</v>
      </c>
      <c r="J17" s="194">
        <f xml:space="preserve">
IF($A$4&lt;=12,SUMIFS('ON Data'!M:M,'ON Data'!$B:$B,$A$4,'ON Data'!$C:$C,8),SUMIFS('ON Data'!M:M,'ON Data'!$C:$C,8))</f>
        <v>0</v>
      </c>
      <c r="K17" s="194">
        <f xml:space="preserve">
IF($A$4&lt;=12,SUMIFS('ON Data'!N:N,'ON Data'!$B:$B,$A$4,'ON Data'!$C:$C,8),SUMIFS('ON Data'!N:N,'ON Data'!$C:$C,8))</f>
        <v>0</v>
      </c>
      <c r="L17" s="195">
        <f xml:space="preserve">
IF($A$4&lt;=12,SUMIFS('ON Data'!O:O,'ON Data'!$B:$B,$A$4,'ON Data'!$C:$C,8),SUMIFS('ON Data'!O:O,'ON Data'!$C:$C,8))</f>
        <v>0</v>
      </c>
    </row>
    <row r="18" spans="1:12" x14ac:dyDescent="0.3">
      <c r="A18" s="176" t="s">
        <v>137</v>
      </c>
      <c r="B18" s="192">
        <f xml:space="preserve">
B19-B16-B17</f>
        <v>0</v>
      </c>
      <c r="C18" s="193">
        <f t="shared" ref="C18:L18" si="0" xml:space="preserve">
C19-C16-C17</f>
        <v>0</v>
      </c>
      <c r="D18" s="194">
        <f t="shared" si="0"/>
        <v>0</v>
      </c>
      <c r="E18" s="194">
        <f t="shared" si="0"/>
        <v>0</v>
      </c>
      <c r="F18" s="194">
        <f t="shared" si="0"/>
        <v>0</v>
      </c>
      <c r="G18" s="194">
        <f t="shared" si="0"/>
        <v>0</v>
      </c>
      <c r="H18" s="194">
        <f t="shared" si="0"/>
        <v>0</v>
      </c>
      <c r="I18" s="194">
        <f t="shared" si="0"/>
        <v>0</v>
      </c>
      <c r="J18" s="194">
        <f t="shared" si="0"/>
        <v>0</v>
      </c>
      <c r="K18" s="194">
        <f t="shared" si="0"/>
        <v>0</v>
      </c>
      <c r="L18" s="195">
        <f t="shared" si="0"/>
        <v>0</v>
      </c>
    </row>
    <row r="19" spans="1:12" ht="15" thickBot="1" x14ac:dyDescent="0.35">
      <c r="A19" s="177" t="s">
        <v>138</v>
      </c>
      <c r="B19" s="204">
        <f xml:space="preserve">
IF($A$4&lt;=12,SUMIFS('ON Data'!D:D,'ON Data'!$B:$B,$A$4,'ON Data'!$C:$C,9),SUMIFS('ON Data'!D:D,'ON Data'!$C:$C,9))</f>
        <v>0</v>
      </c>
      <c r="C19" s="205">
        <f xml:space="preserve">
IF($A$4&lt;=12,SUMIFS('ON Data'!E:E,'ON Data'!$B:$B,$A$4,'ON Data'!$C:$C,9),SUMIFS('ON Data'!E:E,'ON Data'!$C:$C,9))</f>
        <v>0</v>
      </c>
      <c r="D19" s="206">
        <f xml:space="preserve">
IF($A$4&lt;=12,SUMIFS('ON Data'!F:F,'ON Data'!$B:$B,$A$4,'ON Data'!$C:$C,9),SUMIFS('ON Data'!F:F,'ON Data'!$C:$C,9))</f>
        <v>0</v>
      </c>
      <c r="E19" s="206">
        <f xml:space="preserve">
IF($A$4&lt;=12,SUMIFS('ON Data'!H:H,'ON Data'!$B:$B,$A$4,'ON Data'!$C:$C,9),SUMIFS('ON Data'!H:H,'ON Data'!$C:$C,9))</f>
        <v>0</v>
      </c>
      <c r="F19" s="206">
        <f xml:space="preserve">
IF($A$4&lt;=12,SUMIFS('ON Data'!I:I,'ON Data'!$B:$B,$A$4,'ON Data'!$C:$C,9),SUMIFS('ON Data'!I:I,'ON Data'!$C:$C,9))</f>
        <v>0</v>
      </c>
      <c r="G19" s="206">
        <f xml:space="preserve">
IF($A$4&lt;=12,SUMIFS('ON Data'!J:J,'ON Data'!$B:$B,$A$4,'ON Data'!$C:$C,9),SUMIFS('ON Data'!J:J,'ON Data'!$C:$C,9))</f>
        <v>0</v>
      </c>
      <c r="H19" s="206">
        <f xml:space="preserve">
IF($A$4&lt;=12,SUMIFS('ON Data'!K:K,'ON Data'!$B:$B,$A$4,'ON Data'!$C:$C,9),SUMIFS('ON Data'!K:K,'ON Data'!$C:$C,9))</f>
        <v>0</v>
      </c>
      <c r="I19" s="206">
        <f xml:space="preserve">
IF($A$4&lt;=12,SUMIFS('ON Data'!L:L,'ON Data'!$B:$B,$A$4,'ON Data'!$C:$C,9),SUMIFS('ON Data'!L:L,'ON Data'!$C:$C,9))</f>
        <v>0</v>
      </c>
      <c r="J19" s="206">
        <f xml:space="preserve">
IF($A$4&lt;=12,SUMIFS('ON Data'!M:M,'ON Data'!$B:$B,$A$4,'ON Data'!$C:$C,9),SUMIFS('ON Data'!M:M,'ON Data'!$C:$C,9))</f>
        <v>0</v>
      </c>
      <c r="K19" s="206">
        <f xml:space="preserve">
IF($A$4&lt;=12,SUMIFS('ON Data'!N:N,'ON Data'!$B:$B,$A$4,'ON Data'!$C:$C,9),SUMIFS('ON Data'!N:N,'ON Data'!$C:$C,9))</f>
        <v>0</v>
      </c>
      <c r="L19" s="207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178" t="s">
        <v>42</v>
      </c>
      <c r="B20" s="208">
        <f xml:space="preserve">
IF($A$4&lt;=12,SUMIFS('ON Data'!D:D,'ON Data'!$B:$B,$A$4,'ON Data'!$C:$C,6),SUMIFS('ON Data'!D:D,'ON Data'!$C:$C,6))</f>
        <v>264009</v>
      </c>
      <c r="C20" s="209">
        <f xml:space="preserve">
IF($A$4&lt;=12,SUMIFS('ON Data'!E:E,'ON Data'!$B:$B,$A$4,'ON Data'!$C:$C,6),SUMIFS('ON Data'!E:E,'ON Data'!$C:$C,6))</f>
        <v>0</v>
      </c>
      <c r="D20" s="210">
        <f xml:space="preserve">
IF($A$4&lt;=12,SUMIFS('ON Data'!F:F,'ON Data'!$B:$B,$A$4,'ON Data'!$C:$C,6),SUMIFS('ON Data'!F:F,'ON Data'!$C:$C,6))</f>
        <v>218139</v>
      </c>
      <c r="E20" s="210">
        <f xml:space="preserve">
IF($A$4&lt;=12,SUMIFS('ON Data'!H:H,'ON Data'!$B:$B,$A$4,'ON Data'!$C:$C,6),SUMIFS('ON Data'!H:H,'ON Data'!$C:$C,6))</f>
        <v>0</v>
      </c>
      <c r="F20" s="210">
        <f xml:space="preserve">
IF($A$4&lt;=12,SUMIFS('ON Data'!I:I,'ON Data'!$B:$B,$A$4,'ON Data'!$C:$C,6),SUMIFS('ON Data'!I:I,'ON Data'!$C:$C,6))</f>
        <v>0</v>
      </c>
      <c r="G20" s="210">
        <f xml:space="preserve">
IF($A$4&lt;=12,SUMIFS('ON Data'!J:J,'ON Data'!$B:$B,$A$4,'ON Data'!$C:$C,6),SUMIFS('ON Data'!J:J,'ON Data'!$C:$C,6))</f>
        <v>0</v>
      </c>
      <c r="H20" s="210">
        <f xml:space="preserve">
IF($A$4&lt;=12,SUMIFS('ON Data'!K:K,'ON Data'!$B:$B,$A$4,'ON Data'!$C:$C,6),SUMIFS('ON Data'!K:K,'ON Data'!$C:$C,6))</f>
        <v>0</v>
      </c>
      <c r="I20" s="210">
        <f xml:space="preserve">
IF($A$4&lt;=12,SUMIFS('ON Data'!L:L,'ON Data'!$B:$B,$A$4,'ON Data'!$C:$C,6),SUMIFS('ON Data'!L:L,'ON Data'!$C:$C,6))</f>
        <v>0</v>
      </c>
      <c r="J20" s="210">
        <f xml:space="preserve">
IF($A$4&lt;=12,SUMIFS('ON Data'!M:M,'ON Data'!$B:$B,$A$4,'ON Data'!$C:$C,6),SUMIFS('ON Data'!M:M,'ON Data'!$C:$C,6))</f>
        <v>0</v>
      </c>
      <c r="K20" s="210">
        <f xml:space="preserve">
IF($A$4&lt;=12,SUMIFS('ON Data'!N:N,'ON Data'!$B:$B,$A$4,'ON Data'!$C:$C,6),SUMIFS('ON Data'!N:N,'ON Data'!$C:$C,6))</f>
        <v>45870</v>
      </c>
      <c r="L20" s="211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171" t="s">
        <v>49</v>
      </c>
      <c r="B21" s="192"/>
      <c r="C21" s="193"/>
      <c r="D21" s="194"/>
      <c r="E21" s="194"/>
      <c r="F21" s="194"/>
      <c r="G21" s="194"/>
      <c r="H21" s="194"/>
      <c r="I21" s="194"/>
      <c r="J21" s="194"/>
      <c r="K21" s="194"/>
      <c r="L21" s="195"/>
    </row>
    <row r="22" spans="1:12" ht="15" hidden="1" outlineLevel="1" thickBot="1" x14ac:dyDescent="0.35">
      <c r="A22" s="171" t="s">
        <v>44</v>
      </c>
      <c r="B22" s="192"/>
      <c r="C22" s="193"/>
      <c r="D22" s="194"/>
      <c r="E22" s="194"/>
      <c r="F22" s="194"/>
      <c r="G22" s="194"/>
      <c r="H22" s="194"/>
      <c r="I22" s="194"/>
      <c r="J22" s="194"/>
      <c r="K22" s="194"/>
      <c r="L22" s="195"/>
    </row>
    <row r="23" spans="1:12" ht="15" hidden="1" outlineLevel="1" thickBot="1" x14ac:dyDescent="0.35">
      <c r="A23" s="179" t="s">
        <v>41</v>
      </c>
      <c r="B23" s="196"/>
      <c r="C23" s="197"/>
      <c r="D23" s="198"/>
      <c r="E23" s="198"/>
      <c r="F23" s="198"/>
      <c r="G23" s="198"/>
      <c r="H23" s="198"/>
      <c r="I23" s="198"/>
      <c r="J23" s="198"/>
      <c r="K23" s="198"/>
      <c r="L23" s="199"/>
    </row>
    <row r="24" spans="1:12" x14ac:dyDescent="0.3">
      <c r="A24" s="173" t="s">
        <v>139</v>
      </c>
      <c r="B24" s="188"/>
      <c r="C24" s="189"/>
      <c r="D24" s="297" t="s">
        <v>121</v>
      </c>
      <c r="E24" s="267" t="s">
        <v>140</v>
      </c>
      <c r="F24" s="267"/>
      <c r="G24" s="267"/>
      <c r="H24" s="267"/>
      <c r="I24" s="190"/>
      <c r="J24" s="190"/>
      <c r="K24" s="190"/>
      <c r="L24" s="191"/>
    </row>
    <row r="25" spans="1:12" ht="15" collapsed="1" thickBot="1" x14ac:dyDescent="0.35">
      <c r="A25" s="174" t="s">
        <v>42</v>
      </c>
      <c r="B25" s="192">
        <f>SUM(D25:H25)</f>
        <v>0</v>
      </c>
      <c r="C25" s="212">
        <v>0</v>
      </c>
      <c r="D25" s="232">
        <v>0</v>
      </c>
      <c r="E25" s="266">
        <v>0</v>
      </c>
      <c r="F25" s="266"/>
      <c r="G25" s="266"/>
      <c r="H25" s="266"/>
      <c r="I25" s="194">
        <v>0</v>
      </c>
      <c r="J25" s="194">
        <v>0</v>
      </c>
      <c r="K25" s="194">
        <v>0</v>
      </c>
      <c r="L25" s="195">
        <v>0</v>
      </c>
    </row>
    <row r="26" spans="1:12" ht="14.4" hidden="1" customHeight="1" outlineLevel="1" x14ac:dyDescent="0.35">
      <c r="A26" s="180" t="s">
        <v>49</v>
      </c>
      <c r="B26" s="204">
        <f t="shared" ref="B26:B28" si="1">SUM(D26:H26)</f>
        <v>0</v>
      </c>
      <c r="C26" s="212">
        <v>0</v>
      </c>
      <c r="D26" s="232">
        <v>0</v>
      </c>
      <c r="E26" s="266">
        <v>0</v>
      </c>
      <c r="F26" s="266"/>
      <c r="G26" s="266"/>
      <c r="H26" s="266"/>
      <c r="I26" s="194">
        <v>0</v>
      </c>
      <c r="J26" s="194">
        <v>0</v>
      </c>
      <c r="K26" s="194">
        <v>0</v>
      </c>
      <c r="L26" s="195">
        <v>0</v>
      </c>
    </row>
    <row r="27" spans="1:12" ht="14.4" hidden="1" customHeight="1" outlineLevel="1" x14ac:dyDescent="0.35">
      <c r="A27" s="180" t="s">
        <v>44</v>
      </c>
      <c r="B27" s="204">
        <f t="shared" si="1"/>
        <v>0</v>
      </c>
      <c r="C27" s="212">
        <v>0</v>
      </c>
      <c r="D27" s="232">
        <v>0</v>
      </c>
      <c r="E27" s="266">
        <v>0</v>
      </c>
      <c r="F27" s="266"/>
      <c r="G27" s="266"/>
      <c r="H27" s="266"/>
      <c r="I27" s="194">
        <v>0</v>
      </c>
      <c r="J27" s="194">
        <v>0</v>
      </c>
      <c r="K27" s="194">
        <v>0</v>
      </c>
      <c r="L27" s="195">
        <v>0</v>
      </c>
    </row>
    <row r="28" spans="1:12" ht="15" hidden="1" customHeight="1" outlineLevel="1" thickBot="1" x14ac:dyDescent="0.35">
      <c r="A28" s="180" t="s">
        <v>41</v>
      </c>
      <c r="B28" s="204">
        <f t="shared" si="1"/>
        <v>0</v>
      </c>
      <c r="C28" s="213">
        <v>0</v>
      </c>
      <c r="D28" s="231">
        <v>0</v>
      </c>
      <c r="E28" s="261">
        <v>0</v>
      </c>
      <c r="F28" s="261"/>
      <c r="G28" s="261"/>
      <c r="H28" s="261"/>
      <c r="I28" s="198">
        <v>0</v>
      </c>
      <c r="J28" s="198">
        <v>0</v>
      </c>
      <c r="K28" s="198">
        <v>0</v>
      </c>
      <c r="L28" s="199">
        <v>0</v>
      </c>
    </row>
    <row r="29" spans="1:12" x14ac:dyDescent="0.3">
      <c r="A29" s="181"/>
      <c r="B29" s="181"/>
      <c r="C29" s="182"/>
      <c r="D29" s="181"/>
      <c r="E29" s="182"/>
      <c r="F29" s="181"/>
      <c r="G29" s="181"/>
      <c r="H29" s="181"/>
      <c r="I29" s="181"/>
      <c r="J29" s="181"/>
      <c r="K29" s="181"/>
      <c r="L29" s="181"/>
    </row>
    <row r="30" spans="1:12" x14ac:dyDescent="0.3">
      <c r="A30" s="76" t="s">
        <v>68</v>
      </c>
      <c r="B30" s="93"/>
      <c r="C30" s="93"/>
      <c r="D30" s="93"/>
      <c r="E30" s="93"/>
      <c r="F30" s="93"/>
      <c r="G30" s="93"/>
      <c r="H30" s="110"/>
      <c r="I30" s="110"/>
      <c r="J30" s="110"/>
      <c r="K30" s="110"/>
      <c r="L30" s="110"/>
    </row>
    <row r="31" spans="1:12" ht="14.4" customHeight="1" x14ac:dyDescent="0.3">
      <c r="A31" s="229" t="s">
        <v>145</v>
      </c>
      <c r="B31" s="230"/>
      <c r="C31" s="230"/>
      <c r="D31" s="230"/>
      <c r="E31" s="230"/>
      <c r="F31" s="230"/>
      <c r="G31" s="230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158"/>
  </cols>
  <sheetData>
    <row r="1" spans="1:18" x14ac:dyDescent="0.3">
      <c r="A1" s="158" t="s">
        <v>249</v>
      </c>
    </row>
    <row r="2" spans="1:18" x14ac:dyDescent="0.3">
      <c r="A2" s="162" t="s">
        <v>147</v>
      </c>
    </row>
    <row r="3" spans="1:18" x14ac:dyDescent="0.3">
      <c r="B3" s="159">
        <f>MAX(B5:B1048576)</f>
        <v>2</v>
      </c>
      <c r="D3" s="159">
        <f t="shared" ref="D3:G3" si="0">SUM(D5:D1048576)</f>
        <v>264646</v>
      </c>
      <c r="E3" s="159">
        <f t="shared" si="0"/>
        <v>0</v>
      </c>
      <c r="F3" s="159">
        <f t="shared" si="0"/>
        <v>218454</v>
      </c>
      <c r="G3" s="159">
        <f t="shared" si="0"/>
        <v>0</v>
      </c>
      <c r="H3" s="159">
        <f t="shared" ref="H3:O3" si="1">SUM(H5:H1048576)</f>
        <v>0</v>
      </c>
      <c r="I3" s="159">
        <f t="shared" si="1"/>
        <v>0</v>
      </c>
      <c r="J3" s="159">
        <f t="shared" si="1"/>
        <v>0</v>
      </c>
      <c r="K3" s="159">
        <f t="shared" si="1"/>
        <v>0</v>
      </c>
      <c r="L3" s="159">
        <f t="shared" si="1"/>
        <v>0</v>
      </c>
      <c r="M3" s="159">
        <f t="shared" si="1"/>
        <v>0</v>
      </c>
      <c r="N3" s="159">
        <f t="shared" si="1"/>
        <v>46192</v>
      </c>
      <c r="O3" s="159">
        <f t="shared" si="1"/>
        <v>0</v>
      </c>
      <c r="Q3" s="158" t="s">
        <v>106</v>
      </c>
      <c r="R3" s="185">
        <v>2014</v>
      </c>
    </row>
    <row r="4" spans="1:18" x14ac:dyDescent="0.3">
      <c r="A4" s="160" t="s">
        <v>1</v>
      </c>
      <c r="B4" s="161" t="s">
        <v>40</v>
      </c>
      <c r="C4" s="161" t="s">
        <v>94</v>
      </c>
      <c r="D4" s="161" t="s">
        <v>0</v>
      </c>
      <c r="E4" s="161" t="s">
        <v>95</v>
      </c>
      <c r="F4" s="161" t="s">
        <v>96</v>
      </c>
      <c r="G4" s="161" t="s">
        <v>97</v>
      </c>
      <c r="H4" s="161" t="s">
        <v>98</v>
      </c>
      <c r="I4" s="161" t="s">
        <v>99</v>
      </c>
      <c r="J4" s="161" t="s">
        <v>100</v>
      </c>
      <c r="K4" s="161" t="s">
        <v>101</v>
      </c>
      <c r="L4" s="161" t="s">
        <v>102</v>
      </c>
      <c r="M4" s="161" t="s">
        <v>103</v>
      </c>
      <c r="N4" s="161" t="s">
        <v>104</v>
      </c>
      <c r="O4" s="161" t="s">
        <v>105</v>
      </c>
      <c r="Q4" s="158" t="s">
        <v>107</v>
      </c>
      <c r="R4" s="185">
        <v>1</v>
      </c>
    </row>
    <row r="5" spans="1:18" x14ac:dyDescent="0.3">
      <c r="A5" s="158">
        <v>46</v>
      </c>
      <c r="B5" s="158">
        <v>1</v>
      </c>
      <c r="C5" s="158">
        <v>1</v>
      </c>
      <c r="D5" s="158">
        <v>2</v>
      </c>
      <c r="E5" s="158">
        <v>0</v>
      </c>
      <c r="F5" s="158">
        <v>1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1</v>
      </c>
      <c r="O5" s="158">
        <v>0</v>
      </c>
      <c r="Q5" s="158" t="s">
        <v>108</v>
      </c>
      <c r="R5" s="185">
        <v>2</v>
      </c>
    </row>
    <row r="6" spans="1:18" x14ac:dyDescent="0.3">
      <c r="A6" s="158">
        <v>46</v>
      </c>
      <c r="B6" s="158">
        <v>1</v>
      </c>
      <c r="C6" s="158">
        <v>2</v>
      </c>
      <c r="D6" s="158">
        <v>360</v>
      </c>
      <c r="E6" s="158">
        <v>0</v>
      </c>
      <c r="F6" s="158">
        <v>184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176</v>
      </c>
      <c r="O6" s="158">
        <v>0</v>
      </c>
      <c r="Q6" s="158" t="s">
        <v>109</v>
      </c>
      <c r="R6" s="185">
        <v>3</v>
      </c>
    </row>
    <row r="7" spans="1:18" x14ac:dyDescent="0.3">
      <c r="A7" s="158">
        <v>46</v>
      </c>
      <c r="B7" s="158">
        <v>1</v>
      </c>
      <c r="C7" s="158">
        <v>4</v>
      </c>
      <c r="D7" s="158">
        <v>9</v>
      </c>
      <c r="E7" s="158">
        <v>0</v>
      </c>
      <c r="F7" s="158">
        <v>9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Q7" s="158" t="s">
        <v>110</v>
      </c>
      <c r="R7" s="185">
        <v>4</v>
      </c>
    </row>
    <row r="8" spans="1:18" x14ac:dyDescent="0.3">
      <c r="A8" s="158">
        <v>46</v>
      </c>
      <c r="B8" s="158">
        <v>1</v>
      </c>
      <c r="C8" s="158">
        <v>6</v>
      </c>
      <c r="D8" s="158">
        <v>142052</v>
      </c>
      <c r="E8" s="158">
        <v>0</v>
      </c>
      <c r="F8" s="158">
        <v>119073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22979</v>
      </c>
      <c r="O8" s="158">
        <v>0</v>
      </c>
      <c r="Q8" s="158" t="s">
        <v>111</v>
      </c>
      <c r="R8" s="185">
        <v>5</v>
      </c>
    </row>
    <row r="9" spans="1:18" x14ac:dyDescent="0.3">
      <c r="A9" s="158">
        <v>46</v>
      </c>
      <c r="B9" s="158">
        <v>2</v>
      </c>
      <c r="C9" s="158">
        <v>1</v>
      </c>
      <c r="D9" s="158">
        <v>2</v>
      </c>
      <c r="E9" s="158">
        <v>0</v>
      </c>
      <c r="F9" s="158">
        <v>1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1</v>
      </c>
      <c r="O9" s="158">
        <v>0</v>
      </c>
      <c r="Q9" s="158" t="s">
        <v>112</v>
      </c>
      <c r="R9" s="185">
        <v>6</v>
      </c>
    </row>
    <row r="10" spans="1:18" x14ac:dyDescent="0.3">
      <c r="A10" s="158">
        <v>46</v>
      </c>
      <c r="B10" s="158">
        <v>2</v>
      </c>
      <c r="C10" s="158">
        <v>2</v>
      </c>
      <c r="D10" s="158">
        <v>264</v>
      </c>
      <c r="E10" s="158">
        <v>0</v>
      </c>
      <c r="F10" s="158">
        <v>120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144</v>
      </c>
      <c r="O10" s="158">
        <v>0</v>
      </c>
      <c r="Q10" s="158" t="s">
        <v>113</v>
      </c>
      <c r="R10" s="185">
        <v>7</v>
      </c>
    </row>
    <row r="11" spans="1:18" x14ac:dyDescent="0.3">
      <c r="A11" s="158">
        <v>46</v>
      </c>
      <c r="B11" s="158">
        <v>2</v>
      </c>
      <c r="C11" s="158">
        <v>6</v>
      </c>
      <c r="D11" s="158">
        <v>121957</v>
      </c>
      <c r="E11" s="158">
        <v>0</v>
      </c>
      <c r="F11" s="158">
        <v>99066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22891</v>
      </c>
      <c r="O11" s="158">
        <v>0</v>
      </c>
      <c r="Q11" s="158" t="s">
        <v>114</v>
      </c>
      <c r="R11" s="185">
        <v>8</v>
      </c>
    </row>
    <row r="12" spans="1:18" x14ac:dyDescent="0.3">
      <c r="Q12" s="158" t="s">
        <v>115</v>
      </c>
      <c r="R12" s="185">
        <v>9</v>
      </c>
    </row>
    <row r="13" spans="1:18" x14ac:dyDescent="0.3">
      <c r="Q13" s="158" t="s">
        <v>116</v>
      </c>
      <c r="R13" s="185">
        <v>10</v>
      </c>
    </row>
    <row r="14" spans="1:18" x14ac:dyDescent="0.3">
      <c r="Q14" s="158" t="s">
        <v>117</v>
      </c>
      <c r="R14" s="185">
        <v>11</v>
      </c>
    </row>
    <row r="15" spans="1:18" x14ac:dyDescent="0.3">
      <c r="Q15" s="158" t="s">
        <v>118</v>
      </c>
      <c r="R15" s="185">
        <v>12</v>
      </c>
    </row>
    <row r="16" spans="1:18" x14ac:dyDescent="0.3">
      <c r="Q16" s="158" t="s">
        <v>106</v>
      </c>
      <c r="R16" s="185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2014-03-27T10:33:21Z</dcterms:modified>
</cp:coreProperties>
</file>