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M23" i="419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J6" i="419"/>
  <c r="AF6" i="419"/>
  <c r="AB6" i="419"/>
  <c r="X6" i="419"/>
  <c r="T6" i="419"/>
  <c r="P6" i="419"/>
  <c r="L6" i="419"/>
  <c r="H6" i="419"/>
  <c r="Z6" i="419"/>
  <c r="N6" i="419"/>
  <c r="AH6" i="419"/>
  <c r="AE6" i="419"/>
  <c r="AA6" i="419"/>
  <c r="W6" i="419"/>
  <c r="S6" i="419"/>
  <c r="O6" i="419"/>
  <c r="K6" i="419"/>
  <c r="V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2" i="414"/>
  <c r="D4" i="414"/>
  <c r="C15" i="414"/>
  <c r="D15" i="414"/>
  <c r="D12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<sst xmlns="http://schemas.openxmlformats.org/spreadsheetml/2006/main" count="460" uniqueCount="286">
  <si>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</si>
  <si>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</si>
  <si>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</si>
  <si>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</si>
  <si>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</si>
  <si>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</si>
  <si>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</si>
  <si>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</si>
  <si>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</si>
  <si>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</si>
  <si>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</si>
  <si>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</si>
  <si>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</si>
  <si>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</si>
  <si>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</si>
  <si>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</si>
  <si>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</si>
  <si>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</si>
  <si>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</si>
  <si>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</si>
  <si>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</si>
  <si>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</si>
  <si>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</si>
  <si>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</si>
  <si>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</si>
  <si>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</si>
  <si>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</si>
  <si>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</si>
  <si>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</si>
  <si>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</si>
  <si>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</si>
  <si>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</si>
  <si>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</si>
  <si>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</si>
  <si>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</si>
  <si>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</si>
  <si>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</si>
  <si>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</si>
  <si>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</si>
  <si>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</si>
  <si>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</si>
  <si>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</si>
  <si>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</si>
  <si>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</si>
  <si>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</si>
  <si>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</si>
  <si>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</si>
  <si>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</si>
  <si>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</si>
  <si>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</si>
  <si>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</si>
  <si>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</si>
  <si>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</si>
  <si>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</si>
  <si>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</si>
  <si>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</si>
  <si>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</si>
  <si>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</si>
  <si>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</si>
  <si>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</si>
  <si>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</si>
  <si>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</si>
  <si>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</si>
  <si>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</si>
  <si>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</si>
  <si>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</si>
  <si>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</si>
  <si>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</si>
  <si>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</si>
  <si>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</si>
  <si>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</si>
  <si>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</si>
  <si>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</si>
  <si>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</si>
  <si>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</si>
  <si>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</si>
  <si>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</si>
  <si>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</si>
  <si>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</si>
  <si>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</si>
  <si>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</si>
  <si>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</si>
  <si>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</si>
  <si>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</si>
  <si>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</si>
  <si>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</si>
  <si>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</si>
  <si>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</si>
  <si>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</si>
  <si>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</si>
  <si>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</si>
  <si>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</si>
  <si>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</si>
  <si>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</si>
  <si>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</si>
  <si>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</si>
  <si>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</si>
  <si>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</si>
  <si>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</si>
  <si>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</si>
  <si>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</si>
  <si>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</si>
  <si>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</si>
  <si>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</si>
  <si>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</si>
  <si>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</si>
  <si>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</si>
  <si>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</si>
  <si>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</si>
  <si>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</si>
  <si>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</si>
  <si>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</si>
  <si>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</si>
  <si>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</si>
  <si>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</si>
  <si>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</si>
  <si>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</si>
  <si>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</si>
  <si>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</si>
  <si>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</si>
  <si>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</si>
  <si>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</si>
  <si>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</si>
  <si>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</si>
  <si>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</si>
  <si>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</si>
  <si>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</si>
  <si>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</si>
  <si>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</si>
  <si>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</si>
  <si>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</si>
  <si>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</si>
  <si>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</si>
  <si>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</si>
  <si>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</si>
  <si>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</si>
  <si>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</si>
  <si>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</si>
  <si>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</si>
  <si>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</si>
  <si>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</si>
  <si>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</si>
  <si>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</si>
  <si>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</si>
  <si>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</si>
  <si>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</si>
  <si>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</si>
  <si>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</si>
  <si>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</si>
  <si>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</si>
  <si>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</si>
  <si>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</si>
  <si>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</si>
  <si>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</si>
  <si>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</si>
  <si>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</si>
  <si>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</si>
  <si>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</si>
  <si>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</si>
  <si>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</si>
  <si>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</si>
  <si>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</si>
  <si>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</si>
  <si>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</si>
  <si>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</si>
  <si>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</si>
  <si>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</si>
  <si>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</si>
  <si>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</si>
  <si>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</si>
  <si>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</si>
  <si>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</si>
  <si>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</si>
  <si>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</si>
  <si>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</si>
  <si>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</si>
  <si>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</si>
  <si>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</si>
  <si>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</si>
  <si>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</si>
  <si>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</si>
  <si>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</si>
  <si>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</si>
  <si>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</si>
  <si>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</si>
  <si>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</si>
  <si>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</si>
  <si>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</si>
  <si>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</si>
  <si>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</si>
  <si>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</si>
  <si>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</si>
  <si>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</si>
  <si>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</si>
  <si>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</si>
  <si>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</si>
  <si>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</si>
  <si>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</si>
  <si>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</si>
  <si>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</si>
  <si>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</si>
  <si>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</si>
  <si>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</si>
  <si>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</si>
  <si>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</si>
  <si>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</si>
  <si>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</si>
  <si>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</si>
  <si>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</si>
  <si>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</si>
  <si>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</si>
  <si>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</si>
  <si>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</si>
  <si>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</si>
  <si>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</si>
  <si>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</si>
  <si>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</si>
  <si>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</si>
  <si>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</si>
  <si>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</si>
  <si>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</si>
  <si>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</si>
  <si>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</si>
  <si>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</si>
  <si>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</si>
  <si>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</si>
  <si>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</si>
  <si>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</si>
  <si>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</si>
  <si>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</si>
  <si>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</si>
  <si>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</si>
  <si>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</si>
  <si>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</si>
  <si>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</si>
  <si>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</si>
  <si>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</si>
  <si>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</si>
  <si>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</si>
  <si>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</si>
  <si>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</si>
  <si>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</si>
  <si>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</si>
  <si>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</si>
  <si>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</si>
  <si>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--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</si>
  <si>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</si>
  <si>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</si>
  <si>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</si>
  <si>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</si>
  <si>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</si>
  <si>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</si>
  <si>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</si>
  <si>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</si>
  <si>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</si>
  <si>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</si>
  <si>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</si>
  <si>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</si>
  <si>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</si>
  <si>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</si>
  <si>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</si>
  <si>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</si>
  <si>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</si>
  <si>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</si>
  <si>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</si>
  <si>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</si>
  <si>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</si>
  <si>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</si>
  <si>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</si>
  <si>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</si>
  <si>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</si>
  <si>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</si>
  <si>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</si>
  <si>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</si>
  <si>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</si>
  <si>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</si>
  <si>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</si>
  <si>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implant.umělé těl.náhr.-kovové (s.Z_506)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</si>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</sst>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7" t="s">
        <v>177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179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7" t="s">
        <v>177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1451.4224745288834</v>
      </c>
      <c r="D4" s="120">
        <f ca="1">IF(ISERROR(VLOOKUP("Náklady celkem",INDIRECT("HI!$A:$G"),5,0)),0,VLOOKUP("Náklady celkem",INDIRECT("HI!$A:$G"),5,0))</f>
        <v>1110.0040400000009</v>
      </c>
      <c r="E4" s="121">
        <f ca="1">IF(C4=0,0,D4/C4)</f>
        <v>0.76476977549923686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43.749998621980836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1339.5832911397042</v>
      </c>
      <c r="D12" s="124">
        <f ca="1">IF(ISERROR(VLOOKUP("Osobní náklady (Kč) *",INDIRECT("HI!$A:$G"),5,0)),0,VLOOKUP("Osobní náklady (Kč) *",INDIRECT("HI!$A:$G"),5,0))</f>
        <v>1055.2646400000001</v>
      </c>
      <c r="E12" s="125">
        <f ca="1">IF(C12=0,0,D12/C12)</f>
        <v>0.78775589915143784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7" t="s">
        <v>177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2013</v>
      </c>
      <c r="C3" s="40">
        <v>2014</v>
      </c>
      <c r="D3" s="7"/>
      <c r="E3" s="246">
        <v>2015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43.749998621980836</v>
      </c>
      <c r="G6" s="82">
        <f>E6-F6</f>
        <v>-43.749998621980836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821.83581000000004</v>
      </c>
      <c r="C7" s="31">
        <v>885.27907000000096</v>
      </c>
      <c r="D7" s="8"/>
      <c r="E7" s="81">
        <v>1055.2646400000001</v>
      </c>
      <c r="F7" s="30">
        <v>1339.5832911397042</v>
      </c>
      <c r="G7" s="82">
        <f>E7-F7</f>
        <v>-284.31865113970412</v>
      </c>
      <c r="H7" s="86">
        <f>IF(F7&lt;0.00000001,"",E7/F7)</f>
        <v>0.78775589915143784</v>
      </c>
    </row>
    <row r="8" spans="1:8" ht="14.4" customHeight="1" thickBot="1" x14ac:dyDescent="0.35">
      <c r="A8" s="1" t="s">
        <v>48</v>
      </c>
      <c r="B8" s="11">
        <v>41.068350000000009</v>
      </c>
      <c r="C8" s="33">
        <v>46.247990000000073</v>
      </c>
      <c r="D8" s="8"/>
      <c r="E8" s="83">
        <v>54.739400000000842</v>
      </c>
      <c r="F8" s="32">
        <v>68.089184767198361</v>
      </c>
      <c r="G8" s="84">
        <f>E8-F8</f>
        <v>-13.349784767197519</v>
      </c>
      <c r="H8" s="87">
        <f>IF(F8&lt;0.00000001,"",E8/F8)</f>
        <v>0.80393678066727692</v>
      </c>
    </row>
    <row r="9" spans="1:8" ht="14.4" customHeight="1" thickBot="1" x14ac:dyDescent="0.35">
      <c r="A9" s="2" t="s">
        <v>49</v>
      </c>
      <c r="B9" s="3">
        <v>862.90416000000005</v>
      </c>
      <c r="C9" s="35">
        <v>931.52706000000103</v>
      </c>
      <c r="D9" s="8"/>
      <c r="E9" s="3">
        <v>1110.0040400000009</v>
      </c>
      <c r="F9" s="34">
        <v>1451.4224745288834</v>
      </c>
      <c r="G9" s="34">
        <f>E9-F9</f>
        <v>-341.41843452888247</v>
      </c>
      <c r="H9" s="88">
        <f>IF(F9&lt;0.00000001,"",E9/F9)</f>
        <v>0.76476977549923686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111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110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154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9" t="s">
        <v>179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6" customFormat="1" ht="14.4" customHeight="1" thickBot="1" x14ac:dyDescent="0.3">
      <c r="A2" s="167" t="s">
        <v>177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2015</v>
      </c>
      <c r="C4" s="102" t="s">
        <v>5</v>
      </c>
      <c r="D4" s="92" t="s">
        <v>155</v>
      </c>
      <c r="E4" s="92" t="s">
        <v>156</v>
      </c>
      <c r="F4" s="92" t="s">
        <v>157</v>
      </c>
      <c r="G4" s="92" t="s">
        <v>158</v>
      </c>
      <c r="H4" s="92" t="s">
        <v>159</v>
      </c>
      <c r="I4" s="92" t="s">
        <v>160</v>
      </c>
      <c r="J4" s="92" t="s">
        <v>161</v>
      </c>
      <c r="K4" s="92" t="s">
        <v>162</v>
      </c>
      <c r="L4" s="92" t="s">
        <v>163</v>
      </c>
      <c r="M4" s="92" t="s">
        <v>164</v>
      </c>
      <c r="N4" s="92" t="s">
        <v>165</v>
      </c>
      <c r="O4" s="92" t="s">
        <v>166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178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178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178</v>
      </c>
    </row>
    <row r="9" spans="1:17" ht="14.4" customHeight="1" x14ac:dyDescent="0.3">
      <c r="A9" s="15" t="s">
        <v>12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178</v>
      </c>
    </row>
    <row r="11" spans="1:17" ht="14.4" customHeight="1" x14ac:dyDescent="0.3">
      <c r="A11" s="15" t="s">
        <v>14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0.64500000000000002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2.1422300000000001</v>
      </c>
      <c r="Q11" s="67">
        <v>0.293245847442</v>
      </c>
    </row>
    <row r="12" spans="1:17" ht="14.4" customHeight="1" x14ac:dyDescent="0.3">
      <c r="A12" s="15" t="s">
        <v>15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178</v>
      </c>
    </row>
    <row r="14" spans="1:17" ht="14.4" customHeight="1" x14ac:dyDescent="0.3">
      <c r="A14" s="15" t="s">
        <v>17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1.476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12.342000000000001</v>
      </c>
      <c r="Q14" s="67">
        <v>1.217550739697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178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178</v>
      </c>
    </row>
    <row r="17" spans="1:17" ht="14.4" customHeight="1" x14ac:dyDescent="0.3">
      <c r="A17" s="15" t="s">
        <v>20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0.89100000000000001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4.8220000000000001</v>
      </c>
      <c r="Q18" s="67" t="s">
        <v>178</v>
      </c>
    </row>
    <row r="19" spans="1:17" ht="14.4" customHeight="1" x14ac:dyDescent="0.3">
      <c r="A19" s="15" t="s">
        <v>22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0.43260999999999999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2.5931000000000002</v>
      </c>
      <c r="Q19" s="67">
        <v>0.57096784790900001</v>
      </c>
    </row>
    <row r="20" spans="1:17" ht="14.4" customHeight="1" x14ac:dyDescent="0.3">
      <c r="A20" s="15" t="s">
        <v>23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220.39272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1055.2646400000001</v>
      </c>
      <c r="Q20" s="67">
        <v>0.78775589915099997</v>
      </c>
    </row>
    <row r="21" spans="1:17" ht="14.4" customHeight="1" x14ac:dyDescent="0.3">
      <c r="A21" s="16" t="s">
        <v>24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3.984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19.920000000000002</v>
      </c>
      <c r="Q21" s="67">
        <v>0.97567489787700001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3.0249999999999999</v>
      </c>
      <c r="Q22" s="67" t="s">
        <v>178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/>
    </row>
    <row r="24" spans="1:17" ht="14.4" customHeight="1" x14ac:dyDescent="0.3">
      <c r="A24" s="16" t="s">
        <v>27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2.7076999999989999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9.8950699999990004</v>
      </c>
      <c r="Q24" s="67"/>
    </row>
    <row r="25" spans="1:17" ht="14.4" customHeight="1" x14ac:dyDescent="0.3">
      <c r="A25" s="17" t="s">
        <v>28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230.52903000000001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1110.00404</v>
      </c>
      <c r="Q25" s="68">
        <v>0.76476977549900005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24.749680000000001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132.00004999999999</v>
      </c>
      <c r="Q26" s="67" t="s">
        <v>178</v>
      </c>
    </row>
    <row r="27" spans="1:17" ht="14.4" customHeight="1" x14ac:dyDescent="0.3">
      <c r="A27" s="18" t="s">
        <v>30</v>
      </c>
      <c r="B27" s="49">
        <v>3483.4139388693202</v>
      </c>
      <c r="C27" s="50">
        <v>290.28449490577702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255.27870999999999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1242.0040899999999</v>
      </c>
      <c r="Q27" s="68">
        <v>0.85571507386400003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178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178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175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7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171</v>
      </c>
      <c r="G4" s="261" t="s">
        <v>39</v>
      </c>
      <c r="H4" s="104" t="s">
        <v>65</v>
      </c>
      <c r="I4" s="259" t="s">
        <v>40</v>
      </c>
      <c r="J4" s="261" t="s">
        <v>173</v>
      </c>
      <c r="K4" s="262" t="s">
        <v>174</v>
      </c>
    </row>
    <row r="5" spans="1:11" ht="42" thickBot="1" x14ac:dyDescent="0.35">
      <c r="A5" s="59"/>
      <c r="B5" s="24" t="s">
        <v>167</v>
      </c>
      <c r="C5" s="25" t="s">
        <v>168</v>
      </c>
      <c r="D5" s="26" t="s">
        <v>169</v>
      </c>
      <c r="E5" s="26" t="s">
        <v>170</v>
      </c>
      <c r="F5" s="260"/>
      <c r="G5" s="260"/>
      <c r="H5" s="25" t="s">
        <v>172</v>
      </c>
      <c r="I5" s="260"/>
      <c r="J5" s="260"/>
      <c r="K5" s="263"/>
    </row>
    <row r="6" spans="1:11" ht="14.4" customHeight="1" thickBot="1" x14ac:dyDescent="0.35">
      <c r="A6" s="293" t="s">
        <v>180</v>
      </c>
      <c r="B6" s="275">
        <v>2612.24578873766</v>
      </c>
      <c r="C6" s="275">
        <v>2565.8486800000001</v>
      </c>
      <c r="D6" s="276">
        <v>-46.397108737662002</v>
      </c>
      <c r="E6" s="277">
        <v>0.98223861286799996</v>
      </c>
      <c r="F6" s="275">
        <v>3483.4139388693202</v>
      </c>
      <c r="G6" s="276">
        <v>1451.42247452888</v>
      </c>
      <c r="H6" s="278">
        <v>230.52903000000001</v>
      </c>
      <c r="I6" s="275">
        <v>1110.00404</v>
      </c>
      <c r="J6" s="276">
        <v>-341.41843452888401</v>
      </c>
      <c r="K6" s="279">
        <v>0.31865407312400001</v>
      </c>
    </row>
    <row r="7" spans="1:11" ht="14.4" customHeight="1" thickBot="1" x14ac:dyDescent="0.35">
      <c r="A7" s="294" t="s">
        <v>181</v>
      </c>
      <c r="B7" s="275">
        <v>172.59527745669899</v>
      </c>
      <c r="C7" s="275">
        <v>147.20631</v>
      </c>
      <c r="D7" s="276">
        <v>-25.388967456699</v>
      </c>
      <c r="E7" s="277">
        <v>0.85289882880400003</v>
      </c>
      <c r="F7" s="275">
        <v>177.052932683877</v>
      </c>
      <c r="G7" s="276">
        <v>73.772055284947996</v>
      </c>
      <c r="H7" s="278">
        <v>2.2987000000000002</v>
      </c>
      <c r="I7" s="275">
        <v>19.699300000000001</v>
      </c>
      <c r="J7" s="276">
        <v>-54.072755284948002</v>
      </c>
      <c r="K7" s="279">
        <v>0.111262206738</v>
      </c>
    </row>
    <row r="8" spans="1:11" ht="14.4" customHeight="1" thickBot="1" x14ac:dyDescent="0.35">
      <c r="A8" s="295" t="s">
        <v>182</v>
      </c>
      <c r="B8" s="275">
        <v>148.26650714334099</v>
      </c>
      <c r="C8" s="275">
        <v>124.71131</v>
      </c>
      <c r="D8" s="276">
        <v>-23.555197143339999</v>
      </c>
      <c r="E8" s="277">
        <v>0.84112934473699996</v>
      </c>
      <c r="F8" s="275">
        <v>152.724747390044</v>
      </c>
      <c r="G8" s="276">
        <v>63.635311412518</v>
      </c>
      <c r="H8" s="278">
        <v>0.82269999999999999</v>
      </c>
      <c r="I8" s="275">
        <v>7.3573000000000004</v>
      </c>
      <c r="J8" s="276">
        <v>-56.278011412517998</v>
      </c>
      <c r="K8" s="279">
        <v>4.8173594165999999E-2</v>
      </c>
    </row>
    <row r="9" spans="1:11" ht="14.4" customHeight="1" thickBot="1" x14ac:dyDescent="0.35">
      <c r="A9" s="296" t="s">
        <v>183</v>
      </c>
      <c r="B9" s="280">
        <v>19.999999999999002</v>
      </c>
      <c r="C9" s="280">
        <v>17.521719999999998</v>
      </c>
      <c r="D9" s="281">
        <v>-2.4782799999990002</v>
      </c>
      <c r="E9" s="282">
        <v>0.87608600000000003</v>
      </c>
      <c r="F9" s="280">
        <v>20</v>
      </c>
      <c r="G9" s="281">
        <v>8.333333333333</v>
      </c>
      <c r="H9" s="283">
        <v>0.1777</v>
      </c>
      <c r="I9" s="280">
        <v>5.2150699999999999</v>
      </c>
      <c r="J9" s="281">
        <v>-3.1182633333330001</v>
      </c>
      <c r="K9" s="284">
        <v>0.26075350000000003</v>
      </c>
    </row>
    <row r="10" spans="1:11" ht="14.4" customHeight="1" thickBot="1" x14ac:dyDescent="0.35">
      <c r="A10" s="297" t="s">
        <v>184</v>
      </c>
      <c r="B10" s="275">
        <v>19.999999999999002</v>
      </c>
      <c r="C10" s="275">
        <v>17.521719999999998</v>
      </c>
      <c r="D10" s="276">
        <v>-2.4782799999990002</v>
      </c>
      <c r="E10" s="277">
        <v>0.87608600000000003</v>
      </c>
      <c r="F10" s="275">
        <v>20</v>
      </c>
      <c r="G10" s="276">
        <v>8.333333333333</v>
      </c>
      <c r="H10" s="278">
        <v>0.1777</v>
      </c>
      <c r="I10" s="275">
        <v>5.2150699999999999</v>
      </c>
      <c r="J10" s="276">
        <v>-3.1182633333330001</v>
      </c>
      <c r="K10" s="279">
        <v>0.26075350000000003</v>
      </c>
    </row>
    <row r="11" spans="1:11" ht="14.4" customHeight="1" thickBot="1" x14ac:dyDescent="0.35">
      <c r="A11" s="296" t="s">
        <v>185</v>
      </c>
      <c r="B11" s="280">
        <v>104.99994346383301</v>
      </c>
      <c r="C11" s="280">
        <v>103.58110000000001</v>
      </c>
      <c r="D11" s="281">
        <v>-1.4188434638330001</v>
      </c>
      <c r="E11" s="282">
        <v>0.98648719783000005</v>
      </c>
      <c r="F11" s="280">
        <v>104.999996692754</v>
      </c>
      <c r="G11" s="281">
        <v>43.749998621981</v>
      </c>
      <c r="H11" s="283">
        <v>0</v>
      </c>
      <c r="I11" s="280">
        <v>0</v>
      </c>
      <c r="J11" s="281">
        <v>-43.749998621981</v>
      </c>
      <c r="K11" s="284">
        <v>0</v>
      </c>
    </row>
    <row r="12" spans="1:11" ht="14.4" customHeight="1" thickBot="1" x14ac:dyDescent="0.35">
      <c r="A12" s="297" t="s">
        <v>186</v>
      </c>
      <c r="B12" s="275">
        <v>104.99994346383301</v>
      </c>
      <c r="C12" s="275">
        <v>103.58110000000001</v>
      </c>
      <c r="D12" s="276">
        <v>-1.4188434638330001</v>
      </c>
      <c r="E12" s="277">
        <v>0.98648719783000005</v>
      </c>
      <c r="F12" s="275">
        <v>104.999996692754</v>
      </c>
      <c r="G12" s="276">
        <v>43.749998621981</v>
      </c>
      <c r="H12" s="278">
        <v>0</v>
      </c>
      <c r="I12" s="275">
        <v>0</v>
      </c>
      <c r="J12" s="276">
        <v>-43.749998621981</v>
      </c>
      <c r="K12" s="279">
        <v>0</v>
      </c>
    </row>
    <row r="13" spans="1:11" ht="14.4" customHeight="1" thickBot="1" x14ac:dyDescent="0.35">
      <c r="A13" s="296" t="s">
        <v>187</v>
      </c>
      <c r="B13" s="280">
        <v>0</v>
      </c>
      <c r="C13" s="280">
        <v>5.5460000000000002E-2</v>
      </c>
      <c r="D13" s="281">
        <v>5.5460000000000002E-2</v>
      </c>
      <c r="E13" s="285" t="s">
        <v>178</v>
      </c>
      <c r="F13" s="280">
        <v>0</v>
      </c>
      <c r="G13" s="281">
        <v>0</v>
      </c>
      <c r="H13" s="283">
        <v>0</v>
      </c>
      <c r="I13" s="280">
        <v>0</v>
      </c>
      <c r="J13" s="281">
        <v>0</v>
      </c>
      <c r="K13" s="286" t="s">
        <v>178</v>
      </c>
    </row>
    <row r="14" spans="1:11" ht="14.4" customHeight="1" thickBot="1" x14ac:dyDescent="0.35">
      <c r="A14" s="297" t="s">
        <v>188</v>
      </c>
      <c r="B14" s="275">
        <v>0</v>
      </c>
      <c r="C14" s="275">
        <v>5.5460000000000002E-2</v>
      </c>
      <c r="D14" s="276">
        <v>5.5460000000000002E-2</v>
      </c>
      <c r="E14" s="287" t="s">
        <v>178</v>
      </c>
      <c r="F14" s="275">
        <v>0</v>
      </c>
      <c r="G14" s="276">
        <v>0</v>
      </c>
      <c r="H14" s="278">
        <v>0</v>
      </c>
      <c r="I14" s="275">
        <v>0</v>
      </c>
      <c r="J14" s="276">
        <v>0</v>
      </c>
      <c r="K14" s="288" t="s">
        <v>178</v>
      </c>
    </row>
    <row r="15" spans="1:11" ht="14.4" customHeight="1" thickBot="1" x14ac:dyDescent="0.35">
      <c r="A15" s="296" t="s">
        <v>189</v>
      </c>
      <c r="B15" s="280">
        <v>15.708108354592</v>
      </c>
      <c r="C15" s="280">
        <v>3.3727</v>
      </c>
      <c r="D15" s="281">
        <v>-12.335408354591999</v>
      </c>
      <c r="E15" s="282">
        <v>0.214710767449</v>
      </c>
      <c r="F15" s="280">
        <v>17.532565404869999</v>
      </c>
      <c r="G15" s="281">
        <v>7.3052355853620004</v>
      </c>
      <c r="H15" s="283">
        <v>0.64500000000000002</v>
      </c>
      <c r="I15" s="280">
        <v>2.1422300000000001</v>
      </c>
      <c r="J15" s="281">
        <v>-5.1630055853619998</v>
      </c>
      <c r="K15" s="284">
        <v>0.122185769767</v>
      </c>
    </row>
    <row r="16" spans="1:11" ht="14.4" customHeight="1" thickBot="1" x14ac:dyDescent="0.35">
      <c r="A16" s="297" t="s">
        <v>190</v>
      </c>
      <c r="B16" s="275">
        <v>4.546622459E-2</v>
      </c>
      <c r="C16" s="275">
        <v>0.11821</v>
      </c>
      <c r="D16" s="276">
        <v>7.2743775408999997E-2</v>
      </c>
      <c r="E16" s="277">
        <v>2.5999519657689998</v>
      </c>
      <c r="F16" s="275">
        <v>0</v>
      </c>
      <c r="G16" s="276">
        <v>0</v>
      </c>
      <c r="H16" s="278">
        <v>0</v>
      </c>
      <c r="I16" s="275">
        <v>0</v>
      </c>
      <c r="J16" s="276">
        <v>0</v>
      </c>
      <c r="K16" s="288" t="s">
        <v>178</v>
      </c>
    </row>
    <row r="17" spans="1:11" ht="14.4" customHeight="1" thickBot="1" x14ac:dyDescent="0.35">
      <c r="A17" s="297" t="s">
        <v>191</v>
      </c>
      <c r="B17" s="275">
        <v>0.40613714533299999</v>
      </c>
      <c r="C17" s="275">
        <v>1.8469500000000001</v>
      </c>
      <c r="D17" s="276">
        <v>1.440812854666</v>
      </c>
      <c r="E17" s="277">
        <v>4.5476017675870004</v>
      </c>
      <c r="F17" s="275">
        <v>1.999999937004</v>
      </c>
      <c r="G17" s="276">
        <v>0.83333330708499997</v>
      </c>
      <c r="H17" s="278">
        <v>0</v>
      </c>
      <c r="I17" s="275">
        <v>0.30674000000000001</v>
      </c>
      <c r="J17" s="276">
        <v>-0.52659330708499996</v>
      </c>
      <c r="K17" s="279">
        <v>0.15337000482999999</v>
      </c>
    </row>
    <row r="18" spans="1:11" ht="14.4" customHeight="1" thickBot="1" x14ac:dyDescent="0.35">
      <c r="A18" s="297" t="s">
        <v>192</v>
      </c>
      <c r="B18" s="275">
        <v>1.78402578881</v>
      </c>
      <c r="C18" s="275">
        <v>0.98819999999999997</v>
      </c>
      <c r="D18" s="276">
        <v>-0.79582578880999999</v>
      </c>
      <c r="E18" s="277">
        <v>0.55391575962499995</v>
      </c>
      <c r="F18" s="275">
        <v>2.532565467865</v>
      </c>
      <c r="G18" s="276">
        <v>1.0552356116099999</v>
      </c>
      <c r="H18" s="278">
        <v>0</v>
      </c>
      <c r="I18" s="275">
        <v>0.87829999999999997</v>
      </c>
      <c r="J18" s="276">
        <v>-0.17693561160999999</v>
      </c>
      <c r="K18" s="279">
        <v>0.34680248591500001</v>
      </c>
    </row>
    <row r="19" spans="1:11" ht="14.4" customHeight="1" thickBot="1" x14ac:dyDescent="0.35">
      <c r="A19" s="297" t="s">
        <v>193</v>
      </c>
      <c r="B19" s="275">
        <v>5.9122081393999999E-2</v>
      </c>
      <c r="C19" s="275">
        <v>0</v>
      </c>
      <c r="D19" s="276">
        <v>-5.9122081393999999E-2</v>
      </c>
      <c r="E19" s="277">
        <v>0</v>
      </c>
      <c r="F19" s="275">
        <v>0</v>
      </c>
      <c r="G19" s="276">
        <v>0</v>
      </c>
      <c r="H19" s="278">
        <v>0</v>
      </c>
      <c r="I19" s="275">
        <v>0</v>
      </c>
      <c r="J19" s="276">
        <v>0</v>
      </c>
      <c r="K19" s="279">
        <v>5</v>
      </c>
    </row>
    <row r="20" spans="1:11" ht="14.4" customHeight="1" thickBot="1" x14ac:dyDescent="0.35">
      <c r="A20" s="297" t="s">
        <v>194</v>
      </c>
      <c r="B20" s="275">
        <v>13.413357114463</v>
      </c>
      <c r="C20" s="275">
        <v>0.41933999999999999</v>
      </c>
      <c r="D20" s="276">
        <v>-12.994017114463</v>
      </c>
      <c r="E20" s="277">
        <v>3.1262867037E-2</v>
      </c>
      <c r="F20" s="275">
        <v>13</v>
      </c>
      <c r="G20" s="276">
        <v>5.4166666666659999</v>
      </c>
      <c r="H20" s="278">
        <v>0.64500000000000002</v>
      </c>
      <c r="I20" s="275">
        <v>0.95718999999999999</v>
      </c>
      <c r="J20" s="276">
        <v>-4.4594766666660002</v>
      </c>
      <c r="K20" s="279">
        <v>7.3630000000000001E-2</v>
      </c>
    </row>
    <row r="21" spans="1:11" ht="14.4" customHeight="1" thickBot="1" x14ac:dyDescent="0.35">
      <c r="A21" s="296" t="s">
        <v>195</v>
      </c>
      <c r="B21" s="280">
        <v>6.9999999999989999</v>
      </c>
      <c r="C21" s="280">
        <v>0.18032999999999999</v>
      </c>
      <c r="D21" s="281">
        <v>-6.8196699999990003</v>
      </c>
      <c r="E21" s="282">
        <v>2.5761428571E-2</v>
      </c>
      <c r="F21" s="280">
        <v>10.192185292417999</v>
      </c>
      <c r="G21" s="281">
        <v>4.2467438718409998</v>
      </c>
      <c r="H21" s="283">
        <v>0</v>
      </c>
      <c r="I21" s="280">
        <v>0</v>
      </c>
      <c r="J21" s="281">
        <v>-4.2467438718409998</v>
      </c>
      <c r="K21" s="284">
        <v>0</v>
      </c>
    </row>
    <row r="22" spans="1:11" ht="14.4" customHeight="1" thickBot="1" x14ac:dyDescent="0.35">
      <c r="A22" s="297" t="s">
        <v>196</v>
      </c>
      <c r="B22" s="275">
        <v>6.9999999999989999</v>
      </c>
      <c r="C22" s="275">
        <v>0.18032999999999999</v>
      </c>
      <c r="D22" s="276">
        <v>-6.8196699999990003</v>
      </c>
      <c r="E22" s="277">
        <v>2.5761428571E-2</v>
      </c>
      <c r="F22" s="275">
        <v>10.192185292417999</v>
      </c>
      <c r="G22" s="276">
        <v>4.2467438718409998</v>
      </c>
      <c r="H22" s="278">
        <v>0</v>
      </c>
      <c r="I22" s="275">
        <v>0</v>
      </c>
      <c r="J22" s="276">
        <v>-4.2467438718409998</v>
      </c>
      <c r="K22" s="279">
        <v>0</v>
      </c>
    </row>
    <row r="23" spans="1:11" ht="14.4" customHeight="1" thickBot="1" x14ac:dyDescent="0.35">
      <c r="A23" s="296" t="s">
        <v>197</v>
      </c>
      <c r="B23" s="280">
        <v>0.55845532491500005</v>
      </c>
      <c r="C23" s="280">
        <v>0</v>
      </c>
      <c r="D23" s="281">
        <v>-0.55845532491500005</v>
      </c>
      <c r="E23" s="282">
        <v>0</v>
      </c>
      <c r="F23" s="280">
        <v>0</v>
      </c>
      <c r="G23" s="281">
        <v>0</v>
      </c>
      <c r="H23" s="283">
        <v>0</v>
      </c>
      <c r="I23" s="280">
        <v>0</v>
      </c>
      <c r="J23" s="281">
        <v>0</v>
      </c>
      <c r="K23" s="284">
        <v>5</v>
      </c>
    </row>
    <row r="24" spans="1:11" ht="14.4" customHeight="1" thickBot="1" x14ac:dyDescent="0.35">
      <c r="A24" s="297" t="s">
        <v>198</v>
      </c>
      <c r="B24" s="275">
        <v>0.55845532491500005</v>
      </c>
      <c r="C24" s="275">
        <v>0</v>
      </c>
      <c r="D24" s="276">
        <v>-0.55845532491500005</v>
      </c>
      <c r="E24" s="277">
        <v>0</v>
      </c>
      <c r="F24" s="275">
        <v>0</v>
      </c>
      <c r="G24" s="276">
        <v>0</v>
      </c>
      <c r="H24" s="278">
        <v>0</v>
      </c>
      <c r="I24" s="275">
        <v>0</v>
      </c>
      <c r="J24" s="276">
        <v>0</v>
      </c>
      <c r="K24" s="279">
        <v>5</v>
      </c>
    </row>
    <row r="25" spans="1:11" ht="14.4" customHeight="1" thickBot="1" x14ac:dyDescent="0.35">
      <c r="A25" s="295" t="s">
        <v>17</v>
      </c>
      <c r="B25" s="275">
        <v>24.328770313358</v>
      </c>
      <c r="C25" s="275">
        <v>22.495000000000001</v>
      </c>
      <c r="D25" s="276">
        <v>-1.8337703133579999</v>
      </c>
      <c r="E25" s="277">
        <v>0.92462544182299999</v>
      </c>
      <c r="F25" s="275">
        <v>24.328185293832</v>
      </c>
      <c r="G25" s="276">
        <v>10.136743872429999</v>
      </c>
      <c r="H25" s="278">
        <v>1.476</v>
      </c>
      <c r="I25" s="275">
        <v>12.342000000000001</v>
      </c>
      <c r="J25" s="276">
        <v>2.2052561275690001</v>
      </c>
      <c r="K25" s="279">
        <v>0.50731280820699998</v>
      </c>
    </row>
    <row r="26" spans="1:11" ht="14.4" customHeight="1" thickBot="1" x14ac:dyDescent="0.35">
      <c r="A26" s="296" t="s">
        <v>199</v>
      </c>
      <c r="B26" s="280">
        <v>24.328770313358</v>
      </c>
      <c r="C26" s="280">
        <v>22.495000000000001</v>
      </c>
      <c r="D26" s="281">
        <v>-1.8337703133579999</v>
      </c>
      <c r="E26" s="282">
        <v>0.92462544182299999</v>
      </c>
      <c r="F26" s="280">
        <v>24.328185293832</v>
      </c>
      <c r="G26" s="281">
        <v>10.136743872429999</v>
      </c>
      <c r="H26" s="283">
        <v>1.476</v>
      </c>
      <c r="I26" s="280">
        <v>12.342000000000001</v>
      </c>
      <c r="J26" s="281">
        <v>2.2052561275690001</v>
      </c>
      <c r="K26" s="284">
        <v>0.50731280820699998</v>
      </c>
    </row>
    <row r="27" spans="1:11" ht="14.4" customHeight="1" thickBot="1" x14ac:dyDescent="0.35">
      <c r="A27" s="297" t="s">
        <v>200</v>
      </c>
      <c r="B27" s="275">
        <v>6.0000406434329996</v>
      </c>
      <c r="C27" s="275">
        <v>5.492</v>
      </c>
      <c r="D27" s="276">
        <v>-0.50804064343300004</v>
      </c>
      <c r="E27" s="277">
        <v>0.91532713299299995</v>
      </c>
      <c r="F27" s="275">
        <v>6.3281858607880004</v>
      </c>
      <c r="G27" s="276">
        <v>2.636744108662</v>
      </c>
      <c r="H27" s="278">
        <v>0.45700000000000002</v>
      </c>
      <c r="I27" s="275">
        <v>2.3620000000000001</v>
      </c>
      <c r="J27" s="276">
        <v>-0.274744108662</v>
      </c>
      <c r="K27" s="279">
        <v>0.37325073124500002</v>
      </c>
    </row>
    <row r="28" spans="1:11" ht="14.4" customHeight="1" thickBot="1" x14ac:dyDescent="0.35">
      <c r="A28" s="297" t="s">
        <v>201</v>
      </c>
      <c r="B28" s="275">
        <v>18.328729669924002</v>
      </c>
      <c r="C28" s="275">
        <v>17.003</v>
      </c>
      <c r="D28" s="276">
        <v>-1.325729669924</v>
      </c>
      <c r="E28" s="277">
        <v>0.92766930966799999</v>
      </c>
      <c r="F28" s="275">
        <v>17.999999433043001</v>
      </c>
      <c r="G28" s="276">
        <v>7.4999997637679998</v>
      </c>
      <c r="H28" s="278">
        <v>1.0189999999999999</v>
      </c>
      <c r="I28" s="275">
        <v>9.98</v>
      </c>
      <c r="J28" s="276">
        <v>2.4800002362310001</v>
      </c>
      <c r="K28" s="279">
        <v>0.55444446190800001</v>
      </c>
    </row>
    <row r="29" spans="1:11" ht="14.4" customHeight="1" thickBot="1" x14ac:dyDescent="0.35">
      <c r="A29" s="298" t="s">
        <v>202</v>
      </c>
      <c r="B29" s="280">
        <v>24.664966860865</v>
      </c>
      <c r="C29" s="280">
        <v>25.926269999999999</v>
      </c>
      <c r="D29" s="281">
        <v>1.2613031391339999</v>
      </c>
      <c r="E29" s="282">
        <v>1.05113743498</v>
      </c>
      <c r="F29" s="280">
        <v>30.899808146449001</v>
      </c>
      <c r="G29" s="281">
        <v>12.874920061019999</v>
      </c>
      <c r="H29" s="283">
        <v>1.32361</v>
      </c>
      <c r="I29" s="280">
        <v>7.4150999999999998</v>
      </c>
      <c r="J29" s="281">
        <v>-5.4598200610200003</v>
      </c>
      <c r="K29" s="284">
        <v>0.23997236373899999</v>
      </c>
    </row>
    <row r="30" spans="1:11" ht="14.4" customHeight="1" thickBot="1" x14ac:dyDescent="0.35">
      <c r="A30" s="295" t="s">
        <v>20</v>
      </c>
      <c r="B30" s="275">
        <v>16.636595958114999</v>
      </c>
      <c r="C30" s="275">
        <v>12.134</v>
      </c>
      <c r="D30" s="276">
        <v>-4.5025959581150001</v>
      </c>
      <c r="E30" s="277">
        <v>0.72935593498499995</v>
      </c>
      <c r="F30" s="275">
        <v>20</v>
      </c>
      <c r="G30" s="276">
        <v>8.333333333333</v>
      </c>
      <c r="H30" s="278">
        <v>0</v>
      </c>
      <c r="I30" s="275">
        <v>0</v>
      </c>
      <c r="J30" s="276">
        <v>-8.333333333333</v>
      </c>
      <c r="K30" s="279">
        <v>0</v>
      </c>
    </row>
    <row r="31" spans="1:11" ht="14.4" customHeight="1" thickBot="1" x14ac:dyDescent="0.35">
      <c r="A31" s="299" t="s">
        <v>203</v>
      </c>
      <c r="B31" s="275">
        <v>16.636595958114999</v>
      </c>
      <c r="C31" s="275">
        <v>12.134</v>
      </c>
      <c r="D31" s="276">
        <v>-4.5025959581150001</v>
      </c>
      <c r="E31" s="277">
        <v>0.72935593498499995</v>
      </c>
      <c r="F31" s="275">
        <v>20</v>
      </c>
      <c r="G31" s="276">
        <v>8.333333333333</v>
      </c>
      <c r="H31" s="278">
        <v>0</v>
      </c>
      <c r="I31" s="275">
        <v>0</v>
      </c>
      <c r="J31" s="276">
        <v>-8.333333333333</v>
      </c>
      <c r="K31" s="279">
        <v>0</v>
      </c>
    </row>
    <row r="32" spans="1:11" ht="14.4" customHeight="1" thickBot="1" x14ac:dyDescent="0.35">
      <c r="A32" s="297" t="s">
        <v>204</v>
      </c>
      <c r="B32" s="275">
        <v>1.1013497461920001</v>
      </c>
      <c r="C32" s="275">
        <v>0</v>
      </c>
      <c r="D32" s="276">
        <v>-1.1013497461920001</v>
      </c>
      <c r="E32" s="277">
        <v>0</v>
      </c>
      <c r="F32" s="275">
        <v>0</v>
      </c>
      <c r="G32" s="276">
        <v>0</v>
      </c>
      <c r="H32" s="278">
        <v>0</v>
      </c>
      <c r="I32" s="275">
        <v>0</v>
      </c>
      <c r="J32" s="276">
        <v>0</v>
      </c>
      <c r="K32" s="279">
        <v>0</v>
      </c>
    </row>
    <row r="33" spans="1:11" ht="14.4" customHeight="1" thickBot="1" x14ac:dyDescent="0.35">
      <c r="A33" s="297" t="s">
        <v>205</v>
      </c>
      <c r="B33" s="275">
        <v>0.53534624844000001</v>
      </c>
      <c r="C33" s="275">
        <v>0</v>
      </c>
      <c r="D33" s="276">
        <v>-0.53534624844000001</v>
      </c>
      <c r="E33" s="277">
        <v>0</v>
      </c>
      <c r="F33" s="275">
        <v>0</v>
      </c>
      <c r="G33" s="276">
        <v>0</v>
      </c>
      <c r="H33" s="278">
        <v>0</v>
      </c>
      <c r="I33" s="275">
        <v>0</v>
      </c>
      <c r="J33" s="276">
        <v>0</v>
      </c>
      <c r="K33" s="279">
        <v>0</v>
      </c>
    </row>
    <row r="34" spans="1:11" ht="14.4" customHeight="1" thickBot="1" x14ac:dyDescent="0.35">
      <c r="A34" s="297" t="s">
        <v>206</v>
      </c>
      <c r="B34" s="275">
        <v>14.999899963481999</v>
      </c>
      <c r="C34" s="275">
        <v>12.134</v>
      </c>
      <c r="D34" s="276">
        <v>-2.8658999634820002</v>
      </c>
      <c r="E34" s="277">
        <v>0.80893872822699997</v>
      </c>
      <c r="F34" s="275">
        <v>20</v>
      </c>
      <c r="G34" s="276">
        <v>8.333333333333</v>
      </c>
      <c r="H34" s="278">
        <v>0</v>
      </c>
      <c r="I34" s="275">
        <v>0</v>
      </c>
      <c r="J34" s="276">
        <v>-8.333333333333</v>
      </c>
      <c r="K34" s="279">
        <v>0</v>
      </c>
    </row>
    <row r="35" spans="1:11" ht="14.4" customHeight="1" thickBot="1" x14ac:dyDescent="0.35">
      <c r="A35" s="300" t="s">
        <v>21</v>
      </c>
      <c r="B35" s="280">
        <v>0</v>
      </c>
      <c r="C35" s="280">
        <v>5.1760000000000002</v>
      </c>
      <c r="D35" s="281">
        <v>5.1760000000000002</v>
      </c>
      <c r="E35" s="285" t="s">
        <v>178</v>
      </c>
      <c r="F35" s="280">
        <v>0</v>
      </c>
      <c r="G35" s="281">
        <v>0</v>
      </c>
      <c r="H35" s="283">
        <v>0.89100000000000001</v>
      </c>
      <c r="I35" s="280">
        <v>4.8220000000000001</v>
      </c>
      <c r="J35" s="281">
        <v>4.8220000000000001</v>
      </c>
      <c r="K35" s="286" t="s">
        <v>178</v>
      </c>
    </row>
    <row r="36" spans="1:11" ht="14.4" customHeight="1" thickBot="1" x14ac:dyDescent="0.35">
      <c r="A36" s="296" t="s">
        <v>207</v>
      </c>
      <c r="B36" s="280">
        <v>0</v>
      </c>
      <c r="C36" s="280">
        <v>5.1760000000000002</v>
      </c>
      <c r="D36" s="281">
        <v>5.1760000000000002</v>
      </c>
      <c r="E36" s="285" t="s">
        <v>178</v>
      </c>
      <c r="F36" s="280">
        <v>0</v>
      </c>
      <c r="G36" s="281">
        <v>0</v>
      </c>
      <c r="H36" s="283">
        <v>0.89100000000000001</v>
      </c>
      <c r="I36" s="280">
        <v>4.8220000000000001</v>
      </c>
      <c r="J36" s="281">
        <v>4.8220000000000001</v>
      </c>
      <c r="K36" s="286" t="s">
        <v>178</v>
      </c>
    </row>
    <row r="37" spans="1:11" ht="14.4" customHeight="1" thickBot="1" x14ac:dyDescent="0.35">
      <c r="A37" s="297" t="s">
        <v>208</v>
      </c>
      <c r="B37" s="275">
        <v>0</v>
      </c>
      <c r="C37" s="275">
        <v>5.1760000000000002</v>
      </c>
      <c r="D37" s="276">
        <v>5.1760000000000002</v>
      </c>
      <c r="E37" s="287" t="s">
        <v>178</v>
      </c>
      <c r="F37" s="275">
        <v>0</v>
      </c>
      <c r="G37" s="276">
        <v>0</v>
      </c>
      <c r="H37" s="278">
        <v>0.89100000000000001</v>
      </c>
      <c r="I37" s="275">
        <v>4.8220000000000001</v>
      </c>
      <c r="J37" s="276">
        <v>4.8220000000000001</v>
      </c>
      <c r="K37" s="288" t="s">
        <v>178</v>
      </c>
    </row>
    <row r="38" spans="1:11" ht="14.4" customHeight="1" thickBot="1" x14ac:dyDescent="0.35">
      <c r="A38" s="295" t="s">
        <v>22</v>
      </c>
      <c r="B38" s="275">
        <v>8.0283709027499999</v>
      </c>
      <c r="C38" s="275">
        <v>8.6162700000000001</v>
      </c>
      <c r="D38" s="276">
        <v>0.58789909724900002</v>
      </c>
      <c r="E38" s="277">
        <v>1.073227695178</v>
      </c>
      <c r="F38" s="275">
        <v>10.899808146449001</v>
      </c>
      <c r="G38" s="276">
        <v>4.5415867276870001</v>
      </c>
      <c r="H38" s="278">
        <v>0.43260999999999999</v>
      </c>
      <c r="I38" s="275">
        <v>2.5931000000000002</v>
      </c>
      <c r="J38" s="276">
        <v>-1.9484867276869999</v>
      </c>
      <c r="K38" s="279">
        <v>0.23790326996200001</v>
      </c>
    </row>
    <row r="39" spans="1:11" ht="14.4" customHeight="1" thickBot="1" x14ac:dyDescent="0.35">
      <c r="A39" s="296" t="s">
        <v>209</v>
      </c>
      <c r="B39" s="280">
        <v>2.1033796328749998</v>
      </c>
      <c r="C39" s="280">
        <v>2.7695699999999999</v>
      </c>
      <c r="D39" s="281">
        <v>0.66619036712400004</v>
      </c>
      <c r="E39" s="282">
        <v>1.3167237890450001</v>
      </c>
      <c r="F39" s="280">
        <v>3.5118875280970001</v>
      </c>
      <c r="G39" s="281">
        <v>1.4632864700399999</v>
      </c>
      <c r="H39" s="283">
        <v>0.10686</v>
      </c>
      <c r="I39" s="280">
        <v>0.96435000000000004</v>
      </c>
      <c r="J39" s="281">
        <v>-0.49893647004000002</v>
      </c>
      <c r="K39" s="284">
        <v>0.27459592378199998</v>
      </c>
    </row>
    <row r="40" spans="1:11" ht="14.4" customHeight="1" thickBot="1" x14ac:dyDescent="0.35">
      <c r="A40" s="297" t="s">
        <v>210</v>
      </c>
      <c r="B40" s="275">
        <v>6.6084910312000006E-2</v>
      </c>
      <c r="C40" s="275">
        <v>7.4099999999999999E-2</v>
      </c>
      <c r="D40" s="276">
        <v>8.0150896869999998E-3</v>
      </c>
      <c r="E40" s="277">
        <v>1.121284717647</v>
      </c>
      <c r="F40" s="275">
        <v>7.2010478259000005E-2</v>
      </c>
      <c r="G40" s="276">
        <v>3.0004365941000002E-2</v>
      </c>
      <c r="H40" s="278">
        <v>0</v>
      </c>
      <c r="I40" s="275">
        <v>0</v>
      </c>
      <c r="J40" s="276">
        <v>-3.0004365941000002E-2</v>
      </c>
      <c r="K40" s="279">
        <v>0</v>
      </c>
    </row>
    <row r="41" spans="1:11" ht="14.4" customHeight="1" thickBot="1" x14ac:dyDescent="0.35">
      <c r="A41" s="297" t="s">
        <v>211</v>
      </c>
      <c r="B41" s="275">
        <v>2.0372947225629998</v>
      </c>
      <c r="C41" s="275">
        <v>2.6954699999999998</v>
      </c>
      <c r="D41" s="276">
        <v>0.65817527743600002</v>
      </c>
      <c r="E41" s="277">
        <v>1.323063359536</v>
      </c>
      <c r="F41" s="275">
        <v>3.439877049838</v>
      </c>
      <c r="G41" s="276">
        <v>1.433282104099</v>
      </c>
      <c r="H41" s="278">
        <v>0.10686</v>
      </c>
      <c r="I41" s="275">
        <v>0.96435000000000004</v>
      </c>
      <c r="J41" s="276">
        <v>-0.46893210409899999</v>
      </c>
      <c r="K41" s="279">
        <v>0.28034432220299998</v>
      </c>
    </row>
    <row r="42" spans="1:11" ht="14.4" customHeight="1" thickBot="1" x14ac:dyDescent="0.35">
      <c r="A42" s="296" t="s">
        <v>212</v>
      </c>
      <c r="B42" s="280">
        <v>0.139834423052</v>
      </c>
      <c r="C42" s="280">
        <v>0</v>
      </c>
      <c r="D42" s="281">
        <v>-0.139834423052</v>
      </c>
      <c r="E42" s="282">
        <v>0</v>
      </c>
      <c r="F42" s="280">
        <v>0.139834418648</v>
      </c>
      <c r="G42" s="281">
        <v>5.8264341103000002E-2</v>
      </c>
      <c r="H42" s="283">
        <v>0</v>
      </c>
      <c r="I42" s="280">
        <v>0</v>
      </c>
      <c r="J42" s="281">
        <v>-5.8264341103000002E-2</v>
      </c>
      <c r="K42" s="284">
        <v>0</v>
      </c>
    </row>
    <row r="43" spans="1:11" ht="14.4" customHeight="1" thickBot="1" x14ac:dyDescent="0.35">
      <c r="A43" s="297" t="s">
        <v>213</v>
      </c>
      <c r="B43" s="275">
        <v>0.139834423052</v>
      </c>
      <c r="C43" s="275">
        <v>0</v>
      </c>
      <c r="D43" s="276">
        <v>-0.139834423052</v>
      </c>
      <c r="E43" s="277">
        <v>0</v>
      </c>
      <c r="F43" s="275">
        <v>0.139834418648</v>
      </c>
      <c r="G43" s="276">
        <v>5.8264341103000002E-2</v>
      </c>
      <c r="H43" s="278">
        <v>0</v>
      </c>
      <c r="I43" s="275">
        <v>0</v>
      </c>
      <c r="J43" s="276">
        <v>-5.8264341103000002E-2</v>
      </c>
      <c r="K43" s="279">
        <v>0</v>
      </c>
    </row>
    <row r="44" spans="1:11" ht="14.4" customHeight="1" thickBot="1" x14ac:dyDescent="0.35">
      <c r="A44" s="296" t="s">
        <v>214</v>
      </c>
      <c r="B44" s="280">
        <v>5.7851568468219998</v>
      </c>
      <c r="C44" s="280">
        <v>5.8467000000000002</v>
      </c>
      <c r="D44" s="281">
        <v>6.1543153177000001E-2</v>
      </c>
      <c r="E44" s="282">
        <v>1.010638113158</v>
      </c>
      <c r="F44" s="280">
        <v>6.2480861997029997</v>
      </c>
      <c r="G44" s="281">
        <v>2.6033692498760002</v>
      </c>
      <c r="H44" s="283">
        <v>0.32574999999999998</v>
      </c>
      <c r="I44" s="280">
        <v>1.6287499999999999</v>
      </c>
      <c r="J44" s="281">
        <v>-0.97461924987600002</v>
      </c>
      <c r="K44" s="284">
        <v>0.26067982225899999</v>
      </c>
    </row>
    <row r="45" spans="1:11" ht="14.4" customHeight="1" thickBot="1" x14ac:dyDescent="0.35">
      <c r="A45" s="297" t="s">
        <v>215</v>
      </c>
      <c r="B45" s="275">
        <v>5.6404082075439996</v>
      </c>
      <c r="C45" s="275">
        <v>5.5087000000000002</v>
      </c>
      <c r="D45" s="276">
        <v>-0.13170820754400001</v>
      </c>
      <c r="E45" s="277">
        <v>0.97664917099899995</v>
      </c>
      <c r="F45" s="275">
        <v>5.9016605070079997</v>
      </c>
      <c r="G45" s="276">
        <v>2.459025211253</v>
      </c>
      <c r="H45" s="278">
        <v>0.32574999999999998</v>
      </c>
      <c r="I45" s="275">
        <v>1.6287499999999999</v>
      </c>
      <c r="J45" s="276">
        <v>-0.83027521125299997</v>
      </c>
      <c r="K45" s="279">
        <v>0.275981649243</v>
      </c>
    </row>
    <row r="46" spans="1:11" ht="14.4" customHeight="1" thickBot="1" x14ac:dyDescent="0.35">
      <c r="A46" s="297" t="s">
        <v>216</v>
      </c>
      <c r="B46" s="275">
        <v>0.14474863927699999</v>
      </c>
      <c r="C46" s="275">
        <v>0.33800000000000002</v>
      </c>
      <c r="D46" s="276">
        <v>0.193251360722</v>
      </c>
      <c r="E46" s="277">
        <v>2.3350824000000001</v>
      </c>
      <c r="F46" s="275">
        <v>0.34642569269399998</v>
      </c>
      <c r="G46" s="276">
        <v>0.14434403862199999</v>
      </c>
      <c r="H46" s="278">
        <v>0</v>
      </c>
      <c r="I46" s="275">
        <v>0</v>
      </c>
      <c r="J46" s="276">
        <v>-0.14434403862199999</v>
      </c>
      <c r="K46" s="279">
        <v>0</v>
      </c>
    </row>
    <row r="47" spans="1:11" ht="14.4" customHeight="1" thickBot="1" x14ac:dyDescent="0.35">
      <c r="A47" s="296" t="s">
        <v>217</v>
      </c>
      <c r="B47" s="280">
        <v>0</v>
      </c>
      <c r="C47" s="280">
        <v>0</v>
      </c>
      <c r="D47" s="281">
        <v>0</v>
      </c>
      <c r="E47" s="282">
        <v>1</v>
      </c>
      <c r="F47" s="280">
        <v>1</v>
      </c>
      <c r="G47" s="281">
        <v>0.416666666666</v>
      </c>
      <c r="H47" s="283">
        <v>0</v>
      </c>
      <c r="I47" s="280">
        <v>0</v>
      </c>
      <c r="J47" s="281">
        <v>-0.416666666666</v>
      </c>
      <c r="K47" s="284">
        <v>0</v>
      </c>
    </row>
    <row r="48" spans="1:11" ht="14.4" customHeight="1" thickBot="1" x14ac:dyDescent="0.35">
      <c r="A48" s="297" t="s">
        <v>218</v>
      </c>
      <c r="B48" s="275">
        <v>0</v>
      </c>
      <c r="C48" s="275">
        <v>0</v>
      </c>
      <c r="D48" s="276">
        <v>0</v>
      </c>
      <c r="E48" s="277">
        <v>1</v>
      </c>
      <c r="F48" s="275">
        <v>1</v>
      </c>
      <c r="G48" s="276">
        <v>0.416666666666</v>
      </c>
      <c r="H48" s="278">
        <v>0</v>
      </c>
      <c r="I48" s="275">
        <v>0</v>
      </c>
      <c r="J48" s="276">
        <v>-0.416666666666</v>
      </c>
      <c r="K48" s="279">
        <v>0</v>
      </c>
    </row>
    <row r="49" spans="1:11" ht="14.4" customHeight="1" thickBot="1" x14ac:dyDescent="0.35">
      <c r="A49" s="294" t="s">
        <v>23</v>
      </c>
      <c r="B49" s="275">
        <v>2354.0116772033798</v>
      </c>
      <c r="C49" s="275">
        <v>2336.4067700000001</v>
      </c>
      <c r="D49" s="276">
        <v>-17.604907203377</v>
      </c>
      <c r="E49" s="277">
        <v>0.99252131696099999</v>
      </c>
      <c r="F49" s="275">
        <v>3214.9998987352901</v>
      </c>
      <c r="G49" s="276">
        <v>1339.5832911397099</v>
      </c>
      <c r="H49" s="278">
        <v>220.39272</v>
      </c>
      <c r="I49" s="275">
        <v>1055.2646400000001</v>
      </c>
      <c r="J49" s="276">
        <v>-284.31865113970503</v>
      </c>
      <c r="K49" s="279">
        <v>0.32823162464599998</v>
      </c>
    </row>
    <row r="50" spans="1:11" ht="14.4" customHeight="1" thickBot="1" x14ac:dyDescent="0.35">
      <c r="A50" s="300" t="s">
        <v>219</v>
      </c>
      <c r="B50" s="280">
        <v>1744.99999999997</v>
      </c>
      <c r="C50" s="280">
        <v>1742.537</v>
      </c>
      <c r="D50" s="281">
        <v>-2.4629999999669998</v>
      </c>
      <c r="E50" s="282">
        <v>0.99858853868099995</v>
      </c>
      <c r="F50" s="280">
        <v>2549.99991968118</v>
      </c>
      <c r="G50" s="281">
        <v>1062.49996653383</v>
      </c>
      <c r="H50" s="283">
        <v>163.63</v>
      </c>
      <c r="I50" s="280">
        <v>783.25800000000004</v>
      </c>
      <c r="J50" s="281">
        <v>-279.24196653382501</v>
      </c>
      <c r="K50" s="284">
        <v>0.30716000967399998</v>
      </c>
    </row>
    <row r="51" spans="1:11" ht="14.4" customHeight="1" thickBot="1" x14ac:dyDescent="0.35">
      <c r="A51" s="296" t="s">
        <v>220</v>
      </c>
      <c r="B51" s="280">
        <v>1738.99999999997</v>
      </c>
      <c r="C51" s="280">
        <v>1742.537</v>
      </c>
      <c r="D51" s="281">
        <v>3.5370000000320001</v>
      </c>
      <c r="E51" s="282">
        <v>1.002033927544</v>
      </c>
      <c r="F51" s="280">
        <v>1899.9999401546099</v>
      </c>
      <c r="G51" s="281">
        <v>791.66664173108495</v>
      </c>
      <c r="H51" s="283">
        <v>117.28</v>
      </c>
      <c r="I51" s="280">
        <v>606.40800000000002</v>
      </c>
      <c r="J51" s="281">
        <v>-185.25864173108499</v>
      </c>
      <c r="K51" s="284">
        <v>0.31916211531499999</v>
      </c>
    </row>
    <row r="52" spans="1:11" ht="14.4" customHeight="1" thickBot="1" x14ac:dyDescent="0.35">
      <c r="A52" s="297" t="s">
        <v>221</v>
      </c>
      <c r="B52" s="275">
        <v>1738.99999999997</v>
      </c>
      <c r="C52" s="275">
        <v>1742.537</v>
      </c>
      <c r="D52" s="276">
        <v>3.5370000000320001</v>
      </c>
      <c r="E52" s="277">
        <v>1.002033927544</v>
      </c>
      <c r="F52" s="275">
        <v>1899.9999401546099</v>
      </c>
      <c r="G52" s="276">
        <v>791.66664173108495</v>
      </c>
      <c r="H52" s="278">
        <v>117.28</v>
      </c>
      <c r="I52" s="275">
        <v>606.40800000000002</v>
      </c>
      <c r="J52" s="276">
        <v>-185.25864173108499</v>
      </c>
      <c r="K52" s="279">
        <v>0.31916211531499999</v>
      </c>
    </row>
    <row r="53" spans="1:11" ht="14.4" customHeight="1" thickBot="1" x14ac:dyDescent="0.35">
      <c r="A53" s="296" t="s">
        <v>222</v>
      </c>
      <c r="B53" s="280">
        <v>0</v>
      </c>
      <c r="C53" s="280">
        <v>0</v>
      </c>
      <c r="D53" s="281">
        <v>0</v>
      </c>
      <c r="E53" s="285" t="s">
        <v>178</v>
      </c>
      <c r="F53" s="280">
        <v>643.99997971556104</v>
      </c>
      <c r="G53" s="281">
        <v>268.33332488148397</v>
      </c>
      <c r="H53" s="283">
        <v>46.35</v>
      </c>
      <c r="I53" s="280">
        <v>176.85</v>
      </c>
      <c r="J53" s="281">
        <v>-91.483324881483</v>
      </c>
      <c r="K53" s="284">
        <v>0.27461180989099998</v>
      </c>
    </row>
    <row r="54" spans="1:11" ht="14.4" customHeight="1" thickBot="1" x14ac:dyDescent="0.35">
      <c r="A54" s="297" t="s">
        <v>223</v>
      </c>
      <c r="B54" s="275">
        <v>0</v>
      </c>
      <c r="C54" s="275">
        <v>0</v>
      </c>
      <c r="D54" s="276">
        <v>0</v>
      </c>
      <c r="E54" s="287" t="s">
        <v>178</v>
      </c>
      <c r="F54" s="275">
        <v>643.99997971556104</v>
      </c>
      <c r="G54" s="276">
        <v>268.33332488148397</v>
      </c>
      <c r="H54" s="278">
        <v>46.35</v>
      </c>
      <c r="I54" s="275">
        <v>176.85</v>
      </c>
      <c r="J54" s="276">
        <v>-91.483324881483</v>
      </c>
      <c r="K54" s="279">
        <v>0.27461180989099998</v>
      </c>
    </row>
    <row r="55" spans="1:11" ht="14.4" customHeight="1" thickBot="1" x14ac:dyDescent="0.35">
      <c r="A55" s="296" t="s">
        <v>224</v>
      </c>
      <c r="B55" s="280">
        <v>5.9999999999989999</v>
      </c>
      <c r="C55" s="280">
        <v>0</v>
      </c>
      <c r="D55" s="281">
        <v>-5.9999999999989999</v>
      </c>
      <c r="E55" s="282">
        <v>0</v>
      </c>
      <c r="F55" s="280">
        <v>5.9999998110139998</v>
      </c>
      <c r="G55" s="281">
        <v>2.4999999212559998</v>
      </c>
      <c r="H55" s="283">
        <v>0</v>
      </c>
      <c r="I55" s="280">
        <v>0</v>
      </c>
      <c r="J55" s="281">
        <v>-2.4999999212559998</v>
      </c>
      <c r="K55" s="284">
        <v>0</v>
      </c>
    </row>
    <row r="56" spans="1:11" ht="14.4" customHeight="1" thickBot="1" x14ac:dyDescent="0.35">
      <c r="A56" s="297" t="s">
        <v>225</v>
      </c>
      <c r="B56" s="275">
        <v>5.9999999999989999</v>
      </c>
      <c r="C56" s="275">
        <v>0</v>
      </c>
      <c r="D56" s="276">
        <v>-5.9999999999989999</v>
      </c>
      <c r="E56" s="277">
        <v>0</v>
      </c>
      <c r="F56" s="275">
        <v>5.9999998110139998</v>
      </c>
      <c r="G56" s="276">
        <v>2.4999999212559998</v>
      </c>
      <c r="H56" s="278">
        <v>0</v>
      </c>
      <c r="I56" s="275">
        <v>0</v>
      </c>
      <c r="J56" s="276">
        <v>-2.4999999212559998</v>
      </c>
      <c r="K56" s="279">
        <v>0</v>
      </c>
    </row>
    <row r="57" spans="1:11" ht="14.4" customHeight="1" thickBot="1" x14ac:dyDescent="0.35">
      <c r="A57" s="295" t="s">
        <v>226</v>
      </c>
      <c r="B57" s="275">
        <v>592.01167720341004</v>
      </c>
      <c r="C57" s="275">
        <v>576.43679999999995</v>
      </c>
      <c r="D57" s="276">
        <v>-15.574877203409001</v>
      </c>
      <c r="E57" s="277">
        <v>0.97369160473799998</v>
      </c>
      <c r="F57" s="275">
        <v>645.99997965256603</v>
      </c>
      <c r="G57" s="276">
        <v>269.16665818856899</v>
      </c>
      <c r="H57" s="278">
        <v>55.589500000000001</v>
      </c>
      <c r="I57" s="275">
        <v>265.94189999999998</v>
      </c>
      <c r="J57" s="276">
        <v>-3.224758188569</v>
      </c>
      <c r="K57" s="279">
        <v>0.41167478076800001</v>
      </c>
    </row>
    <row r="58" spans="1:11" ht="14.4" customHeight="1" thickBot="1" x14ac:dyDescent="0.35">
      <c r="A58" s="296" t="s">
        <v>227</v>
      </c>
      <c r="B58" s="280">
        <v>157.011677203419</v>
      </c>
      <c r="C58" s="280">
        <v>156.83241000000001</v>
      </c>
      <c r="D58" s="281">
        <v>-0.17926720341800001</v>
      </c>
      <c r="E58" s="282">
        <v>0.99885825559800001</v>
      </c>
      <c r="F58" s="280">
        <v>170.999994613914</v>
      </c>
      <c r="G58" s="281">
        <v>71.249997755796997</v>
      </c>
      <c r="H58" s="283">
        <v>14.682</v>
      </c>
      <c r="I58" s="280">
        <v>70.127399999999994</v>
      </c>
      <c r="J58" s="281">
        <v>-1.1225977557969999</v>
      </c>
      <c r="K58" s="284">
        <v>0.41010176730300002</v>
      </c>
    </row>
    <row r="59" spans="1:11" ht="14.4" customHeight="1" thickBot="1" x14ac:dyDescent="0.35">
      <c r="A59" s="297" t="s">
        <v>228</v>
      </c>
      <c r="B59" s="275">
        <v>157.011677203419</v>
      </c>
      <c r="C59" s="275">
        <v>156.83241000000001</v>
      </c>
      <c r="D59" s="276">
        <v>-0.17926720341800001</v>
      </c>
      <c r="E59" s="277">
        <v>0.99885825559800001</v>
      </c>
      <c r="F59" s="275">
        <v>170.999994613914</v>
      </c>
      <c r="G59" s="276">
        <v>71.249997755796997</v>
      </c>
      <c r="H59" s="278">
        <v>14.682</v>
      </c>
      <c r="I59" s="275">
        <v>70.127399999999994</v>
      </c>
      <c r="J59" s="276">
        <v>-1.1225977557969999</v>
      </c>
      <c r="K59" s="279">
        <v>0.41010176730300002</v>
      </c>
    </row>
    <row r="60" spans="1:11" ht="14.4" customHeight="1" thickBot="1" x14ac:dyDescent="0.35">
      <c r="A60" s="296" t="s">
        <v>229</v>
      </c>
      <c r="B60" s="280">
        <v>434.99999999999102</v>
      </c>
      <c r="C60" s="280">
        <v>419.60439000000002</v>
      </c>
      <c r="D60" s="281">
        <v>-15.39560999999</v>
      </c>
      <c r="E60" s="282">
        <v>0.96460779310300004</v>
      </c>
      <c r="F60" s="280">
        <v>474.999985038651</v>
      </c>
      <c r="G60" s="281">
        <v>197.91666043277101</v>
      </c>
      <c r="H60" s="283">
        <v>40.907499999999999</v>
      </c>
      <c r="I60" s="280">
        <v>195.81450000000001</v>
      </c>
      <c r="J60" s="281">
        <v>-2.102160432771</v>
      </c>
      <c r="K60" s="284">
        <v>0.41224106561599999</v>
      </c>
    </row>
    <row r="61" spans="1:11" ht="14.4" customHeight="1" thickBot="1" x14ac:dyDescent="0.35">
      <c r="A61" s="297" t="s">
        <v>230</v>
      </c>
      <c r="B61" s="275">
        <v>434.99999999999102</v>
      </c>
      <c r="C61" s="275">
        <v>419.60439000000002</v>
      </c>
      <c r="D61" s="276">
        <v>-15.39560999999</v>
      </c>
      <c r="E61" s="277">
        <v>0.96460779310300004</v>
      </c>
      <c r="F61" s="275">
        <v>474.999985038651</v>
      </c>
      <c r="G61" s="276">
        <v>197.91666043277101</v>
      </c>
      <c r="H61" s="278">
        <v>40.907499999999999</v>
      </c>
      <c r="I61" s="275">
        <v>195.81450000000001</v>
      </c>
      <c r="J61" s="276">
        <v>-2.102160432771</v>
      </c>
      <c r="K61" s="279">
        <v>0.41224106561599999</v>
      </c>
    </row>
    <row r="62" spans="1:11" ht="14.4" customHeight="1" thickBot="1" x14ac:dyDescent="0.35">
      <c r="A62" s="295" t="s">
        <v>231</v>
      </c>
      <c r="B62" s="275">
        <v>16.999999999999002</v>
      </c>
      <c r="C62" s="275">
        <v>17.432970000000001</v>
      </c>
      <c r="D62" s="276">
        <v>0.43297000000000002</v>
      </c>
      <c r="E62" s="277">
        <v>1.0254688235289999</v>
      </c>
      <c r="F62" s="275">
        <v>18.999999401545999</v>
      </c>
      <c r="G62" s="276">
        <v>7.9166664173100001</v>
      </c>
      <c r="H62" s="278">
        <v>1.1732199999999999</v>
      </c>
      <c r="I62" s="275">
        <v>6.0647399999999996</v>
      </c>
      <c r="J62" s="276">
        <v>-1.8519264173100001</v>
      </c>
      <c r="K62" s="279">
        <v>0.31919685215900001</v>
      </c>
    </row>
    <row r="63" spans="1:11" ht="14.4" customHeight="1" thickBot="1" x14ac:dyDescent="0.35">
      <c r="A63" s="296" t="s">
        <v>232</v>
      </c>
      <c r="B63" s="280">
        <v>16.999999999999002</v>
      </c>
      <c r="C63" s="280">
        <v>17.432970000000001</v>
      </c>
      <c r="D63" s="281">
        <v>0.43297000000000002</v>
      </c>
      <c r="E63" s="282">
        <v>1.0254688235289999</v>
      </c>
      <c r="F63" s="280">
        <v>18.999999401545999</v>
      </c>
      <c r="G63" s="281">
        <v>7.9166664173100001</v>
      </c>
      <c r="H63" s="283">
        <v>1.1732199999999999</v>
      </c>
      <c r="I63" s="280">
        <v>6.0647399999999996</v>
      </c>
      <c r="J63" s="281">
        <v>-1.8519264173100001</v>
      </c>
      <c r="K63" s="284">
        <v>0.31919685215900001</v>
      </c>
    </row>
    <row r="64" spans="1:11" ht="14.4" customHeight="1" thickBot="1" x14ac:dyDescent="0.35">
      <c r="A64" s="297" t="s">
        <v>233</v>
      </c>
      <c r="B64" s="275">
        <v>16.999999999999002</v>
      </c>
      <c r="C64" s="275">
        <v>17.432970000000001</v>
      </c>
      <c r="D64" s="276">
        <v>0.43297000000000002</v>
      </c>
      <c r="E64" s="277">
        <v>1.0254688235289999</v>
      </c>
      <c r="F64" s="275">
        <v>18.999999401545999</v>
      </c>
      <c r="G64" s="276">
        <v>7.9166664173100001</v>
      </c>
      <c r="H64" s="278">
        <v>1.1732199999999999</v>
      </c>
      <c r="I64" s="275">
        <v>6.0647399999999996</v>
      </c>
      <c r="J64" s="276">
        <v>-1.8519264173100001</v>
      </c>
      <c r="K64" s="279">
        <v>0.31919685215900001</v>
      </c>
    </row>
    <row r="65" spans="1:11" ht="14.4" customHeight="1" thickBot="1" x14ac:dyDescent="0.35">
      <c r="A65" s="294" t="s">
        <v>234</v>
      </c>
      <c r="B65" s="275">
        <v>1.4740566037730001</v>
      </c>
      <c r="C65" s="275">
        <v>2.85</v>
      </c>
      <c r="D65" s="276">
        <v>1.3759433962259999</v>
      </c>
      <c r="E65" s="277">
        <v>1.93344</v>
      </c>
      <c r="F65" s="275">
        <v>1.4613710448020001</v>
      </c>
      <c r="G65" s="276">
        <v>0.60890460200100005</v>
      </c>
      <c r="H65" s="278">
        <v>0</v>
      </c>
      <c r="I65" s="275">
        <v>1.95</v>
      </c>
      <c r="J65" s="276">
        <v>1.341095397998</v>
      </c>
      <c r="K65" s="279">
        <v>1.3343633753619999</v>
      </c>
    </row>
    <row r="66" spans="1:11" ht="14.4" customHeight="1" thickBot="1" x14ac:dyDescent="0.35">
      <c r="A66" s="295" t="s">
        <v>235</v>
      </c>
      <c r="B66" s="275">
        <v>0</v>
      </c>
      <c r="C66" s="275">
        <v>1.35</v>
      </c>
      <c r="D66" s="276">
        <v>1.35</v>
      </c>
      <c r="E66" s="287" t="s">
        <v>178</v>
      </c>
      <c r="F66" s="275">
        <v>0</v>
      </c>
      <c r="G66" s="276">
        <v>0</v>
      </c>
      <c r="H66" s="278">
        <v>0</v>
      </c>
      <c r="I66" s="275">
        <v>0.45</v>
      </c>
      <c r="J66" s="276">
        <v>0.45</v>
      </c>
      <c r="K66" s="288" t="s">
        <v>178</v>
      </c>
    </row>
    <row r="67" spans="1:11" ht="14.4" customHeight="1" thickBot="1" x14ac:dyDescent="0.35">
      <c r="A67" s="296" t="s">
        <v>236</v>
      </c>
      <c r="B67" s="280">
        <v>0</v>
      </c>
      <c r="C67" s="280">
        <v>1.35</v>
      </c>
      <c r="D67" s="281">
        <v>1.35</v>
      </c>
      <c r="E67" s="285" t="s">
        <v>178</v>
      </c>
      <c r="F67" s="280">
        <v>0</v>
      </c>
      <c r="G67" s="281">
        <v>0</v>
      </c>
      <c r="H67" s="283">
        <v>0</v>
      </c>
      <c r="I67" s="280">
        <v>0.45</v>
      </c>
      <c r="J67" s="281">
        <v>0.45</v>
      </c>
      <c r="K67" s="286" t="s">
        <v>178</v>
      </c>
    </row>
    <row r="68" spans="1:11" ht="14.4" customHeight="1" thickBot="1" x14ac:dyDescent="0.35">
      <c r="A68" s="297" t="s">
        <v>237</v>
      </c>
      <c r="B68" s="275">
        <v>0</v>
      </c>
      <c r="C68" s="275">
        <v>1.35</v>
      </c>
      <c r="D68" s="276">
        <v>1.35</v>
      </c>
      <c r="E68" s="287" t="s">
        <v>178</v>
      </c>
      <c r="F68" s="275">
        <v>0</v>
      </c>
      <c r="G68" s="276">
        <v>0</v>
      </c>
      <c r="H68" s="278">
        <v>0</v>
      </c>
      <c r="I68" s="275">
        <v>0.45</v>
      </c>
      <c r="J68" s="276">
        <v>0.45</v>
      </c>
      <c r="K68" s="288" t="s">
        <v>178</v>
      </c>
    </row>
    <row r="69" spans="1:11" ht="14.4" customHeight="1" thickBot="1" x14ac:dyDescent="0.35">
      <c r="A69" s="295" t="s">
        <v>238</v>
      </c>
      <c r="B69" s="275">
        <v>1.4740566037730001</v>
      </c>
      <c r="C69" s="275">
        <v>1.5</v>
      </c>
      <c r="D69" s="276">
        <v>2.5943396226E-2</v>
      </c>
      <c r="E69" s="277">
        <v>1.0176000000000001</v>
      </c>
      <c r="F69" s="275">
        <v>1.4613710448020001</v>
      </c>
      <c r="G69" s="276">
        <v>0.60890460200100005</v>
      </c>
      <c r="H69" s="278">
        <v>0</v>
      </c>
      <c r="I69" s="275">
        <v>1.5</v>
      </c>
      <c r="J69" s="276">
        <v>0.89109539799799997</v>
      </c>
      <c r="K69" s="279">
        <v>1.026433365663</v>
      </c>
    </row>
    <row r="70" spans="1:11" ht="14.4" customHeight="1" thickBot="1" x14ac:dyDescent="0.35">
      <c r="A70" s="296" t="s">
        <v>239</v>
      </c>
      <c r="B70" s="280">
        <v>1.4740566037730001</v>
      </c>
      <c r="C70" s="280">
        <v>1.5</v>
      </c>
      <c r="D70" s="281">
        <v>2.5943396226E-2</v>
      </c>
      <c r="E70" s="282">
        <v>1.0176000000000001</v>
      </c>
      <c r="F70" s="280">
        <v>1.4613710448020001</v>
      </c>
      <c r="G70" s="281">
        <v>0.60890460200100005</v>
      </c>
      <c r="H70" s="283">
        <v>0</v>
      </c>
      <c r="I70" s="280">
        <v>1.5</v>
      </c>
      <c r="J70" s="281">
        <v>0.89109539799799997</v>
      </c>
      <c r="K70" s="284">
        <v>1.026433365663</v>
      </c>
    </row>
    <row r="71" spans="1:11" ht="14.4" customHeight="1" thickBot="1" x14ac:dyDescent="0.35">
      <c r="A71" s="297" t="s">
        <v>240</v>
      </c>
      <c r="B71" s="275">
        <v>1.4740566037730001</v>
      </c>
      <c r="C71" s="275">
        <v>1.5</v>
      </c>
      <c r="D71" s="276">
        <v>2.5943396226E-2</v>
      </c>
      <c r="E71" s="277">
        <v>1.0176000000000001</v>
      </c>
      <c r="F71" s="275">
        <v>1.4613710448020001</v>
      </c>
      <c r="G71" s="276">
        <v>0.60890460200100005</v>
      </c>
      <c r="H71" s="278">
        <v>0</v>
      </c>
      <c r="I71" s="275">
        <v>1.5</v>
      </c>
      <c r="J71" s="276">
        <v>0.89109539799799997</v>
      </c>
      <c r="K71" s="279">
        <v>1.026433365663</v>
      </c>
    </row>
    <row r="72" spans="1:11" ht="14.4" customHeight="1" thickBot="1" x14ac:dyDescent="0.35">
      <c r="A72" s="294" t="s">
        <v>241</v>
      </c>
      <c r="B72" s="275">
        <v>10.499999999999</v>
      </c>
      <c r="C72" s="275">
        <v>5.6623299999999999</v>
      </c>
      <c r="D72" s="276">
        <v>-4.837669999999</v>
      </c>
      <c r="E72" s="277">
        <v>0.53926952380899995</v>
      </c>
      <c r="F72" s="275">
        <v>10</v>
      </c>
      <c r="G72" s="276">
        <v>4.1666666666659999</v>
      </c>
      <c r="H72" s="278">
        <v>2.5299999999999998</v>
      </c>
      <c r="I72" s="275">
        <v>2.73</v>
      </c>
      <c r="J72" s="276">
        <v>-1.436666666666</v>
      </c>
      <c r="K72" s="279">
        <v>0.27300000000000002</v>
      </c>
    </row>
    <row r="73" spans="1:11" ht="14.4" customHeight="1" thickBot="1" x14ac:dyDescent="0.35">
      <c r="A73" s="295" t="s">
        <v>242</v>
      </c>
      <c r="B73" s="275">
        <v>10.499999999999</v>
      </c>
      <c r="C73" s="275">
        <v>5.6623299999999999</v>
      </c>
      <c r="D73" s="276">
        <v>-4.837669999999</v>
      </c>
      <c r="E73" s="277">
        <v>0.53926952380899995</v>
      </c>
      <c r="F73" s="275">
        <v>10</v>
      </c>
      <c r="G73" s="276">
        <v>4.1666666666659999</v>
      </c>
      <c r="H73" s="278">
        <v>2.5299999999999998</v>
      </c>
      <c r="I73" s="275">
        <v>2.73</v>
      </c>
      <c r="J73" s="276">
        <v>-1.436666666666</v>
      </c>
      <c r="K73" s="279">
        <v>0.27300000000000002</v>
      </c>
    </row>
    <row r="74" spans="1:11" ht="14.4" customHeight="1" thickBot="1" x14ac:dyDescent="0.35">
      <c r="A74" s="296" t="s">
        <v>243</v>
      </c>
      <c r="B74" s="280">
        <v>0</v>
      </c>
      <c r="C74" s="280">
        <v>5.72525</v>
      </c>
      <c r="D74" s="281">
        <v>5.72525</v>
      </c>
      <c r="E74" s="285" t="s">
        <v>178</v>
      </c>
      <c r="F74" s="280">
        <v>0</v>
      </c>
      <c r="G74" s="281">
        <v>0</v>
      </c>
      <c r="H74" s="283">
        <v>0</v>
      </c>
      <c r="I74" s="280">
        <v>0.2</v>
      </c>
      <c r="J74" s="281">
        <v>0.2</v>
      </c>
      <c r="K74" s="286" t="s">
        <v>178</v>
      </c>
    </row>
    <row r="75" spans="1:11" ht="14.4" customHeight="1" thickBot="1" x14ac:dyDescent="0.35">
      <c r="A75" s="297" t="s">
        <v>244</v>
      </c>
      <c r="B75" s="275">
        <v>0</v>
      </c>
      <c r="C75" s="275">
        <v>0.22525000000000001</v>
      </c>
      <c r="D75" s="276">
        <v>0.22525000000000001</v>
      </c>
      <c r="E75" s="287" t="s">
        <v>245</v>
      </c>
      <c r="F75" s="275">
        <v>0</v>
      </c>
      <c r="G75" s="276">
        <v>0</v>
      </c>
      <c r="H75" s="278">
        <v>0</v>
      </c>
      <c r="I75" s="275">
        <v>0</v>
      </c>
      <c r="J75" s="276">
        <v>0</v>
      </c>
      <c r="K75" s="288" t="s">
        <v>178</v>
      </c>
    </row>
    <row r="76" spans="1:11" ht="14.4" customHeight="1" thickBot="1" x14ac:dyDescent="0.35">
      <c r="A76" s="297" t="s">
        <v>246</v>
      </c>
      <c r="B76" s="275">
        <v>0</v>
      </c>
      <c r="C76" s="275">
        <v>5.3</v>
      </c>
      <c r="D76" s="276">
        <v>5.3</v>
      </c>
      <c r="E76" s="287" t="s">
        <v>245</v>
      </c>
      <c r="F76" s="275">
        <v>0</v>
      </c>
      <c r="G76" s="276">
        <v>0</v>
      </c>
      <c r="H76" s="278">
        <v>0</v>
      </c>
      <c r="I76" s="275">
        <v>0</v>
      </c>
      <c r="J76" s="276">
        <v>0</v>
      </c>
      <c r="K76" s="279">
        <v>5</v>
      </c>
    </row>
    <row r="77" spans="1:11" ht="14.4" customHeight="1" thickBot="1" x14ac:dyDescent="0.35">
      <c r="A77" s="297" t="s">
        <v>247</v>
      </c>
      <c r="B77" s="275">
        <v>0</v>
      </c>
      <c r="C77" s="275">
        <v>0.2</v>
      </c>
      <c r="D77" s="276">
        <v>0.2</v>
      </c>
      <c r="E77" s="287" t="s">
        <v>178</v>
      </c>
      <c r="F77" s="275">
        <v>0</v>
      </c>
      <c r="G77" s="276">
        <v>0</v>
      </c>
      <c r="H77" s="278">
        <v>0</v>
      </c>
      <c r="I77" s="275">
        <v>0.2</v>
      </c>
      <c r="J77" s="276">
        <v>0.2</v>
      </c>
      <c r="K77" s="288" t="s">
        <v>178</v>
      </c>
    </row>
    <row r="78" spans="1:11" ht="14.4" customHeight="1" thickBot="1" x14ac:dyDescent="0.35">
      <c r="A78" s="296" t="s">
        <v>248</v>
      </c>
      <c r="B78" s="280">
        <v>10.499999999999</v>
      </c>
      <c r="C78" s="280">
        <v>0</v>
      </c>
      <c r="D78" s="281">
        <v>-10.499999999999</v>
      </c>
      <c r="E78" s="282">
        <v>0</v>
      </c>
      <c r="F78" s="280">
        <v>10</v>
      </c>
      <c r="G78" s="281">
        <v>4.1666666666659999</v>
      </c>
      <c r="H78" s="283">
        <v>2.5299999999999998</v>
      </c>
      <c r="I78" s="280">
        <v>2.5299999999999998</v>
      </c>
      <c r="J78" s="281">
        <v>-1.6366666666659999</v>
      </c>
      <c r="K78" s="284">
        <v>0.253</v>
      </c>
    </row>
    <row r="79" spans="1:11" ht="14.4" customHeight="1" thickBot="1" x14ac:dyDescent="0.35">
      <c r="A79" s="297" t="s">
        <v>249</v>
      </c>
      <c r="B79" s="275">
        <v>10.499999999999</v>
      </c>
      <c r="C79" s="275">
        <v>0</v>
      </c>
      <c r="D79" s="276">
        <v>-10.499999999999</v>
      </c>
      <c r="E79" s="277">
        <v>0</v>
      </c>
      <c r="F79" s="275">
        <v>10</v>
      </c>
      <c r="G79" s="276">
        <v>4.1666666666659999</v>
      </c>
      <c r="H79" s="278">
        <v>2.5299999999999998</v>
      </c>
      <c r="I79" s="275">
        <v>2.5299999999999998</v>
      </c>
      <c r="J79" s="276">
        <v>-1.6366666666659999</v>
      </c>
      <c r="K79" s="279">
        <v>0.253</v>
      </c>
    </row>
    <row r="80" spans="1:11" ht="14.4" customHeight="1" thickBot="1" x14ac:dyDescent="0.35">
      <c r="A80" s="296" t="s">
        <v>250</v>
      </c>
      <c r="B80" s="280">
        <v>0</v>
      </c>
      <c r="C80" s="280">
        <v>-6.2920000000000004E-2</v>
      </c>
      <c r="D80" s="281">
        <v>-6.2920000000000004E-2</v>
      </c>
      <c r="E80" s="285" t="s">
        <v>245</v>
      </c>
      <c r="F80" s="280">
        <v>0</v>
      </c>
      <c r="G80" s="281">
        <v>0</v>
      </c>
      <c r="H80" s="283">
        <v>0</v>
      </c>
      <c r="I80" s="280">
        <v>0</v>
      </c>
      <c r="J80" s="281">
        <v>0</v>
      </c>
      <c r="K80" s="286" t="s">
        <v>178</v>
      </c>
    </row>
    <row r="81" spans="1:11" ht="14.4" customHeight="1" thickBot="1" x14ac:dyDescent="0.35">
      <c r="A81" s="297" t="s">
        <v>251</v>
      </c>
      <c r="B81" s="275">
        <v>0</v>
      </c>
      <c r="C81" s="275">
        <v>-6.2920000000000004E-2</v>
      </c>
      <c r="D81" s="276">
        <v>-6.2920000000000004E-2</v>
      </c>
      <c r="E81" s="287" t="s">
        <v>245</v>
      </c>
      <c r="F81" s="275">
        <v>0</v>
      </c>
      <c r="G81" s="276">
        <v>0</v>
      </c>
      <c r="H81" s="278">
        <v>0</v>
      </c>
      <c r="I81" s="275">
        <v>0</v>
      </c>
      <c r="J81" s="276">
        <v>0</v>
      </c>
      <c r="K81" s="288" t="s">
        <v>178</v>
      </c>
    </row>
    <row r="82" spans="1:11" ht="14.4" customHeight="1" thickBot="1" x14ac:dyDescent="0.35">
      <c r="A82" s="294" t="s">
        <v>252</v>
      </c>
      <c r="B82" s="275">
        <v>48.999810612946</v>
      </c>
      <c r="C82" s="275">
        <v>47.796999999999997</v>
      </c>
      <c r="D82" s="276">
        <v>-1.2028106129459999</v>
      </c>
      <c r="E82" s="277">
        <v>0.97545274975700003</v>
      </c>
      <c r="F82" s="275">
        <v>48.999928258902003</v>
      </c>
      <c r="G82" s="276">
        <v>20.416636774541999</v>
      </c>
      <c r="H82" s="278">
        <v>3.984</v>
      </c>
      <c r="I82" s="275">
        <v>22.945</v>
      </c>
      <c r="J82" s="276">
        <v>2.5283632254569999</v>
      </c>
      <c r="K82" s="279">
        <v>0.46826599171200001</v>
      </c>
    </row>
    <row r="83" spans="1:11" ht="14.4" customHeight="1" thickBot="1" x14ac:dyDescent="0.35">
      <c r="A83" s="295" t="s">
        <v>253</v>
      </c>
      <c r="B83" s="275">
        <v>48.999810612946</v>
      </c>
      <c r="C83" s="275">
        <v>47.796999999999997</v>
      </c>
      <c r="D83" s="276">
        <v>-1.2028106129459999</v>
      </c>
      <c r="E83" s="277">
        <v>0.97545274975700003</v>
      </c>
      <c r="F83" s="275">
        <v>48.999928258902003</v>
      </c>
      <c r="G83" s="276">
        <v>20.416636774541999</v>
      </c>
      <c r="H83" s="278">
        <v>3.984</v>
      </c>
      <c r="I83" s="275">
        <v>19.920000000000002</v>
      </c>
      <c r="J83" s="276">
        <v>-0.496636774542</v>
      </c>
      <c r="K83" s="279">
        <v>0.40653120744799998</v>
      </c>
    </row>
    <row r="84" spans="1:11" ht="14.4" customHeight="1" thickBot="1" x14ac:dyDescent="0.35">
      <c r="A84" s="296" t="s">
        <v>254</v>
      </c>
      <c r="B84" s="280">
        <v>48.999810612946</v>
      </c>
      <c r="C84" s="280">
        <v>47.796999999999997</v>
      </c>
      <c r="D84" s="281">
        <v>-1.2028106129459999</v>
      </c>
      <c r="E84" s="282">
        <v>0.97545274975700003</v>
      </c>
      <c r="F84" s="280">
        <v>48.999928258902003</v>
      </c>
      <c r="G84" s="281">
        <v>20.416636774541999</v>
      </c>
      <c r="H84" s="283">
        <v>3.984</v>
      </c>
      <c r="I84" s="280">
        <v>19.920000000000002</v>
      </c>
      <c r="J84" s="281">
        <v>-0.496636774542</v>
      </c>
      <c r="K84" s="284">
        <v>0.40653120744799998</v>
      </c>
    </row>
    <row r="85" spans="1:11" ht="14.4" customHeight="1" thickBot="1" x14ac:dyDescent="0.35">
      <c r="A85" s="297" t="s">
        <v>255</v>
      </c>
      <c r="B85" s="275">
        <v>2.999880810664</v>
      </c>
      <c r="C85" s="275">
        <v>2.641</v>
      </c>
      <c r="D85" s="276">
        <v>-0.35888081066400002</v>
      </c>
      <c r="E85" s="277">
        <v>0.88036831017100003</v>
      </c>
      <c r="F85" s="275">
        <v>2.9999999055069999</v>
      </c>
      <c r="G85" s="276">
        <v>1.2499999606279999</v>
      </c>
      <c r="H85" s="278">
        <v>0.221</v>
      </c>
      <c r="I85" s="275">
        <v>1.105</v>
      </c>
      <c r="J85" s="276">
        <v>-0.144999960628</v>
      </c>
      <c r="K85" s="279">
        <v>0.368333344934</v>
      </c>
    </row>
    <row r="86" spans="1:11" ht="14.4" customHeight="1" thickBot="1" x14ac:dyDescent="0.35">
      <c r="A86" s="297" t="s">
        <v>256</v>
      </c>
      <c r="B86" s="275">
        <v>24.00020079498</v>
      </c>
      <c r="C86" s="275">
        <v>23.603999999999999</v>
      </c>
      <c r="D86" s="276">
        <v>-0.39620079497999999</v>
      </c>
      <c r="E86" s="277">
        <v>0.98349177165699997</v>
      </c>
      <c r="F86" s="275">
        <v>24.000200039031</v>
      </c>
      <c r="G86" s="276">
        <v>10.000083349596</v>
      </c>
      <c r="H86" s="278">
        <v>1.9670000000000001</v>
      </c>
      <c r="I86" s="275">
        <v>9.8350000000000009</v>
      </c>
      <c r="J86" s="276">
        <v>-0.16508334959599999</v>
      </c>
      <c r="K86" s="279">
        <v>0.40978825109799999</v>
      </c>
    </row>
    <row r="87" spans="1:11" ht="14.4" customHeight="1" thickBot="1" x14ac:dyDescent="0.35">
      <c r="A87" s="297" t="s">
        <v>257</v>
      </c>
      <c r="B87" s="275">
        <v>21.999729007300999</v>
      </c>
      <c r="C87" s="275">
        <v>21.552</v>
      </c>
      <c r="D87" s="276">
        <v>-0.44772900730100001</v>
      </c>
      <c r="E87" s="277">
        <v>0.97964843079800001</v>
      </c>
      <c r="F87" s="275">
        <v>21.999728314363001</v>
      </c>
      <c r="G87" s="276">
        <v>9.1665534643179996</v>
      </c>
      <c r="H87" s="278">
        <v>1.796</v>
      </c>
      <c r="I87" s="275">
        <v>8.98</v>
      </c>
      <c r="J87" s="276">
        <v>-0.18655346431700001</v>
      </c>
      <c r="K87" s="279">
        <v>0.408186859023</v>
      </c>
    </row>
    <row r="88" spans="1:11" ht="14.4" customHeight="1" thickBot="1" x14ac:dyDescent="0.35">
      <c r="A88" s="295" t="s">
        <v>258</v>
      </c>
      <c r="B88" s="275">
        <v>0</v>
      </c>
      <c r="C88" s="275">
        <v>0</v>
      </c>
      <c r="D88" s="276">
        <v>0</v>
      </c>
      <c r="E88" s="287" t="s">
        <v>178</v>
      </c>
      <c r="F88" s="275">
        <v>0</v>
      </c>
      <c r="G88" s="276">
        <v>0</v>
      </c>
      <c r="H88" s="278">
        <v>0</v>
      </c>
      <c r="I88" s="275">
        <v>3.0249999999999999</v>
      </c>
      <c r="J88" s="276">
        <v>3.0249999999999999</v>
      </c>
      <c r="K88" s="288" t="s">
        <v>245</v>
      </c>
    </row>
    <row r="89" spans="1:11" ht="14.4" customHeight="1" thickBot="1" x14ac:dyDescent="0.35">
      <c r="A89" s="296" t="s">
        <v>259</v>
      </c>
      <c r="B89" s="280">
        <v>0</v>
      </c>
      <c r="C89" s="280">
        <v>0</v>
      </c>
      <c r="D89" s="281">
        <v>0</v>
      </c>
      <c r="E89" s="282">
        <v>1</v>
      </c>
      <c r="F89" s="280">
        <v>0</v>
      </c>
      <c r="G89" s="281">
        <v>0</v>
      </c>
      <c r="H89" s="283">
        <v>0</v>
      </c>
      <c r="I89" s="280">
        <v>3.0249999999999999</v>
      </c>
      <c r="J89" s="281">
        <v>3.0249999999999999</v>
      </c>
      <c r="K89" s="286" t="s">
        <v>245</v>
      </c>
    </row>
    <row r="90" spans="1:11" ht="14.4" customHeight="1" thickBot="1" x14ac:dyDescent="0.35">
      <c r="A90" s="297" t="s">
        <v>260</v>
      </c>
      <c r="B90" s="275">
        <v>0</v>
      </c>
      <c r="C90" s="275">
        <v>0</v>
      </c>
      <c r="D90" s="276">
        <v>0</v>
      </c>
      <c r="E90" s="277">
        <v>1</v>
      </c>
      <c r="F90" s="275">
        <v>0</v>
      </c>
      <c r="G90" s="276">
        <v>0</v>
      </c>
      <c r="H90" s="278">
        <v>0</v>
      </c>
      <c r="I90" s="275">
        <v>3.0249999999999999</v>
      </c>
      <c r="J90" s="276">
        <v>3.0249999999999999</v>
      </c>
      <c r="K90" s="288" t="s">
        <v>245</v>
      </c>
    </row>
    <row r="91" spans="1:11" ht="14.4" customHeight="1" thickBot="1" x14ac:dyDescent="0.35">
      <c r="A91" s="293" t="s">
        <v>261</v>
      </c>
      <c r="B91" s="275">
        <v>47.000567054153002</v>
      </c>
      <c r="C91" s="275">
        <v>96.355119999999999</v>
      </c>
      <c r="D91" s="276">
        <v>49.354552945846002</v>
      </c>
      <c r="E91" s="277">
        <v>2.0500842019409999</v>
      </c>
      <c r="F91" s="275">
        <v>0</v>
      </c>
      <c r="G91" s="276">
        <v>0</v>
      </c>
      <c r="H91" s="278">
        <v>24.749680000000001</v>
      </c>
      <c r="I91" s="275">
        <v>132.00004999999999</v>
      </c>
      <c r="J91" s="276">
        <v>132.00004999999999</v>
      </c>
      <c r="K91" s="288" t="s">
        <v>178</v>
      </c>
    </row>
    <row r="92" spans="1:11" ht="14.4" customHeight="1" thickBot="1" x14ac:dyDescent="0.35">
      <c r="A92" s="298" t="s">
        <v>262</v>
      </c>
      <c r="B92" s="280">
        <v>47.000567054153002</v>
      </c>
      <c r="C92" s="280">
        <v>96.355119999999999</v>
      </c>
      <c r="D92" s="281">
        <v>49.354552945846002</v>
      </c>
      <c r="E92" s="282">
        <v>2.0500842019409999</v>
      </c>
      <c r="F92" s="280">
        <v>0</v>
      </c>
      <c r="G92" s="281">
        <v>0</v>
      </c>
      <c r="H92" s="283">
        <v>24.749680000000001</v>
      </c>
      <c r="I92" s="280">
        <v>132.00004999999999</v>
      </c>
      <c r="J92" s="281">
        <v>132.00004999999999</v>
      </c>
      <c r="K92" s="286" t="s">
        <v>178</v>
      </c>
    </row>
    <row r="93" spans="1:11" ht="14.4" customHeight="1" thickBot="1" x14ac:dyDescent="0.35">
      <c r="A93" s="300" t="s">
        <v>29</v>
      </c>
      <c r="B93" s="280">
        <v>47.000567054153002</v>
      </c>
      <c r="C93" s="280">
        <v>96.355119999999999</v>
      </c>
      <c r="D93" s="281">
        <v>49.354552945846002</v>
      </c>
      <c r="E93" s="282">
        <v>2.0500842019409999</v>
      </c>
      <c r="F93" s="280">
        <v>0</v>
      </c>
      <c r="G93" s="281">
        <v>0</v>
      </c>
      <c r="H93" s="283">
        <v>24.749680000000001</v>
      </c>
      <c r="I93" s="280">
        <v>132.00004999999999</v>
      </c>
      <c r="J93" s="281">
        <v>132.00004999999999</v>
      </c>
      <c r="K93" s="286" t="s">
        <v>178</v>
      </c>
    </row>
    <row r="94" spans="1:11" ht="14.4" customHeight="1" thickBot="1" x14ac:dyDescent="0.35">
      <c r="A94" s="296" t="s">
        <v>263</v>
      </c>
      <c r="B94" s="280">
        <v>4.0005670541529996</v>
      </c>
      <c r="C94" s="280">
        <v>0.44350000000000001</v>
      </c>
      <c r="D94" s="281">
        <v>-3.5570670541529998</v>
      </c>
      <c r="E94" s="282">
        <v>0.110859284195</v>
      </c>
      <c r="F94" s="280">
        <v>0</v>
      </c>
      <c r="G94" s="281">
        <v>0</v>
      </c>
      <c r="H94" s="283">
        <v>0</v>
      </c>
      <c r="I94" s="280">
        <v>0</v>
      </c>
      <c r="J94" s="281">
        <v>0</v>
      </c>
      <c r="K94" s="286" t="s">
        <v>178</v>
      </c>
    </row>
    <row r="95" spans="1:11" ht="14.4" customHeight="1" thickBot="1" x14ac:dyDescent="0.35">
      <c r="A95" s="297" t="s">
        <v>264</v>
      </c>
      <c r="B95" s="275">
        <v>4.0005670541529996</v>
      </c>
      <c r="C95" s="275">
        <v>0.44350000000000001</v>
      </c>
      <c r="D95" s="276">
        <v>-3.5570670541529998</v>
      </c>
      <c r="E95" s="277">
        <v>0.110859284195</v>
      </c>
      <c r="F95" s="275">
        <v>0</v>
      </c>
      <c r="G95" s="276">
        <v>0</v>
      </c>
      <c r="H95" s="278">
        <v>0</v>
      </c>
      <c r="I95" s="275">
        <v>0</v>
      </c>
      <c r="J95" s="276">
        <v>0</v>
      </c>
      <c r="K95" s="288" t="s">
        <v>178</v>
      </c>
    </row>
    <row r="96" spans="1:11" ht="14.4" customHeight="1" thickBot="1" x14ac:dyDescent="0.35">
      <c r="A96" s="296" t="s">
        <v>265</v>
      </c>
      <c r="B96" s="280">
        <v>43</v>
      </c>
      <c r="C96" s="280">
        <v>37.584719999999997</v>
      </c>
      <c r="D96" s="281">
        <v>-5.4152800000000001</v>
      </c>
      <c r="E96" s="282">
        <v>0.87406325581300004</v>
      </c>
      <c r="F96" s="280">
        <v>0</v>
      </c>
      <c r="G96" s="281">
        <v>0</v>
      </c>
      <c r="H96" s="283">
        <v>3.1145900000000002</v>
      </c>
      <c r="I96" s="280">
        <v>18.38749</v>
      </c>
      <c r="J96" s="281">
        <v>18.38749</v>
      </c>
      <c r="K96" s="286" t="s">
        <v>178</v>
      </c>
    </row>
    <row r="97" spans="1:11" ht="14.4" customHeight="1" thickBot="1" x14ac:dyDescent="0.35">
      <c r="A97" s="297" t="s">
        <v>266</v>
      </c>
      <c r="B97" s="275">
        <v>43</v>
      </c>
      <c r="C97" s="275">
        <v>37.584719999999997</v>
      </c>
      <c r="D97" s="276">
        <v>-5.4152800000000001</v>
      </c>
      <c r="E97" s="277">
        <v>0.87406325581300004</v>
      </c>
      <c r="F97" s="275">
        <v>0</v>
      </c>
      <c r="G97" s="276">
        <v>0</v>
      </c>
      <c r="H97" s="278">
        <v>3.1145900000000002</v>
      </c>
      <c r="I97" s="275">
        <v>18.38749</v>
      </c>
      <c r="J97" s="276">
        <v>18.38749</v>
      </c>
      <c r="K97" s="288" t="s">
        <v>178</v>
      </c>
    </row>
    <row r="98" spans="1:11" ht="14.4" customHeight="1" thickBot="1" x14ac:dyDescent="0.35">
      <c r="A98" s="296" t="s">
        <v>267</v>
      </c>
      <c r="B98" s="280">
        <v>0</v>
      </c>
      <c r="C98" s="280">
        <v>58.326900000000002</v>
      </c>
      <c r="D98" s="281">
        <v>58.326900000000002</v>
      </c>
      <c r="E98" s="285" t="s">
        <v>245</v>
      </c>
      <c r="F98" s="280">
        <v>0</v>
      </c>
      <c r="G98" s="281">
        <v>0</v>
      </c>
      <c r="H98" s="283">
        <v>21.635090000000002</v>
      </c>
      <c r="I98" s="280">
        <v>113.61256</v>
      </c>
      <c r="J98" s="281">
        <v>113.61256</v>
      </c>
      <c r="K98" s="286" t="s">
        <v>245</v>
      </c>
    </row>
    <row r="99" spans="1:11" ht="14.4" customHeight="1" thickBot="1" x14ac:dyDescent="0.35">
      <c r="A99" s="297" t="s">
        <v>268</v>
      </c>
      <c r="B99" s="275">
        <v>0</v>
      </c>
      <c r="C99" s="275">
        <v>58.326900000000002</v>
      </c>
      <c r="D99" s="276">
        <v>58.326900000000002</v>
      </c>
      <c r="E99" s="287" t="s">
        <v>245</v>
      </c>
      <c r="F99" s="275">
        <v>0</v>
      </c>
      <c r="G99" s="276">
        <v>0</v>
      </c>
      <c r="H99" s="278">
        <v>21.635090000000002</v>
      </c>
      <c r="I99" s="275">
        <v>113.61256</v>
      </c>
      <c r="J99" s="276">
        <v>113.61256</v>
      </c>
      <c r="K99" s="288" t="s">
        <v>245</v>
      </c>
    </row>
    <row r="100" spans="1:11" ht="14.4" customHeight="1" thickBot="1" x14ac:dyDescent="0.35">
      <c r="A100" s="301" t="s">
        <v>269</v>
      </c>
      <c r="B100" s="280">
        <v>2659.2460000000001</v>
      </c>
      <c r="C100" s="280">
        <v>2631.8418700000002</v>
      </c>
      <c r="D100" s="281">
        <v>-27.404129999999</v>
      </c>
      <c r="E100" s="282">
        <v>0.98969477438300002</v>
      </c>
      <c r="F100" s="280">
        <v>0</v>
      </c>
      <c r="G100" s="281">
        <v>0</v>
      </c>
      <c r="H100" s="283">
        <v>257.79894999999999</v>
      </c>
      <c r="I100" s="280">
        <v>1220.3689999999999</v>
      </c>
      <c r="J100" s="281">
        <v>1220.3689999999999</v>
      </c>
      <c r="K100" s="286" t="s">
        <v>178</v>
      </c>
    </row>
    <row r="101" spans="1:11" ht="14.4" customHeight="1" thickBot="1" x14ac:dyDescent="0.35">
      <c r="A101" s="298" t="s">
        <v>270</v>
      </c>
      <c r="B101" s="280">
        <v>2659.2460000000001</v>
      </c>
      <c r="C101" s="280">
        <v>2631.8418700000002</v>
      </c>
      <c r="D101" s="281">
        <v>-27.404129999999</v>
      </c>
      <c r="E101" s="282">
        <v>0.98969477438300002</v>
      </c>
      <c r="F101" s="280">
        <v>0</v>
      </c>
      <c r="G101" s="281">
        <v>0</v>
      </c>
      <c r="H101" s="283">
        <v>257.79894999999999</v>
      </c>
      <c r="I101" s="280">
        <v>1220.3689999999999</v>
      </c>
      <c r="J101" s="281">
        <v>1220.3689999999999</v>
      </c>
      <c r="K101" s="286" t="s">
        <v>178</v>
      </c>
    </row>
    <row r="102" spans="1:11" ht="14.4" customHeight="1" thickBot="1" x14ac:dyDescent="0.35">
      <c r="A102" s="300" t="s">
        <v>271</v>
      </c>
      <c r="B102" s="280">
        <v>2659.2460000000001</v>
      </c>
      <c r="C102" s="280">
        <v>2631.8418700000002</v>
      </c>
      <c r="D102" s="281">
        <v>-27.404129999999</v>
      </c>
      <c r="E102" s="282">
        <v>0.98969477438300002</v>
      </c>
      <c r="F102" s="280">
        <v>0</v>
      </c>
      <c r="G102" s="281">
        <v>0</v>
      </c>
      <c r="H102" s="283">
        <v>257.79894999999999</v>
      </c>
      <c r="I102" s="280">
        <v>1220.3689999999999</v>
      </c>
      <c r="J102" s="281">
        <v>1220.3689999999999</v>
      </c>
      <c r="K102" s="286" t="s">
        <v>178</v>
      </c>
    </row>
    <row r="103" spans="1:11" ht="14.4" customHeight="1" thickBot="1" x14ac:dyDescent="0.35">
      <c r="A103" s="296" t="s">
        <v>272</v>
      </c>
      <c r="B103" s="280">
        <v>2659.2460000000001</v>
      </c>
      <c r="C103" s="280">
        <v>2631.8418700000002</v>
      </c>
      <c r="D103" s="281">
        <v>-27.404129999999</v>
      </c>
      <c r="E103" s="282">
        <v>0.98969477438300002</v>
      </c>
      <c r="F103" s="280">
        <v>0</v>
      </c>
      <c r="G103" s="281">
        <v>0</v>
      </c>
      <c r="H103" s="283">
        <v>257.79894999999999</v>
      </c>
      <c r="I103" s="280">
        <v>1220.3689999999999</v>
      </c>
      <c r="J103" s="281">
        <v>1220.3689999999999</v>
      </c>
      <c r="K103" s="286" t="s">
        <v>178</v>
      </c>
    </row>
    <row r="104" spans="1:11" ht="14.4" customHeight="1" thickBot="1" x14ac:dyDescent="0.35">
      <c r="A104" s="297" t="s">
        <v>273</v>
      </c>
      <c r="B104" s="275">
        <v>2659.2460000000001</v>
      </c>
      <c r="C104" s="275">
        <v>2631.8418700000002</v>
      </c>
      <c r="D104" s="276">
        <v>-27.404129999999</v>
      </c>
      <c r="E104" s="277">
        <v>0.98969477438300002</v>
      </c>
      <c r="F104" s="275">
        <v>0</v>
      </c>
      <c r="G104" s="276">
        <v>0</v>
      </c>
      <c r="H104" s="278">
        <v>257.79894999999999</v>
      </c>
      <c r="I104" s="275">
        <v>1220.3689999999999</v>
      </c>
      <c r="J104" s="276">
        <v>1220.3689999999999</v>
      </c>
      <c r="K104" s="288" t="s">
        <v>178</v>
      </c>
    </row>
    <row r="105" spans="1:11" ht="14.4" customHeight="1" thickBot="1" x14ac:dyDescent="0.35">
      <c r="A105" s="302"/>
      <c r="B105" s="275">
        <v>-3.5579181699999998E-4</v>
      </c>
      <c r="C105" s="275">
        <v>-30.361930000000001</v>
      </c>
      <c r="D105" s="276">
        <v>-30.361574208183001</v>
      </c>
      <c r="E105" s="277">
        <v>85336.2233180732</v>
      </c>
      <c r="F105" s="275">
        <v>-3483.4139388693202</v>
      </c>
      <c r="G105" s="276">
        <v>-1451.42247452888</v>
      </c>
      <c r="H105" s="278">
        <v>2.5202399999999998</v>
      </c>
      <c r="I105" s="275">
        <v>-21.635090000000002</v>
      </c>
      <c r="J105" s="276">
        <v>1429.78738452888</v>
      </c>
      <c r="K105" s="279">
        <v>6.210886899E-3</v>
      </c>
    </row>
    <row r="106" spans="1:11" ht="14.4" customHeight="1" thickBot="1" x14ac:dyDescent="0.35">
      <c r="A106" s="303" t="s">
        <v>41</v>
      </c>
      <c r="B106" s="289">
        <v>-3.5579181699999998E-4</v>
      </c>
      <c r="C106" s="289">
        <v>-30.361930000000001</v>
      </c>
      <c r="D106" s="290">
        <v>-30.361574208183001</v>
      </c>
      <c r="E106" s="291">
        <v>-2.0426280404249999</v>
      </c>
      <c r="F106" s="289">
        <v>-3483.4139388693202</v>
      </c>
      <c r="G106" s="290">
        <v>-1451.42247452888</v>
      </c>
      <c r="H106" s="289">
        <v>2.5202399999999998</v>
      </c>
      <c r="I106" s="289">
        <v>-21.635090000000002</v>
      </c>
      <c r="J106" s="290">
        <v>1429.78738452888</v>
      </c>
      <c r="K106" s="292">
        <v>6.210886899E-3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7" t="s">
        <v>177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2013</v>
      </c>
      <c r="D3" s="226">
        <v>2014</v>
      </c>
      <c r="E3" s="7"/>
      <c r="F3" s="264">
        <v>2015</v>
      </c>
      <c r="G3" s="265"/>
      <c r="H3" s="265"/>
      <c r="I3" s="266"/>
    </row>
    <row r="4" spans="1:10" ht="14.4" customHeight="1" thickBot="1" x14ac:dyDescent="0.35">
      <c r="A4" s="230" t="s">
        <v>0</v>
      </c>
      <c r="B4" s="231" t="s">
        <v>153</v>
      </c>
      <c r="C4" s="267" t="s">
        <v>45</v>
      </c>
      <c r="D4" s="268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4" t="s">
        <v>274</v>
      </c>
      <c r="B5" s="305" t="s">
        <v>275</v>
      </c>
      <c r="C5" s="306" t="s">
        <v>276</v>
      </c>
      <c r="D5" s="306" t="s">
        <v>276</v>
      </c>
      <c r="E5" s="306"/>
      <c r="F5" s="306" t="s">
        <v>276</v>
      </c>
      <c r="G5" s="306" t="s">
        <v>276</v>
      </c>
      <c r="H5" s="306" t="s">
        <v>276</v>
      </c>
      <c r="I5" s="307" t="s">
        <v>276</v>
      </c>
      <c r="J5" s="308" t="s">
        <v>44</v>
      </c>
    </row>
    <row r="6" spans="1:10" ht="14.4" customHeight="1" x14ac:dyDescent="0.3">
      <c r="A6" s="304" t="s">
        <v>274</v>
      </c>
      <c r="B6" s="305" t="s">
        <v>277</v>
      </c>
      <c r="C6" s="306">
        <v>0</v>
      </c>
      <c r="D6" s="306" t="s">
        <v>276</v>
      </c>
      <c r="E6" s="306"/>
      <c r="F6" s="306" t="s">
        <v>276</v>
      </c>
      <c r="G6" s="306" t="s">
        <v>276</v>
      </c>
      <c r="H6" s="306" t="s">
        <v>276</v>
      </c>
      <c r="I6" s="307" t="s">
        <v>276</v>
      </c>
      <c r="J6" s="308" t="s">
        <v>1</v>
      </c>
    </row>
    <row r="7" spans="1:10" ht="14.4" customHeight="1" x14ac:dyDescent="0.3">
      <c r="A7" s="304" t="s">
        <v>274</v>
      </c>
      <c r="B7" s="305" t="s">
        <v>186</v>
      </c>
      <c r="C7" s="306" t="s">
        <v>276</v>
      </c>
      <c r="D7" s="306">
        <v>0</v>
      </c>
      <c r="E7" s="306"/>
      <c r="F7" s="306">
        <v>0</v>
      </c>
      <c r="G7" s="306">
        <v>43.749998621980836</v>
      </c>
      <c r="H7" s="306">
        <v>-43.749998621980836</v>
      </c>
      <c r="I7" s="307">
        <v>0</v>
      </c>
      <c r="J7" s="308" t="s">
        <v>1</v>
      </c>
    </row>
    <row r="8" spans="1:10" ht="14.4" customHeight="1" x14ac:dyDescent="0.3">
      <c r="A8" s="304" t="s">
        <v>274</v>
      </c>
      <c r="B8" s="305" t="s">
        <v>278</v>
      </c>
      <c r="C8" s="306">
        <v>0</v>
      </c>
      <c r="D8" s="306">
        <v>0</v>
      </c>
      <c r="E8" s="306"/>
      <c r="F8" s="306">
        <v>0</v>
      </c>
      <c r="G8" s="306">
        <v>43.749998621980836</v>
      </c>
      <c r="H8" s="306">
        <v>-43.749998621980836</v>
      </c>
      <c r="I8" s="307">
        <v>0</v>
      </c>
      <c r="J8" s="308" t="s">
        <v>279</v>
      </c>
    </row>
    <row r="10" spans="1:10" ht="14.4" customHeight="1" x14ac:dyDescent="0.3">
      <c r="A10" s="304" t="s">
        <v>274</v>
      </c>
      <c r="B10" s="305" t="s">
        <v>275</v>
      </c>
      <c r="C10" s="306" t="s">
        <v>276</v>
      </c>
      <c r="D10" s="306" t="s">
        <v>276</v>
      </c>
      <c r="E10" s="306"/>
      <c r="F10" s="306" t="s">
        <v>276</v>
      </c>
      <c r="G10" s="306" t="s">
        <v>276</v>
      </c>
      <c r="H10" s="306" t="s">
        <v>276</v>
      </c>
      <c r="I10" s="307" t="s">
        <v>276</v>
      </c>
      <c r="J10" s="308" t="s">
        <v>44</v>
      </c>
    </row>
    <row r="11" spans="1:10" ht="14.4" customHeight="1" x14ac:dyDescent="0.3">
      <c r="A11" s="304" t="s">
        <v>280</v>
      </c>
      <c r="B11" s="305" t="s">
        <v>281</v>
      </c>
      <c r="C11" s="306" t="s">
        <v>276</v>
      </c>
      <c r="D11" s="306" t="s">
        <v>276</v>
      </c>
      <c r="E11" s="306"/>
      <c r="F11" s="306" t="s">
        <v>276</v>
      </c>
      <c r="G11" s="306" t="s">
        <v>276</v>
      </c>
      <c r="H11" s="306" t="s">
        <v>276</v>
      </c>
      <c r="I11" s="307" t="s">
        <v>276</v>
      </c>
      <c r="J11" s="308" t="s">
        <v>0</v>
      </c>
    </row>
    <row r="12" spans="1:10" ht="14.4" customHeight="1" x14ac:dyDescent="0.3">
      <c r="A12" s="304" t="s">
        <v>280</v>
      </c>
      <c r="B12" s="305" t="s">
        <v>277</v>
      </c>
      <c r="C12" s="306">
        <v>0</v>
      </c>
      <c r="D12" s="306" t="s">
        <v>276</v>
      </c>
      <c r="E12" s="306"/>
      <c r="F12" s="306" t="s">
        <v>276</v>
      </c>
      <c r="G12" s="306" t="s">
        <v>276</v>
      </c>
      <c r="H12" s="306" t="s">
        <v>276</v>
      </c>
      <c r="I12" s="307" t="s">
        <v>276</v>
      </c>
      <c r="J12" s="308" t="s">
        <v>1</v>
      </c>
    </row>
    <row r="13" spans="1:10" ht="14.4" customHeight="1" x14ac:dyDescent="0.3">
      <c r="A13" s="304" t="s">
        <v>280</v>
      </c>
      <c r="B13" s="305" t="s">
        <v>186</v>
      </c>
      <c r="C13" s="306" t="s">
        <v>276</v>
      </c>
      <c r="D13" s="306">
        <v>0</v>
      </c>
      <c r="E13" s="306"/>
      <c r="F13" s="306">
        <v>0</v>
      </c>
      <c r="G13" s="306">
        <v>43.749998621980836</v>
      </c>
      <c r="H13" s="306">
        <v>-43.749998621980836</v>
      </c>
      <c r="I13" s="307">
        <v>0</v>
      </c>
      <c r="J13" s="308" t="s">
        <v>1</v>
      </c>
    </row>
    <row r="14" spans="1:10" ht="14.4" customHeight="1" x14ac:dyDescent="0.3">
      <c r="A14" s="304" t="s">
        <v>280</v>
      </c>
      <c r="B14" s="305" t="s">
        <v>282</v>
      </c>
      <c r="C14" s="306">
        <v>0</v>
      </c>
      <c r="D14" s="306">
        <v>0</v>
      </c>
      <c r="E14" s="306"/>
      <c r="F14" s="306">
        <v>0</v>
      </c>
      <c r="G14" s="306">
        <v>43.749998621980836</v>
      </c>
      <c r="H14" s="306">
        <v>-43.749998621980836</v>
      </c>
      <c r="I14" s="307">
        <v>0</v>
      </c>
      <c r="J14" s="308" t="s">
        <v>283</v>
      </c>
    </row>
    <row r="15" spans="1:10" ht="14.4" customHeight="1" x14ac:dyDescent="0.3">
      <c r="A15" s="304" t="s">
        <v>276</v>
      </c>
      <c r="B15" s="305" t="s">
        <v>276</v>
      </c>
      <c r="C15" s="306" t="s">
        <v>276</v>
      </c>
      <c r="D15" s="306" t="s">
        <v>276</v>
      </c>
      <c r="E15" s="306"/>
      <c r="F15" s="306" t="s">
        <v>276</v>
      </c>
      <c r="G15" s="306" t="s">
        <v>276</v>
      </c>
      <c r="H15" s="306" t="s">
        <v>276</v>
      </c>
      <c r="I15" s="307" t="s">
        <v>276</v>
      </c>
      <c r="J15" s="308" t="s">
        <v>284</v>
      </c>
    </row>
    <row r="16" spans="1:10" ht="14.4" customHeight="1" x14ac:dyDescent="0.3">
      <c r="A16" s="304" t="s">
        <v>274</v>
      </c>
      <c r="B16" s="305" t="s">
        <v>278</v>
      </c>
      <c r="C16" s="306">
        <v>0</v>
      </c>
      <c r="D16" s="306">
        <v>0</v>
      </c>
      <c r="E16" s="306"/>
      <c r="F16" s="306">
        <v>0</v>
      </c>
      <c r="G16" s="306">
        <v>43.749998621980836</v>
      </c>
      <c r="H16" s="306">
        <v>-43.749998621980836</v>
      </c>
      <c r="I16" s="307">
        <v>0</v>
      </c>
      <c r="J16" s="308" t="s">
        <v>279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5" ht="15" thickBot="1" x14ac:dyDescent="0.35">
      <c r="A2" s="167" t="s">
        <v>177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</row>
    <row r="3" spans="1:35" x14ac:dyDescent="0.3">
      <c r="A3" s="186" t="s">
        <v>114</v>
      </c>
      <c r="B3" s="273" t="s">
        <v>95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407</v>
      </c>
      <c r="I3" s="189">
        <v>408</v>
      </c>
      <c r="J3" s="189">
        <v>409</v>
      </c>
      <c r="K3" s="189">
        <v>410</v>
      </c>
      <c r="L3" s="189">
        <v>415</v>
      </c>
      <c r="M3" s="189">
        <v>416</v>
      </c>
      <c r="N3" s="189">
        <v>418</v>
      </c>
      <c r="O3" s="189">
        <v>419</v>
      </c>
      <c r="P3" s="189">
        <v>420</v>
      </c>
      <c r="Q3" s="189">
        <v>421</v>
      </c>
      <c r="R3" s="189">
        <v>522</v>
      </c>
      <c r="S3" s="189">
        <v>523</v>
      </c>
      <c r="T3" s="189">
        <v>524</v>
      </c>
      <c r="U3" s="189">
        <v>525</v>
      </c>
      <c r="V3" s="189">
        <v>526</v>
      </c>
      <c r="W3" s="189">
        <v>527</v>
      </c>
      <c r="X3" s="189">
        <v>528</v>
      </c>
      <c r="Y3" s="189">
        <v>629</v>
      </c>
      <c r="Z3" s="189">
        <v>630</v>
      </c>
      <c r="AA3" s="189">
        <v>636</v>
      </c>
      <c r="AB3" s="189">
        <v>637</v>
      </c>
      <c r="AC3" s="189">
        <v>640</v>
      </c>
      <c r="AD3" s="189">
        <v>642</v>
      </c>
      <c r="AE3" s="189">
        <v>743</v>
      </c>
      <c r="AF3" s="170">
        <v>745</v>
      </c>
      <c r="AG3" s="170">
        <v>746</v>
      </c>
      <c r="AH3" s="318">
        <v>930</v>
      </c>
      <c r="AI3" s="334"/>
    </row>
    <row r="4" spans="1:35" ht="36.6" outlineLevel="1" thickBot="1" x14ac:dyDescent="0.35">
      <c r="A4" s="187">
        <v>2015</v>
      </c>
      <c r="B4" s="274"/>
      <c r="C4" s="171" t="s">
        <v>96</v>
      </c>
      <c r="D4" s="172" t="s">
        <v>97</v>
      </c>
      <c r="E4" s="172" t="s">
        <v>98</v>
      </c>
      <c r="F4" s="190" t="s">
        <v>126</v>
      </c>
      <c r="G4" s="190" t="s">
        <v>127</v>
      </c>
      <c r="H4" s="190" t="s">
        <v>176</v>
      </c>
      <c r="I4" s="190" t="s">
        <v>128</v>
      </c>
      <c r="J4" s="190" t="s">
        <v>129</v>
      </c>
      <c r="K4" s="190" t="s">
        <v>130</v>
      </c>
      <c r="L4" s="190" t="s">
        <v>131</v>
      </c>
      <c r="M4" s="190" t="s">
        <v>132</v>
      </c>
      <c r="N4" s="190" t="s">
        <v>133</v>
      </c>
      <c r="O4" s="190" t="s">
        <v>134</v>
      </c>
      <c r="P4" s="190" t="s">
        <v>135</v>
      </c>
      <c r="Q4" s="190" t="s">
        <v>136</v>
      </c>
      <c r="R4" s="190" t="s">
        <v>137</v>
      </c>
      <c r="S4" s="190" t="s">
        <v>138</v>
      </c>
      <c r="T4" s="190" t="s">
        <v>139</v>
      </c>
      <c r="U4" s="190" t="s">
        <v>140</v>
      </c>
      <c r="V4" s="190" t="s">
        <v>141</v>
      </c>
      <c r="W4" s="190" t="s">
        <v>142</v>
      </c>
      <c r="X4" s="190" t="s">
        <v>151</v>
      </c>
      <c r="Y4" s="190" t="s">
        <v>143</v>
      </c>
      <c r="Z4" s="190" t="s">
        <v>152</v>
      </c>
      <c r="AA4" s="190" t="s">
        <v>144</v>
      </c>
      <c r="AB4" s="190" t="s">
        <v>145</v>
      </c>
      <c r="AC4" s="190" t="s">
        <v>146</v>
      </c>
      <c r="AD4" s="190" t="s">
        <v>147</v>
      </c>
      <c r="AE4" s="190" t="s">
        <v>148</v>
      </c>
      <c r="AF4" s="172" t="s">
        <v>149</v>
      </c>
      <c r="AG4" s="172" t="s">
        <v>150</v>
      </c>
      <c r="AH4" s="319" t="s">
        <v>116</v>
      </c>
      <c r="AI4" s="334"/>
    </row>
    <row r="5" spans="1:35" x14ac:dyDescent="0.3">
      <c r="A5" s="173" t="s">
        <v>99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320"/>
      <c r="AI5" s="334"/>
    </row>
    <row r="6" spans="1:35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2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1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0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214">
        <f xml:space="preserve">
TRUNC(IF($A$4&lt;=12,SUMIFS('ON Data'!AL:AL,'ON Data'!$D:$D,$A$4,'ON Data'!$E:$E,1),SUMIFS('ON Data'!AL:AL,'ON Data'!$E:$E,1)/'ON Data'!$D$3),1)</f>
        <v>0</v>
      </c>
      <c r="AH6" s="321">
        <f xml:space="preserve">
TRUNC(IF($A$4&lt;=12,SUMIFS('ON Data'!AN:AN,'ON Data'!$D:$D,$A$4,'ON Data'!$E:$E,1),SUMIFS('ON Data'!AN:AN,'ON Data'!$E:$E,1)/'ON Data'!$D$3),1)</f>
        <v>1</v>
      </c>
      <c r="AI6" s="334"/>
    </row>
    <row r="7" spans="1:35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321"/>
      <c r="AI7" s="334"/>
    </row>
    <row r="8" spans="1:35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321"/>
      <c r="AI8" s="334"/>
    </row>
    <row r="9" spans="1:35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322"/>
      <c r="AI9" s="334"/>
    </row>
    <row r="10" spans="1:35" x14ac:dyDescent="0.3">
      <c r="A10" s="176" t="s">
        <v>100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323"/>
      <c r="AI10" s="334"/>
    </row>
    <row r="11" spans="1:35" x14ac:dyDescent="0.3">
      <c r="A11" s="177" t="s">
        <v>101</v>
      </c>
      <c r="B11" s="194">
        <f xml:space="preserve">
IF($A$4&lt;=12,SUMIFS('ON Data'!F:F,'ON Data'!$D:$D,$A$4,'ON Data'!$E:$E,2),SUMIFS('ON Data'!F:F,'ON Data'!$E:$E,2))</f>
        <v>1608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792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0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196">
        <f xml:space="preserve">
IF($A$4&lt;=12,SUMIFS('ON Data'!AL:AL,'ON Data'!$D:$D,$A$4,'ON Data'!$E:$E,2),SUMIFS('ON Data'!AL:AL,'ON Data'!$E:$E,2))</f>
        <v>0</v>
      </c>
      <c r="AH11" s="324">
        <f xml:space="preserve">
IF($A$4&lt;=12,SUMIFS('ON Data'!AN:AN,'ON Data'!$D:$D,$A$4,'ON Data'!$E:$E,2),SUMIFS('ON Data'!AN:AN,'ON Data'!$E:$E,2))</f>
        <v>816</v>
      </c>
      <c r="AI11" s="334"/>
    </row>
    <row r="12" spans="1:35" x14ac:dyDescent="0.3">
      <c r="A12" s="177" t="s">
        <v>102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196">
        <f xml:space="preserve">
IF($A$4&lt;=12,SUMIFS('ON Data'!AL:AL,'ON Data'!$D:$D,$A$4,'ON Data'!$E:$E,3),SUMIFS('ON Data'!AL:AL,'ON Data'!$E:$E,3))</f>
        <v>0</v>
      </c>
      <c r="AH12" s="324">
        <f xml:space="preserve">
IF($A$4&lt;=12,SUMIFS('ON Data'!AN:AN,'ON Data'!$D:$D,$A$4,'ON Data'!$E:$E,3),SUMIFS('ON Data'!AN:AN,'ON Data'!$E:$E,3))</f>
        <v>0</v>
      </c>
      <c r="AI12" s="334"/>
    </row>
    <row r="13" spans="1:35" x14ac:dyDescent="0.3">
      <c r="A13" s="177" t="s">
        <v>109</v>
      </c>
      <c r="B13" s="194">
        <f xml:space="preserve">
IF($A$4&lt;=12,SUMIFS('ON Data'!F:F,'ON Data'!$D:$D,$A$4,'ON Data'!$E:$E,4),SUMIFS('ON Data'!F:F,'ON Data'!$E:$E,4))</f>
        <v>170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170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0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196">
        <f xml:space="preserve">
IF($A$4&lt;=12,SUMIFS('ON Data'!AL:AL,'ON Data'!$D:$D,$A$4,'ON Data'!$E:$E,4),SUMIFS('ON Data'!AL:AL,'ON Data'!$E:$E,4))</f>
        <v>0</v>
      </c>
      <c r="AH13" s="324">
        <f xml:space="preserve">
IF($A$4&lt;=12,SUMIFS('ON Data'!AN:AN,'ON Data'!$D:$D,$A$4,'ON Data'!$E:$E,4),SUMIFS('ON Data'!AN:AN,'ON Data'!$E:$E,4))</f>
        <v>0</v>
      </c>
      <c r="AI13" s="334"/>
    </row>
    <row r="14" spans="1:35" ht="15" thickBot="1" x14ac:dyDescent="0.35">
      <c r="A14" s="178" t="s">
        <v>103</v>
      </c>
      <c r="B14" s="197">
        <f xml:space="preserve">
IF($A$4&lt;=12,SUMIFS('ON Data'!F:F,'ON Data'!$D:$D,$A$4,'ON Data'!$E:$E,5),SUMIFS('ON Data'!F:F,'ON Data'!$E:$E,5))</f>
        <v>2156</v>
      </c>
      <c r="C14" s="198">
        <f xml:space="preserve">
IF($A$4&lt;=12,SUMIFS('ON Data'!G:G,'ON Data'!$D:$D,$A$4,'ON Data'!$E:$E,5),SUMIFS('ON Data'!G:G,'ON Data'!$E:$E,5))</f>
        <v>2156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199">
        <f xml:space="preserve">
IF($A$4&lt;=12,SUMIFS('ON Data'!AL:AL,'ON Data'!$D:$D,$A$4,'ON Data'!$E:$E,5),SUMIFS('ON Data'!AL:AL,'ON Data'!$E:$E,5))</f>
        <v>0</v>
      </c>
      <c r="AH14" s="325">
        <f xml:space="preserve">
IF($A$4&lt;=12,SUMIFS('ON Data'!AN:AN,'ON Data'!$D:$D,$A$4,'ON Data'!$E:$E,5),SUMIFS('ON Data'!AN:AN,'ON Data'!$E:$E,5))</f>
        <v>0</v>
      </c>
      <c r="AI14" s="334"/>
    </row>
    <row r="15" spans="1:35" x14ac:dyDescent="0.3">
      <c r="A15" s="122" t="s">
        <v>113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326"/>
      <c r="AI15" s="334"/>
    </row>
    <row r="16" spans="1:35" x14ac:dyDescent="0.3">
      <c r="A16" s="179" t="s">
        <v>104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196">
        <f xml:space="preserve">
IF($A$4&lt;=12,SUMIFS('ON Data'!AL:AL,'ON Data'!$D:$D,$A$4,'ON Data'!$E:$E,7),SUMIFS('ON Data'!AL:AL,'ON Data'!$E:$E,7))</f>
        <v>0</v>
      </c>
      <c r="AH16" s="324">
        <f xml:space="preserve">
IF($A$4&lt;=12,SUMIFS('ON Data'!AN:AN,'ON Data'!$D:$D,$A$4,'ON Data'!$E:$E,7),SUMIFS('ON Data'!AN:AN,'ON Data'!$E:$E,7))</f>
        <v>0</v>
      </c>
      <c r="AI16" s="334"/>
    </row>
    <row r="17" spans="1:35" x14ac:dyDescent="0.3">
      <c r="A17" s="179" t="s">
        <v>105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196">
        <f xml:space="preserve">
IF($A$4&lt;=12,SUMIFS('ON Data'!AL:AL,'ON Data'!$D:$D,$A$4,'ON Data'!$E:$E,8),SUMIFS('ON Data'!AL:AL,'ON Data'!$E:$E,8))</f>
        <v>0</v>
      </c>
      <c r="AH17" s="324">
        <f xml:space="preserve">
IF($A$4&lt;=12,SUMIFS('ON Data'!AN:AN,'ON Data'!$D:$D,$A$4,'ON Data'!$E:$E,8),SUMIFS('ON Data'!AN:AN,'ON Data'!$E:$E,8))</f>
        <v>0</v>
      </c>
      <c r="AI17" s="334"/>
    </row>
    <row r="18" spans="1:35" x14ac:dyDescent="0.3">
      <c r="A18" s="179" t="s">
        <v>106</v>
      </c>
      <c r="B18" s="194">
        <f xml:space="preserve">
B19-B16-B17</f>
        <v>10000</v>
      </c>
      <c r="C18" s="195">
        <f t="shared" ref="C18:G18" si="0" xml:space="preserve">
C19-C16-C17</f>
        <v>0</v>
      </c>
      <c r="D18" s="196">
        <f t="shared" si="0"/>
        <v>5000</v>
      </c>
      <c r="E18" s="196">
        <f t="shared" si="0"/>
        <v>0</v>
      </c>
      <c r="F18" s="196">
        <f t="shared" si="0"/>
        <v>0</v>
      </c>
      <c r="G18" s="196">
        <f t="shared" si="0"/>
        <v>0</v>
      </c>
      <c r="H18" s="196">
        <f t="shared" ref="H18:AH18" si="1" xml:space="preserve">
H19-H16-H17</f>
        <v>0</v>
      </c>
      <c r="I18" s="196">
        <f t="shared" si="1"/>
        <v>0</v>
      </c>
      <c r="J18" s="196">
        <f t="shared" si="1"/>
        <v>0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196">
        <f t="shared" si="1"/>
        <v>0</v>
      </c>
      <c r="AH18" s="324">
        <f t="shared" si="1"/>
        <v>5000</v>
      </c>
      <c r="AI18" s="334"/>
    </row>
    <row r="19" spans="1:35" ht="15" thickBot="1" x14ac:dyDescent="0.35">
      <c r="A19" s="180" t="s">
        <v>107</v>
      </c>
      <c r="B19" s="203">
        <f xml:space="preserve">
IF($A$4&lt;=12,SUMIFS('ON Data'!F:F,'ON Data'!$D:$D,$A$4,'ON Data'!$E:$E,9),SUMIFS('ON Data'!F:F,'ON Data'!$E:$E,9))</f>
        <v>10000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5000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0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205">
        <f xml:space="preserve">
IF($A$4&lt;=12,SUMIFS('ON Data'!AL:AL,'ON Data'!$D:$D,$A$4,'ON Data'!$E:$E,9),SUMIFS('ON Data'!AL:AL,'ON Data'!$E:$E,9))</f>
        <v>0</v>
      </c>
      <c r="AH19" s="327">
        <f xml:space="preserve">
IF($A$4&lt;=12,SUMIFS('ON Data'!AN:AN,'ON Data'!$D:$D,$A$4,'ON Data'!$E:$E,9),SUMIFS('ON Data'!AN:AN,'ON Data'!$E:$E,9))</f>
        <v>5000</v>
      </c>
      <c r="AI19" s="334"/>
    </row>
    <row r="20" spans="1:35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783258</v>
      </c>
      <c r="C20" s="207">
        <f xml:space="preserve">
IF($A$4&lt;=12,SUMIFS('ON Data'!G:G,'ON Data'!$D:$D,$A$4,'ON Data'!$E:$E,6),SUMIFS('ON Data'!G:G,'ON Data'!$E:$E,6))</f>
        <v>176850</v>
      </c>
      <c r="D20" s="208">
        <f xml:space="preserve">
IF($A$4&lt;=12,SUMIFS('ON Data'!H:H,'ON Data'!$D:$D,$A$4,'ON Data'!$E:$E,6),SUMIFS('ON Data'!H:H,'ON Data'!$E:$E,6))</f>
        <v>479686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0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208">
        <f xml:space="preserve">
IF($A$4&lt;=12,SUMIFS('ON Data'!AL:AL,'ON Data'!$D:$D,$A$4,'ON Data'!$E:$E,6),SUMIFS('ON Data'!AL:AL,'ON Data'!$E:$E,6))</f>
        <v>0</v>
      </c>
      <c r="AH20" s="328">
        <f xml:space="preserve">
IF($A$4&lt;=12,SUMIFS('ON Data'!AN:AN,'ON Data'!$D:$D,$A$4,'ON Data'!$E:$E,6),SUMIFS('ON Data'!AN:AN,'ON Data'!$E:$E,6))</f>
        <v>126722</v>
      </c>
      <c r="AI20" s="334"/>
    </row>
    <row r="21" spans="1:35" ht="15" hidden="1" outlineLevel="1" thickBot="1" x14ac:dyDescent="0.35">
      <c r="A21" s="174" t="s">
        <v>52</v>
      </c>
      <c r="B21" s="194">
        <f xml:space="preserve">
IF($A$4&lt;=12,SUMIFS('ON Data'!F:F,'ON Data'!$D:$D,$A$4,'ON Data'!$E:$E,12),SUMIFS('ON Data'!F:F,'ON Data'!$E:$E,12))</f>
        <v>0</v>
      </c>
      <c r="C21" s="195">
        <f xml:space="preserve">
IF($A$4&lt;=12,SUMIFS('ON Data'!G:G,'ON Data'!$D:$D,$A$4,'ON Data'!$E:$E,12),SUMIFS('ON Data'!G:G,'ON Data'!$E:$E,12))</f>
        <v>0</v>
      </c>
      <c r="D21" s="196">
        <f xml:space="preserve">
IF($A$4&lt;=12,SUMIFS('ON Data'!H:H,'ON Data'!$D:$D,$A$4,'ON Data'!$E:$E,12),SUMIFS('ON Data'!H:H,'ON Data'!$E:$E,12))</f>
        <v>0</v>
      </c>
      <c r="E21" s="196">
        <f xml:space="preserve">
IF($A$4&lt;=12,SUMIFS('ON Data'!I:I,'ON Data'!$D:$D,$A$4,'ON Data'!$E:$E,12),SUMIFS('ON Data'!I:I,'ON Data'!$E:$E,12))</f>
        <v>0</v>
      </c>
      <c r="F21" s="196">
        <f xml:space="preserve">
IF($A$4&lt;=12,SUMIFS('ON Data'!K:K,'ON Data'!$D:$D,$A$4,'ON Data'!$E:$E,12),SUMIFS('ON Data'!K:K,'ON Data'!$E:$E,12))</f>
        <v>0</v>
      </c>
      <c r="G21" s="196">
        <f xml:space="preserve">
IF($A$4&lt;=12,SUMIFS('ON Data'!L:L,'ON Data'!$D:$D,$A$4,'ON Data'!$E:$E,12),SUMIFS('ON Data'!L:L,'ON Data'!$E:$E,12))</f>
        <v>0</v>
      </c>
      <c r="H21" s="196">
        <f xml:space="preserve">
IF($A$4&lt;=12,SUMIFS('ON Data'!M:M,'ON Data'!$D:$D,$A$4,'ON Data'!$E:$E,12),SUMIFS('ON Data'!M:M,'ON Data'!$E:$E,12))</f>
        <v>0</v>
      </c>
      <c r="I21" s="196">
        <f xml:space="preserve">
IF($A$4&lt;=12,SUMIFS('ON Data'!N:N,'ON Data'!$D:$D,$A$4,'ON Data'!$E:$E,12),SUMIFS('ON Data'!N:N,'ON Data'!$E:$E,12))</f>
        <v>0</v>
      </c>
      <c r="J21" s="196">
        <f xml:space="preserve">
IF($A$4&lt;=12,SUMIFS('ON Data'!O:O,'ON Data'!$D:$D,$A$4,'ON Data'!$E:$E,12),SUMIFS('ON Data'!O:O,'ON Data'!$E:$E,12))</f>
        <v>0</v>
      </c>
      <c r="K21" s="196">
        <f xml:space="preserve">
IF($A$4&lt;=12,SUMIFS('ON Data'!P:P,'ON Data'!$D:$D,$A$4,'ON Data'!$E:$E,12),SUMIFS('ON Data'!P:P,'ON Data'!$E:$E,12))</f>
        <v>0</v>
      </c>
      <c r="L21" s="196">
        <f xml:space="preserve">
IF($A$4&lt;=12,SUMIFS('ON Data'!Q:Q,'ON Data'!$D:$D,$A$4,'ON Data'!$E:$E,12),SUMIFS('ON Data'!Q:Q,'ON Data'!$E:$E,12))</f>
        <v>0</v>
      </c>
      <c r="M21" s="196">
        <f xml:space="preserve">
IF($A$4&lt;=12,SUMIFS('ON Data'!R:R,'ON Data'!$D:$D,$A$4,'ON Data'!$E:$E,12),SUMIFS('ON Data'!R:R,'ON Data'!$E:$E,12))</f>
        <v>0</v>
      </c>
      <c r="N21" s="196">
        <f xml:space="preserve">
IF($A$4&lt;=12,SUMIFS('ON Data'!S:S,'ON Data'!$D:$D,$A$4,'ON Data'!$E:$E,12),SUMIFS('ON Data'!S:S,'ON Data'!$E:$E,12))</f>
        <v>0</v>
      </c>
      <c r="O21" s="196">
        <f xml:space="preserve">
IF($A$4&lt;=12,SUMIFS('ON Data'!T:T,'ON Data'!$D:$D,$A$4,'ON Data'!$E:$E,12),SUMIFS('ON Data'!T:T,'ON Data'!$E:$E,12))</f>
        <v>0</v>
      </c>
      <c r="P21" s="196">
        <f xml:space="preserve">
IF($A$4&lt;=12,SUMIFS('ON Data'!U:U,'ON Data'!$D:$D,$A$4,'ON Data'!$E:$E,12),SUMIFS('ON Data'!U:U,'ON Data'!$E:$E,12))</f>
        <v>0</v>
      </c>
      <c r="Q21" s="196">
        <f xml:space="preserve">
IF($A$4&lt;=12,SUMIFS('ON Data'!V:V,'ON Data'!$D:$D,$A$4,'ON Data'!$E:$E,12),SUMIFS('ON Data'!V:V,'ON Data'!$E:$E,12))</f>
        <v>0</v>
      </c>
      <c r="R21" s="196">
        <f xml:space="preserve">
IF($A$4&lt;=12,SUMIFS('ON Data'!W:W,'ON Data'!$D:$D,$A$4,'ON Data'!$E:$E,12),SUMIFS('ON Data'!W:W,'ON Data'!$E:$E,12))</f>
        <v>0</v>
      </c>
      <c r="S21" s="196">
        <f xml:space="preserve">
IF($A$4&lt;=12,SUMIFS('ON Data'!X:X,'ON Data'!$D:$D,$A$4,'ON Data'!$E:$E,12),SUMIFS('ON Data'!X:X,'ON Data'!$E:$E,12))</f>
        <v>0</v>
      </c>
      <c r="T21" s="196">
        <f xml:space="preserve">
IF($A$4&lt;=12,SUMIFS('ON Data'!Y:Y,'ON Data'!$D:$D,$A$4,'ON Data'!$E:$E,12),SUMIFS('ON Data'!Y:Y,'ON Data'!$E:$E,12))</f>
        <v>0</v>
      </c>
      <c r="U21" s="196">
        <f xml:space="preserve">
IF($A$4&lt;=12,SUMIFS('ON Data'!Z:Z,'ON Data'!$D:$D,$A$4,'ON Data'!$E:$E,12),SUMIFS('ON Data'!Z:Z,'ON Data'!$E:$E,12))</f>
        <v>0</v>
      </c>
      <c r="V21" s="196">
        <f xml:space="preserve">
IF($A$4&lt;=12,SUMIFS('ON Data'!AA:AA,'ON Data'!$D:$D,$A$4,'ON Data'!$E:$E,12),SUMIFS('ON Data'!AA:AA,'ON Data'!$E:$E,12))</f>
        <v>0</v>
      </c>
      <c r="W21" s="196">
        <f xml:space="preserve">
IF($A$4&lt;=12,SUMIFS('ON Data'!AB:AB,'ON Data'!$D:$D,$A$4,'ON Data'!$E:$E,12),SUMIFS('ON Data'!AB:AB,'ON Data'!$E:$E,12))</f>
        <v>0</v>
      </c>
      <c r="X21" s="196">
        <f xml:space="preserve">
IF($A$4&lt;=12,SUMIFS('ON Data'!AC:AC,'ON Data'!$D:$D,$A$4,'ON Data'!$E:$E,12),SUMIFS('ON Data'!AC:AC,'ON Data'!$E:$E,12))</f>
        <v>0</v>
      </c>
      <c r="Y21" s="196">
        <f xml:space="preserve">
IF($A$4&lt;=12,SUMIFS('ON Data'!AD:AD,'ON Data'!$D:$D,$A$4,'ON Data'!$E:$E,12),SUMIFS('ON Data'!AD:AD,'ON Data'!$E:$E,12))</f>
        <v>0</v>
      </c>
      <c r="Z21" s="196">
        <f xml:space="preserve">
IF($A$4&lt;=12,SUMIFS('ON Data'!AE:AE,'ON Data'!$D:$D,$A$4,'ON Data'!$E:$E,12),SUMIFS('ON Data'!AE:AE,'ON Data'!$E:$E,12))</f>
        <v>0</v>
      </c>
      <c r="AA21" s="196">
        <f xml:space="preserve">
IF($A$4&lt;=12,SUMIFS('ON Data'!AF:AF,'ON Data'!$D:$D,$A$4,'ON Data'!$E:$E,12),SUMIFS('ON Data'!AF:AF,'ON Data'!$E:$E,12))</f>
        <v>0</v>
      </c>
      <c r="AB21" s="196">
        <f xml:space="preserve">
IF($A$4&lt;=12,SUMIFS('ON Data'!AG:AG,'ON Data'!$D:$D,$A$4,'ON Data'!$E:$E,12),SUMIFS('ON Data'!AG:AG,'ON Data'!$E:$E,12))</f>
        <v>0</v>
      </c>
      <c r="AC21" s="196">
        <f xml:space="preserve">
IF($A$4&lt;=12,SUMIFS('ON Data'!AH:AH,'ON Data'!$D:$D,$A$4,'ON Data'!$E:$E,12),SUMIFS('ON Data'!AH:AH,'ON Data'!$E:$E,12))</f>
        <v>0</v>
      </c>
      <c r="AD21" s="196">
        <f xml:space="preserve">
IF($A$4&lt;=12,SUMIFS('ON Data'!AI:AI,'ON Data'!$D:$D,$A$4,'ON Data'!$E:$E,12),SUMIFS('ON Data'!AI:AI,'ON Data'!$E:$E,12))</f>
        <v>0</v>
      </c>
      <c r="AE21" s="196">
        <f xml:space="preserve">
IF($A$4&lt;=12,SUMIFS('ON Data'!AJ:AJ,'ON Data'!$D:$D,$A$4,'ON Data'!$E:$E,12),SUMIFS('ON Data'!AJ:AJ,'ON Data'!$E:$E,12))</f>
        <v>0</v>
      </c>
      <c r="AF21" s="196">
        <f xml:space="preserve">
IF($A$4&lt;=12,SUMIFS('ON Data'!AK:AK,'ON Data'!$D:$D,$A$4,'ON Data'!$E:$E,12),SUMIFS('ON Data'!AK:AK,'ON Data'!$E:$E,12))</f>
        <v>0</v>
      </c>
      <c r="AG21" s="196">
        <f xml:space="preserve">
IF($A$4&lt;=12,SUMIFS('ON Data'!AL:AL,'ON Data'!$D:$D,$A$4,'ON Data'!$E:$E,12),SUMIFS('ON Data'!AL:AL,'ON Data'!$E:$E,12))</f>
        <v>0</v>
      </c>
      <c r="AH21" s="324">
        <f xml:space="preserve">
IF($A$4&lt;=12,SUMIFS('ON Data'!AN:AN,'ON Data'!$D:$D,$A$4,'ON Data'!$E:$E,12),SUMIFS('ON Data'!AN:AN,'ON Data'!$E:$E,12))</f>
        <v>0</v>
      </c>
      <c r="AI21" s="334"/>
    </row>
    <row r="22" spans="1:35" ht="15" hidden="1" outlineLevel="1" thickBot="1" x14ac:dyDescent="0.35">
      <c r="A22" s="174" t="s">
        <v>47</v>
      </c>
      <c r="B22" s="233" t="str">
        <f xml:space="preserve">
IF(OR(B21="",B21=0),"",B20/B21)</f>
        <v/>
      </c>
      <c r="C22" s="234" t="str">
        <f t="shared" ref="C22: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ref="H22:AH22" si="3" xml:space="preserve">
IF(OR(H21="",H21=0),"",H20/H21)</f>
        <v/>
      </c>
      <c r="I22" s="235" t="str">
        <f t="shared" si="3"/>
        <v/>
      </c>
      <c r="J22" s="235" t="str">
        <f t="shared" si="3"/>
        <v/>
      </c>
      <c r="K22" s="235" t="str">
        <f t="shared" si="3"/>
        <v/>
      </c>
      <c r="L22" s="235" t="str">
        <f t="shared" si="3"/>
        <v/>
      </c>
      <c r="M22" s="235" t="str">
        <f t="shared" si="3"/>
        <v/>
      </c>
      <c r="N22" s="235" t="str">
        <f t="shared" si="3"/>
        <v/>
      </c>
      <c r="O22" s="235" t="str">
        <f t="shared" si="3"/>
        <v/>
      </c>
      <c r="P22" s="235" t="str">
        <f t="shared" si="3"/>
        <v/>
      </c>
      <c r="Q22" s="235" t="str">
        <f t="shared" si="3"/>
        <v/>
      </c>
      <c r="R22" s="235" t="str">
        <f t="shared" si="3"/>
        <v/>
      </c>
      <c r="S22" s="235" t="str">
        <f t="shared" si="3"/>
        <v/>
      </c>
      <c r="T22" s="235" t="str">
        <f t="shared" si="3"/>
        <v/>
      </c>
      <c r="U22" s="235" t="str">
        <f t="shared" si="3"/>
        <v/>
      </c>
      <c r="V22" s="235" t="str">
        <f t="shared" si="3"/>
        <v/>
      </c>
      <c r="W22" s="235" t="str">
        <f t="shared" si="3"/>
        <v/>
      </c>
      <c r="X22" s="235" t="str">
        <f t="shared" si="3"/>
        <v/>
      </c>
      <c r="Y22" s="235" t="str">
        <f t="shared" si="3"/>
        <v/>
      </c>
      <c r="Z22" s="235" t="str">
        <f t="shared" si="3"/>
        <v/>
      </c>
      <c r="AA22" s="235" t="str">
        <f t="shared" si="3"/>
        <v/>
      </c>
      <c r="AB22" s="235" t="str">
        <f t="shared" si="3"/>
        <v/>
      </c>
      <c r="AC22" s="235" t="str">
        <f t="shared" si="3"/>
        <v/>
      </c>
      <c r="AD22" s="235" t="str">
        <f t="shared" si="3"/>
        <v/>
      </c>
      <c r="AE22" s="235" t="str">
        <f t="shared" si="3"/>
        <v/>
      </c>
      <c r="AF22" s="235" t="str">
        <f t="shared" si="3"/>
        <v/>
      </c>
      <c r="AG22" s="235" t="str">
        <f t="shared" si="3"/>
        <v/>
      </c>
      <c r="AH22" s="329" t="str">
        <f t="shared" si="3"/>
        <v/>
      </c>
      <c r="AI22" s="334"/>
    </row>
    <row r="23" spans="1:35" ht="15" hidden="1" outlineLevel="1" thickBot="1" x14ac:dyDescent="0.35">
      <c r="A23" s="182" t="s">
        <v>43</v>
      </c>
      <c r="B23" s="197">
        <f xml:space="preserve">
IF(B21="","",B20-B21)</f>
        <v>783258</v>
      </c>
      <c r="C23" s="198">
        <f t="shared" ref="C23:G23" si="4" xml:space="preserve">
IF(C21="","",C20-C21)</f>
        <v>176850</v>
      </c>
      <c r="D23" s="199">
        <f t="shared" si="4"/>
        <v>479686</v>
      </c>
      <c r="E23" s="199">
        <f t="shared" si="4"/>
        <v>0</v>
      </c>
      <c r="F23" s="199">
        <f t="shared" si="4"/>
        <v>0</v>
      </c>
      <c r="G23" s="199">
        <f t="shared" si="4"/>
        <v>0</v>
      </c>
      <c r="H23" s="199">
        <f t="shared" ref="H23:AH23" si="5" xml:space="preserve">
IF(H21="","",H20-H21)</f>
        <v>0</v>
      </c>
      <c r="I23" s="199">
        <f t="shared" si="5"/>
        <v>0</v>
      </c>
      <c r="J23" s="199">
        <f t="shared" si="5"/>
        <v>0</v>
      </c>
      <c r="K23" s="199">
        <f t="shared" si="5"/>
        <v>0</v>
      </c>
      <c r="L23" s="199">
        <f t="shared" si="5"/>
        <v>0</v>
      </c>
      <c r="M23" s="199">
        <f t="shared" si="5"/>
        <v>0</v>
      </c>
      <c r="N23" s="199">
        <f t="shared" si="5"/>
        <v>0</v>
      </c>
      <c r="O23" s="199">
        <f t="shared" si="5"/>
        <v>0</v>
      </c>
      <c r="P23" s="199">
        <f t="shared" si="5"/>
        <v>0</v>
      </c>
      <c r="Q23" s="199">
        <f t="shared" si="5"/>
        <v>0</v>
      </c>
      <c r="R23" s="199">
        <f t="shared" si="5"/>
        <v>0</v>
      </c>
      <c r="S23" s="199">
        <f t="shared" si="5"/>
        <v>0</v>
      </c>
      <c r="T23" s="199">
        <f t="shared" si="5"/>
        <v>0</v>
      </c>
      <c r="U23" s="199">
        <f t="shared" si="5"/>
        <v>0</v>
      </c>
      <c r="V23" s="199">
        <f t="shared" si="5"/>
        <v>0</v>
      </c>
      <c r="W23" s="199">
        <f t="shared" si="5"/>
        <v>0</v>
      </c>
      <c r="X23" s="199">
        <f t="shared" si="5"/>
        <v>0</v>
      </c>
      <c r="Y23" s="199">
        <f t="shared" si="5"/>
        <v>0</v>
      </c>
      <c r="Z23" s="199">
        <f t="shared" si="5"/>
        <v>0</v>
      </c>
      <c r="AA23" s="199">
        <f t="shared" si="5"/>
        <v>0</v>
      </c>
      <c r="AB23" s="199">
        <f t="shared" si="5"/>
        <v>0</v>
      </c>
      <c r="AC23" s="199">
        <f t="shared" si="5"/>
        <v>0</v>
      </c>
      <c r="AD23" s="199">
        <f t="shared" si="5"/>
        <v>0</v>
      </c>
      <c r="AE23" s="199">
        <f t="shared" si="5"/>
        <v>0</v>
      </c>
      <c r="AF23" s="199">
        <f t="shared" si="5"/>
        <v>0</v>
      </c>
      <c r="AG23" s="199">
        <f t="shared" si="5"/>
        <v>0</v>
      </c>
      <c r="AH23" s="325">
        <f t="shared" si="5"/>
        <v>126722</v>
      </c>
      <c r="AI23" s="334"/>
    </row>
    <row r="24" spans="1:35" x14ac:dyDescent="0.3">
      <c r="A24" s="176" t="s">
        <v>108</v>
      </c>
      <c r="B24" s="223" t="s">
        <v>2</v>
      </c>
      <c r="C24" s="335" t="s">
        <v>119</v>
      </c>
      <c r="D24" s="309"/>
      <c r="E24" s="310"/>
      <c r="F24" s="310" t="s">
        <v>120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30" t="s">
        <v>121</v>
      </c>
      <c r="AI24" s="334"/>
    </row>
    <row r="25" spans="1:35" x14ac:dyDescent="0.3">
      <c r="A25" s="177" t="s">
        <v>45</v>
      </c>
      <c r="B25" s="194">
        <f xml:space="preserve">
SUM(C25:AH25)</f>
        <v>200</v>
      </c>
      <c r="C25" s="336">
        <f xml:space="preserve">
IF($A$4&lt;=12,SUMIFS('ON Data'!H:H,'ON Data'!$D:$D,$A$4,'ON Data'!$E:$E,10),SUMIFS('ON Data'!H:H,'ON Data'!$E:$E,10))</f>
        <v>200</v>
      </c>
      <c r="D25" s="311"/>
      <c r="E25" s="312"/>
      <c r="F25" s="312">
        <f xml:space="preserve">
IF($A$4&lt;=12,SUMIFS('ON Data'!K:K,'ON Data'!$D:$D,$A$4,'ON Data'!$E:$E,10),SUMIFS('ON Data'!K:K,'ON Data'!$E:$E,10))</f>
        <v>0</v>
      </c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31">
        <f xml:space="preserve">
IF($A$4&lt;=12,SUMIFS('ON Data'!AN:AN,'ON Data'!$D:$D,$A$4,'ON Data'!$E:$E,10),SUMIFS('ON Data'!AN:AN,'ON Data'!$E:$E,10))</f>
        <v>0</v>
      </c>
      <c r="AI25" s="334"/>
    </row>
    <row r="26" spans="1:35" x14ac:dyDescent="0.3">
      <c r="A26" s="183" t="s">
        <v>118</v>
      </c>
      <c r="B26" s="203">
        <f xml:space="preserve">
SUM(C26:AH26)</f>
        <v>1413.998066679007</v>
      </c>
      <c r="C26" s="336">
        <f xml:space="preserve">
IF($A$4&lt;=12,SUMIFS('ON Data'!H:H,'ON Data'!$D:$D,$A$4,'ON Data'!$E:$E,11),SUMIFS('ON Data'!H:H,'ON Data'!$E:$E,11))</f>
        <v>1413.998066679007</v>
      </c>
      <c r="D26" s="311"/>
      <c r="E26" s="312"/>
      <c r="F26" s="313">
        <f xml:space="preserve">
IF($A$4&lt;=12,SUMIFS('ON Data'!K:K,'ON Data'!$D:$D,$A$4,'ON Data'!$E:$E,11),SUMIFS('ON Data'!K:K,'ON Data'!$E:$E,11))</f>
        <v>0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31">
        <f xml:space="preserve">
IF($A$4&lt;=12,SUMIFS('ON Data'!AN:AN,'ON Data'!$D:$D,$A$4,'ON Data'!$E:$E,11),SUMIFS('ON Data'!AN:AN,'ON Data'!$E:$E,11))</f>
        <v>0</v>
      </c>
      <c r="AI26" s="334"/>
    </row>
    <row r="27" spans="1:35" x14ac:dyDescent="0.3">
      <c r="A27" s="183" t="s">
        <v>47</v>
      </c>
      <c r="B27" s="224">
        <f xml:space="preserve">
IF(B26=0,0,B25/B26)</f>
        <v>0.14144290909090909</v>
      </c>
      <c r="C27" s="337">
        <f xml:space="preserve">
IF(C26=0,0,C25/C26)</f>
        <v>0.14144290909090909</v>
      </c>
      <c r="D27" s="314"/>
      <c r="E27" s="315"/>
      <c r="F27" s="315">
        <f xml:space="preserve">
IF(F26=0,0,F25/F26)</f>
        <v>0</v>
      </c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32">
        <f xml:space="preserve">
IF(AH26=0,0,AH25/AH26)</f>
        <v>0</v>
      </c>
      <c r="AI27" s="334"/>
    </row>
    <row r="28" spans="1:35" ht="15" thickBot="1" x14ac:dyDescent="0.35">
      <c r="A28" s="183" t="s">
        <v>117</v>
      </c>
      <c r="B28" s="203">
        <f xml:space="preserve">
SUM(C28:AH28)</f>
        <v>1213.998066679007</v>
      </c>
      <c r="C28" s="338">
        <f xml:space="preserve">
C26-C25</f>
        <v>1213.998066679007</v>
      </c>
      <c r="D28" s="316"/>
      <c r="E28" s="317"/>
      <c r="F28" s="317">
        <f xml:space="preserve">
F26-F25</f>
        <v>0</v>
      </c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33">
        <f xml:space="preserve">
AH26-AH25</f>
        <v>0</v>
      </c>
      <c r="AI28" s="334"/>
    </row>
    <row r="29" spans="1:35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4"/>
      <c r="AG29" s="184"/>
      <c r="AH29" s="184"/>
    </row>
    <row r="30" spans="1:35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20" t="s">
        <v>112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</row>
    <row r="33" spans="1:1" x14ac:dyDescent="0.3">
      <c r="A33" s="222" t="s">
        <v>122</v>
      </c>
    </row>
    <row r="34" spans="1:1" x14ac:dyDescent="0.3">
      <c r="A34" s="222" t="s">
        <v>123</v>
      </c>
    </row>
    <row r="35" spans="1:1" x14ac:dyDescent="0.3">
      <c r="A35" s="222" t="s">
        <v>124</v>
      </c>
    </row>
    <row r="36" spans="1:1" x14ac:dyDescent="0.3">
      <c r="A36" s="222" t="s">
        <v>125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6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1" x14ac:dyDescent="0.3">
      <c r="A1" s="163" t="s">
        <v>285</v>
      </c>
    </row>
    <row r="2" spans="1:41" x14ac:dyDescent="0.3">
      <c r="A2" s="167" t="s">
        <v>177</v>
      </c>
    </row>
    <row r="3" spans="1:41" x14ac:dyDescent="0.3">
      <c r="A3" s="163" t="s">
        <v>82</v>
      </c>
      <c r="B3" s="188">
        <v>2015</v>
      </c>
      <c r="D3" s="164">
        <f>MAX(D5:D1048576)</f>
        <v>5</v>
      </c>
      <c r="F3" s="164">
        <f>SUMIF($E5:$E1048576,"&lt;10",F5:F1048576)</f>
        <v>797202</v>
      </c>
      <c r="G3" s="164">
        <f t="shared" ref="G3:AO3" si="0">SUMIF($E5:$E1048576,"&lt;10",G5:G1048576)</f>
        <v>179006</v>
      </c>
      <c r="H3" s="164">
        <f t="shared" si="0"/>
        <v>485653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0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132543</v>
      </c>
      <c r="AO3" s="164">
        <f t="shared" si="0"/>
        <v>0</v>
      </c>
    </row>
    <row r="4" spans="1:41" x14ac:dyDescent="0.3">
      <c r="A4" s="163" t="s">
        <v>83</v>
      </c>
      <c r="B4" s="188">
        <v>1</v>
      </c>
      <c r="C4" s="165" t="s">
        <v>3</v>
      </c>
      <c r="D4" s="166" t="s">
        <v>42</v>
      </c>
      <c r="E4" s="166" t="s">
        <v>77</v>
      </c>
      <c r="F4" s="166" t="s">
        <v>2</v>
      </c>
      <c r="G4" s="166" t="s">
        <v>78</v>
      </c>
      <c r="H4" s="166" t="s">
        <v>79</v>
      </c>
      <c r="I4" s="166" t="s">
        <v>80</v>
      </c>
      <c r="J4" s="166" t="s">
        <v>81</v>
      </c>
      <c r="K4" s="166">
        <v>305</v>
      </c>
      <c r="L4" s="166">
        <v>306</v>
      </c>
      <c r="M4" s="166">
        <v>407</v>
      </c>
      <c r="N4" s="166">
        <v>408</v>
      </c>
      <c r="O4" s="166">
        <v>409</v>
      </c>
      <c r="P4" s="166">
        <v>410</v>
      </c>
      <c r="Q4" s="166">
        <v>415</v>
      </c>
      <c r="R4" s="166">
        <v>416</v>
      </c>
      <c r="S4" s="166">
        <v>418</v>
      </c>
      <c r="T4" s="166">
        <v>419</v>
      </c>
      <c r="U4" s="166">
        <v>420</v>
      </c>
      <c r="V4" s="166">
        <v>421</v>
      </c>
      <c r="W4" s="166">
        <v>522</v>
      </c>
      <c r="X4" s="166">
        <v>523</v>
      </c>
      <c r="Y4" s="166">
        <v>524</v>
      </c>
      <c r="Z4" s="166">
        <v>525</v>
      </c>
      <c r="AA4" s="166">
        <v>526</v>
      </c>
      <c r="AB4" s="166">
        <v>527</v>
      </c>
      <c r="AC4" s="166">
        <v>528</v>
      </c>
      <c r="AD4" s="166">
        <v>629</v>
      </c>
      <c r="AE4" s="166">
        <v>630</v>
      </c>
      <c r="AF4" s="166">
        <v>636</v>
      </c>
      <c r="AG4" s="166">
        <v>637</v>
      </c>
      <c r="AH4" s="166">
        <v>640</v>
      </c>
      <c r="AI4" s="166">
        <v>642</v>
      </c>
      <c r="AJ4" s="166">
        <v>743</v>
      </c>
      <c r="AK4" s="166">
        <v>745</v>
      </c>
      <c r="AL4" s="166">
        <v>746</v>
      </c>
      <c r="AM4" s="166">
        <v>747</v>
      </c>
      <c r="AN4" s="166">
        <v>930</v>
      </c>
      <c r="AO4" s="166">
        <v>940</v>
      </c>
    </row>
    <row r="5" spans="1:41" x14ac:dyDescent="0.3">
      <c r="A5" s="163" t="s">
        <v>84</v>
      </c>
      <c r="B5" s="188">
        <v>2</v>
      </c>
      <c r="C5" s="163">
        <v>46</v>
      </c>
      <c r="D5" s="163">
        <v>1</v>
      </c>
      <c r="E5" s="163">
        <v>1</v>
      </c>
      <c r="F5" s="163">
        <v>2</v>
      </c>
      <c r="G5" s="163">
        <v>0</v>
      </c>
      <c r="H5" s="163">
        <v>1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0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1</v>
      </c>
      <c r="AO5" s="163">
        <v>0</v>
      </c>
    </row>
    <row r="6" spans="1:41" x14ac:dyDescent="0.3">
      <c r="A6" s="163" t="s">
        <v>85</v>
      </c>
      <c r="B6" s="188">
        <v>3</v>
      </c>
      <c r="C6" s="163">
        <v>46</v>
      </c>
      <c r="D6" s="163">
        <v>1</v>
      </c>
      <c r="E6" s="163">
        <v>2</v>
      </c>
      <c r="F6" s="163">
        <v>336</v>
      </c>
      <c r="G6" s="163">
        <v>0</v>
      </c>
      <c r="H6" s="163">
        <v>168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168</v>
      </c>
      <c r="AO6" s="163">
        <v>0</v>
      </c>
    </row>
    <row r="7" spans="1:41" x14ac:dyDescent="0.3">
      <c r="A7" s="163" t="s">
        <v>86</v>
      </c>
      <c r="B7" s="188">
        <v>4</v>
      </c>
      <c r="C7" s="163">
        <v>46</v>
      </c>
      <c r="D7" s="163">
        <v>1</v>
      </c>
      <c r="E7" s="163">
        <v>4</v>
      </c>
      <c r="F7" s="163">
        <v>34</v>
      </c>
      <c r="G7" s="163">
        <v>0</v>
      </c>
      <c r="H7" s="163">
        <v>34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  <c r="AO7" s="163">
        <v>0</v>
      </c>
    </row>
    <row r="8" spans="1:41" x14ac:dyDescent="0.3">
      <c r="A8" s="163" t="s">
        <v>87</v>
      </c>
      <c r="B8" s="188">
        <v>5</v>
      </c>
      <c r="C8" s="163">
        <v>46</v>
      </c>
      <c r="D8" s="163">
        <v>1</v>
      </c>
      <c r="E8" s="163">
        <v>5</v>
      </c>
      <c r="F8" s="163">
        <v>461</v>
      </c>
      <c r="G8" s="163">
        <v>461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  <c r="AO8" s="163">
        <v>0</v>
      </c>
    </row>
    <row r="9" spans="1:41" x14ac:dyDescent="0.3">
      <c r="A9" s="163" t="s">
        <v>88</v>
      </c>
      <c r="B9" s="188">
        <v>6</v>
      </c>
      <c r="C9" s="163">
        <v>46</v>
      </c>
      <c r="D9" s="163">
        <v>1</v>
      </c>
      <c r="E9" s="163">
        <v>6</v>
      </c>
      <c r="F9" s="163">
        <v>155794</v>
      </c>
      <c r="G9" s="163">
        <v>36350</v>
      </c>
      <c r="H9" s="163">
        <v>95099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24345</v>
      </c>
      <c r="AO9" s="163">
        <v>0</v>
      </c>
    </row>
    <row r="10" spans="1:41" x14ac:dyDescent="0.3">
      <c r="A10" s="163" t="s">
        <v>89</v>
      </c>
      <c r="B10" s="188">
        <v>7</v>
      </c>
      <c r="C10" s="163">
        <v>46</v>
      </c>
      <c r="D10" s="163">
        <v>1</v>
      </c>
      <c r="E10" s="163">
        <v>11</v>
      </c>
      <c r="F10" s="163">
        <v>282.79961333580138</v>
      </c>
      <c r="G10" s="163">
        <v>0</v>
      </c>
      <c r="H10" s="163">
        <v>282.79961333580138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</row>
    <row r="11" spans="1:41" x14ac:dyDescent="0.3">
      <c r="A11" s="163" t="s">
        <v>90</v>
      </c>
      <c r="B11" s="188">
        <v>8</v>
      </c>
      <c r="C11" s="163">
        <v>46</v>
      </c>
      <c r="D11" s="163">
        <v>2</v>
      </c>
      <c r="E11" s="163">
        <v>1</v>
      </c>
      <c r="F11" s="163">
        <v>2</v>
      </c>
      <c r="G11" s="163">
        <v>0</v>
      </c>
      <c r="H11" s="163">
        <v>1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1</v>
      </c>
      <c r="AO11" s="163">
        <v>0</v>
      </c>
    </row>
    <row r="12" spans="1:41" x14ac:dyDescent="0.3">
      <c r="A12" s="163" t="s">
        <v>91</v>
      </c>
      <c r="B12" s="188">
        <v>9</v>
      </c>
      <c r="C12" s="163">
        <v>46</v>
      </c>
      <c r="D12" s="163">
        <v>2</v>
      </c>
      <c r="E12" s="163">
        <v>2</v>
      </c>
      <c r="F12" s="163">
        <v>280</v>
      </c>
      <c r="G12" s="163">
        <v>0</v>
      </c>
      <c r="H12" s="163">
        <v>120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160</v>
      </c>
      <c r="AO12" s="163">
        <v>0</v>
      </c>
    </row>
    <row r="13" spans="1:41" x14ac:dyDescent="0.3">
      <c r="A13" s="163" t="s">
        <v>92</v>
      </c>
      <c r="B13" s="188">
        <v>10</v>
      </c>
      <c r="C13" s="163">
        <v>46</v>
      </c>
      <c r="D13" s="163">
        <v>2</v>
      </c>
      <c r="E13" s="163">
        <v>4</v>
      </c>
      <c r="F13" s="163">
        <v>34</v>
      </c>
      <c r="G13" s="163">
        <v>0</v>
      </c>
      <c r="H13" s="163">
        <v>34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</row>
    <row r="14" spans="1:41" x14ac:dyDescent="0.3">
      <c r="A14" s="163" t="s">
        <v>93</v>
      </c>
      <c r="B14" s="188">
        <v>11</v>
      </c>
      <c r="C14" s="163">
        <v>46</v>
      </c>
      <c r="D14" s="163">
        <v>2</v>
      </c>
      <c r="E14" s="163">
        <v>5</v>
      </c>
      <c r="F14" s="163">
        <v>337</v>
      </c>
      <c r="G14" s="163">
        <v>337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  <c r="AO14" s="163">
        <v>0</v>
      </c>
    </row>
    <row r="15" spans="1:41" x14ac:dyDescent="0.3">
      <c r="A15" s="163" t="s">
        <v>94</v>
      </c>
      <c r="B15" s="188">
        <v>12</v>
      </c>
      <c r="C15" s="163">
        <v>46</v>
      </c>
      <c r="D15" s="163">
        <v>2</v>
      </c>
      <c r="E15" s="163">
        <v>6</v>
      </c>
      <c r="F15" s="163">
        <v>153486</v>
      </c>
      <c r="G15" s="163">
        <v>33150</v>
      </c>
      <c r="H15" s="163">
        <v>96166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24170</v>
      </c>
      <c r="AO15" s="163">
        <v>0</v>
      </c>
    </row>
    <row r="16" spans="1:41" x14ac:dyDescent="0.3">
      <c r="A16" s="163" t="s">
        <v>82</v>
      </c>
      <c r="B16" s="188">
        <v>2015</v>
      </c>
      <c r="C16" s="163">
        <v>46</v>
      </c>
      <c r="D16" s="163">
        <v>2</v>
      </c>
      <c r="E16" s="163">
        <v>11</v>
      </c>
      <c r="F16" s="163">
        <v>282.79961333580138</v>
      </c>
      <c r="G16" s="163">
        <v>0</v>
      </c>
      <c r="H16" s="163">
        <v>282.79961333580138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</row>
    <row r="17" spans="3:41" x14ac:dyDescent="0.3">
      <c r="C17" s="163">
        <v>46</v>
      </c>
      <c r="D17" s="163">
        <v>3</v>
      </c>
      <c r="E17" s="163">
        <v>1</v>
      </c>
      <c r="F17" s="163">
        <v>2</v>
      </c>
      <c r="G17" s="163">
        <v>0</v>
      </c>
      <c r="H17" s="163">
        <v>1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1</v>
      </c>
      <c r="AO17" s="163">
        <v>0</v>
      </c>
    </row>
    <row r="18" spans="3:41" x14ac:dyDescent="0.3">
      <c r="C18" s="163">
        <v>46</v>
      </c>
      <c r="D18" s="163">
        <v>3</v>
      </c>
      <c r="E18" s="163">
        <v>2</v>
      </c>
      <c r="F18" s="163">
        <v>304</v>
      </c>
      <c r="G18" s="163">
        <v>0</v>
      </c>
      <c r="H18" s="163">
        <v>160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144</v>
      </c>
      <c r="AO18" s="163">
        <v>0</v>
      </c>
    </row>
    <row r="19" spans="3:41" x14ac:dyDescent="0.3">
      <c r="C19" s="163">
        <v>46</v>
      </c>
      <c r="D19" s="163">
        <v>3</v>
      </c>
      <c r="E19" s="163">
        <v>4</v>
      </c>
      <c r="F19" s="163">
        <v>34</v>
      </c>
      <c r="G19" s="163">
        <v>0</v>
      </c>
      <c r="H19" s="163">
        <v>34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</row>
    <row r="20" spans="3:41" x14ac:dyDescent="0.3">
      <c r="C20" s="163">
        <v>46</v>
      </c>
      <c r="D20" s="163">
        <v>3</v>
      </c>
      <c r="E20" s="163">
        <v>5</v>
      </c>
      <c r="F20" s="163">
        <v>421</v>
      </c>
      <c r="G20" s="163">
        <v>421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</row>
    <row r="21" spans="3:41" x14ac:dyDescent="0.3">
      <c r="C21" s="163">
        <v>46</v>
      </c>
      <c r="D21" s="163">
        <v>3</v>
      </c>
      <c r="E21" s="163">
        <v>6</v>
      </c>
      <c r="F21" s="163">
        <v>149365</v>
      </c>
      <c r="G21" s="163">
        <v>28450</v>
      </c>
      <c r="H21" s="163">
        <v>96048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24867</v>
      </c>
      <c r="AO21" s="163">
        <v>0</v>
      </c>
    </row>
    <row r="22" spans="3:41" x14ac:dyDescent="0.3">
      <c r="C22" s="163">
        <v>46</v>
      </c>
      <c r="D22" s="163">
        <v>3</v>
      </c>
      <c r="E22" s="163">
        <v>10</v>
      </c>
      <c r="F22" s="163">
        <v>200</v>
      </c>
      <c r="G22" s="163">
        <v>0</v>
      </c>
      <c r="H22" s="163">
        <v>200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</row>
    <row r="23" spans="3:41" x14ac:dyDescent="0.3">
      <c r="C23" s="163">
        <v>46</v>
      </c>
      <c r="D23" s="163">
        <v>3</v>
      </c>
      <c r="E23" s="163">
        <v>11</v>
      </c>
      <c r="F23" s="163">
        <v>282.79961333580138</v>
      </c>
      <c r="G23" s="163">
        <v>0</v>
      </c>
      <c r="H23" s="163">
        <v>282.79961333580138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0</v>
      </c>
    </row>
    <row r="24" spans="3:41" x14ac:dyDescent="0.3">
      <c r="C24" s="163">
        <v>46</v>
      </c>
      <c r="D24" s="163">
        <v>4</v>
      </c>
      <c r="E24" s="163">
        <v>1</v>
      </c>
      <c r="F24" s="163">
        <v>2</v>
      </c>
      <c r="G24" s="163">
        <v>0</v>
      </c>
      <c r="H24" s="163">
        <v>1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1</v>
      </c>
      <c r="AO24" s="163">
        <v>0</v>
      </c>
    </row>
    <row r="25" spans="3:41" x14ac:dyDescent="0.3">
      <c r="C25" s="163">
        <v>46</v>
      </c>
      <c r="D25" s="163">
        <v>4</v>
      </c>
      <c r="E25" s="163">
        <v>2</v>
      </c>
      <c r="F25" s="163">
        <v>352</v>
      </c>
      <c r="G25" s="163">
        <v>0</v>
      </c>
      <c r="H25" s="163">
        <v>176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176</v>
      </c>
      <c r="AO25" s="163">
        <v>0</v>
      </c>
    </row>
    <row r="26" spans="3:41" x14ac:dyDescent="0.3">
      <c r="C26" s="163">
        <v>46</v>
      </c>
      <c r="D26" s="163">
        <v>4</v>
      </c>
      <c r="E26" s="163">
        <v>4</v>
      </c>
      <c r="F26" s="163">
        <v>34</v>
      </c>
      <c r="G26" s="163">
        <v>0</v>
      </c>
      <c r="H26" s="163">
        <v>34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  <c r="AL26" s="163">
        <v>0</v>
      </c>
      <c r="AM26" s="163">
        <v>0</v>
      </c>
      <c r="AN26" s="163">
        <v>0</v>
      </c>
      <c r="AO26" s="163">
        <v>0</v>
      </c>
    </row>
    <row r="27" spans="3:41" x14ac:dyDescent="0.3">
      <c r="C27" s="163">
        <v>46</v>
      </c>
      <c r="D27" s="163">
        <v>4</v>
      </c>
      <c r="E27" s="163">
        <v>5</v>
      </c>
      <c r="F27" s="163">
        <v>430</v>
      </c>
      <c r="G27" s="163">
        <v>430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</row>
    <row r="28" spans="3:41" x14ac:dyDescent="0.3">
      <c r="C28" s="163">
        <v>46</v>
      </c>
      <c r="D28" s="163">
        <v>4</v>
      </c>
      <c r="E28" s="163">
        <v>6</v>
      </c>
      <c r="F28" s="163">
        <v>160983</v>
      </c>
      <c r="G28" s="163">
        <v>32550</v>
      </c>
      <c r="H28" s="163">
        <v>99263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29170</v>
      </c>
      <c r="AO28" s="163">
        <v>0</v>
      </c>
    </row>
    <row r="29" spans="3:41" x14ac:dyDescent="0.3">
      <c r="C29" s="163">
        <v>46</v>
      </c>
      <c r="D29" s="163">
        <v>4</v>
      </c>
      <c r="E29" s="163">
        <v>9</v>
      </c>
      <c r="F29" s="163">
        <v>10000</v>
      </c>
      <c r="G29" s="163">
        <v>0</v>
      </c>
      <c r="H29" s="163">
        <v>5000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5000</v>
      </c>
      <c r="AO29" s="163">
        <v>0</v>
      </c>
    </row>
    <row r="30" spans="3:41" x14ac:dyDescent="0.3">
      <c r="C30" s="163">
        <v>46</v>
      </c>
      <c r="D30" s="163">
        <v>4</v>
      </c>
      <c r="E30" s="163">
        <v>11</v>
      </c>
      <c r="F30" s="163">
        <v>282.79961333580138</v>
      </c>
      <c r="G30" s="163">
        <v>0</v>
      </c>
      <c r="H30" s="163">
        <v>282.79961333580138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</row>
    <row r="31" spans="3:41" x14ac:dyDescent="0.3">
      <c r="C31" s="163">
        <v>46</v>
      </c>
      <c r="D31" s="163">
        <v>5</v>
      </c>
      <c r="E31" s="163">
        <v>1</v>
      </c>
      <c r="F31" s="163">
        <v>2</v>
      </c>
      <c r="G31" s="163">
        <v>0</v>
      </c>
      <c r="H31" s="163">
        <v>1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1</v>
      </c>
      <c r="AO31" s="163">
        <v>0</v>
      </c>
    </row>
    <row r="32" spans="3:41" x14ac:dyDescent="0.3">
      <c r="C32" s="163">
        <v>46</v>
      </c>
      <c r="D32" s="163">
        <v>5</v>
      </c>
      <c r="E32" s="163">
        <v>2</v>
      </c>
      <c r="F32" s="163">
        <v>336</v>
      </c>
      <c r="G32" s="163">
        <v>0</v>
      </c>
      <c r="H32" s="163">
        <v>168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168</v>
      </c>
      <c r="AO32" s="163">
        <v>0</v>
      </c>
    </row>
    <row r="33" spans="3:41" x14ac:dyDescent="0.3">
      <c r="C33" s="163">
        <v>46</v>
      </c>
      <c r="D33" s="163">
        <v>5</v>
      </c>
      <c r="E33" s="163">
        <v>4</v>
      </c>
      <c r="F33" s="163">
        <v>34</v>
      </c>
      <c r="G33" s="163">
        <v>0</v>
      </c>
      <c r="H33" s="163">
        <v>34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0</v>
      </c>
      <c r="R33" s="163">
        <v>0</v>
      </c>
      <c r="S33" s="163">
        <v>0</v>
      </c>
      <c r="T33" s="163">
        <v>0</v>
      </c>
      <c r="U33" s="163">
        <v>0</v>
      </c>
      <c r="V33" s="163">
        <v>0</v>
      </c>
      <c r="W33" s="163">
        <v>0</v>
      </c>
      <c r="X33" s="163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</v>
      </c>
      <c r="AM33" s="163">
        <v>0</v>
      </c>
      <c r="AN33" s="163">
        <v>0</v>
      </c>
      <c r="AO33" s="163">
        <v>0</v>
      </c>
    </row>
    <row r="34" spans="3:41" x14ac:dyDescent="0.3">
      <c r="C34" s="163">
        <v>46</v>
      </c>
      <c r="D34" s="163">
        <v>5</v>
      </c>
      <c r="E34" s="163">
        <v>5</v>
      </c>
      <c r="F34" s="163">
        <v>507</v>
      </c>
      <c r="G34" s="163">
        <v>507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63">
        <v>0</v>
      </c>
      <c r="AN34" s="163">
        <v>0</v>
      </c>
      <c r="AO34" s="163">
        <v>0</v>
      </c>
    </row>
    <row r="35" spans="3:41" x14ac:dyDescent="0.3">
      <c r="C35" s="163">
        <v>46</v>
      </c>
      <c r="D35" s="163">
        <v>5</v>
      </c>
      <c r="E35" s="163">
        <v>6</v>
      </c>
      <c r="F35" s="163">
        <v>163630</v>
      </c>
      <c r="G35" s="163">
        <v>46350</v>
      </c>
      <c r="H35" s="163">
        <v>93110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24170</v>
      </c>
      <c r="AO35" s="163">
        <v>0</v>
      </c>
    </row>
    <row r="36" spans="3:41" x14ac:dyDescent="0.3">
      <c r="C36" s="163">
        <v>46</v>
      </c>
      <c r="D36" s="163">
        <v>5</v>
      </c>
      <c r="E36" s="163">
        <v>11</v>
      </c>
      <c r="F36" s="163">
        <v>282.79961333580138</v>
      </c>
      <c r="G36" s="163">
        <v>0</v>
      </c>
      <c r="H36" s="163">
        <v>282.79961333580138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2015-06-19T15:20:23Z</dcterms:modified>
</cp:coreProperties>
</file>