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MŽ Detail" sheetId="403" r:id="rId7"/>
    <sheet name="Osobní náklady" sheetId="419" r:id="rId8"/>
    <sheet name="ON Data" sheetId="418" state="hidden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_xlnm._FilterDatabase" localSheetId="6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F26" i="419" l="1"/>
  <c r="F27" i="419" s="1"/>
  <c r="F25" i="419"/>
  <c r="F28" i="419" s="1"/>
  <c r="E26" i="419"/>
  <c r="E25" i="419" l="1"/>
  <c r="C25" i="419"/>
  <c r="F20" i="419"/>
  <c r="F19" i="419"/>
  <c r="F17" i="419"/>
  <c r="F16" i="419"/>
  <c r="F14" i="419"/>
  <c r="F13" i="419"/>
  <c r="F12" i="419"/>
  <c r="F11" i="419"/>
  <c r="AW3" i="418"/>
  <c r="AV3" i="418"/>
  <c r="AU3" i="418"/>
  <c r="AT3" i="418"/>
  <c r="AS3" i="418"/>
  <c r="AR3" i="418"/>
  <c r="AQ3" i="418"/>
  <c r="AP3" i="418"/>
  <c r="F18" i="419" l="1"/>
  <c r="B25" i="419"/>
  <c r="E27" i="419" l="1"/>
  <c r="B26" i="419"/>
  <c r="B27" i="419" s="1"/>
  <c r="E28" i="419"/>
  <c r="A7" i="414"/>
  <c r="E21" i="419" l="1"/>
  <c r="E20" i="419"/>
  <c r="E19" i="419"/>
  <c r="E17" i="419"/>
  <c r="E16" i="419"/>
  <c r="E14" i="419"/>
  <c r="E13" i="419"/>
  <c r="E12" i="419"/>
  <c r="E11" i="419"/>
  <c r="E18" i="419" l="1"/>
  <c r="E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F6" i="419" l="1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1" i="414" l="1"/>
  <c r="E7" i="414"/>
  <c r="K3" i="403" l="1"/>
  <c r="J3" i="403"/>
  <c r="I3" i="403" s="1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2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<sst xmlns="http://schemas.openxmlformats.org/spreadsheetml/2006/main" count="456" uniqueCount="279">
  <si>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</si>
  <si>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</si>
  <si>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</si>
  <si>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</si>
  <si>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</si>
  <si>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</si>
  <si>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</si>
  <si>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</si>
  <si>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</si>
  <si>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</si>
  <si>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</si>
  <si>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</si>
  <si>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</si>
  <si>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</si>
  <si>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</si>
  <si>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</si>
  <si>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</si>
  <si>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</si>
  <si>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</si>
  <si>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</si>
  <si>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</si>
  <si>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</si>
  <si>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</si>
  <si>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</si>
  <si>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</si>
  <si>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</si>
  <si>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</si>
  <si>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</si>
  <si>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</si>
  <si>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</si>
  <si>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</si>
  <si>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</si>
  <si>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</si>
  <si>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</si>
  <si>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</si>
  <si>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</si>
  <si>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</si>
  <si>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</si>
  <si>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</si>
  <si>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</si>
  <si>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</si>
  <si>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</si>
  <si>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</si>
  <si>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</si>
  <si>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</si>
  <si>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</si>
  <si>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</si>
  <si>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</si>
  <si>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</si>
  <si>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</si>
  <si>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</si>
  <si>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</si>
  <si>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</si>
  <si>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</si>
  <si>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</si>
  <si>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</si>
  <si>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</si>
  <si>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</si>
  <si>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</si>
  <si>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</si>
  <si>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</si>
  <si>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</si>
  <si>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</si>
  <si>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</si>
  <si>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</si>
  <si>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</si>
  <si>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</si>
  <si>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</si>
  <si>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</si>
  <si>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</si>
  <si>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</si>
  <si>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</si>
  <si>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</si>
  <si>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</si>
  <si>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</si>
  <si>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</si>
  <si>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</si>
  <si>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</si>
  <si>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</si>
  <si>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</si>
  <si>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</si>
  <si>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</si>
  <si>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</si>
  <si>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</si>
  <si>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</si>
  <si>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</si>
  <si>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</si>
  <si>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</si>
  <si>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</si>
  <si>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</si>
  <si>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</si>
  <si>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</si>
  <si>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</si>
  <si>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</si>
  <si>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</si>
  <si>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</si>
  <si>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</si>
  <si>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</si>
  <si>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</si>
  <si>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</si>
  <si>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</si>
  <si>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</si>
  <si>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</si>
  <si>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</si>
  <si>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</si>
  <si>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</si>
  <si>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</si>
  <si>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</si>
  <si>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</si>
  <si>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</si>
  <si>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</si>
  <si>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</si>
  <si>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</si>
  <si>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</si>
  <si>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</si>
  <si>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</si>
  <si>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</si>
  <si>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</si>
  <si>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</si>
  <si>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</si>
  <si>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</si>
  <si>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</si>
  <si>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</si>
  <si>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</si>
  <si>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</si>
  <si>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</si>
  <si>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</si>
  <si>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</si>
  <si>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</si>
  <si>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</si>
  <si>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</si>
  <si>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</si>
  <si>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</si>
  <si>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</si>
  <si>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</si>
  <si>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</si>
  <si>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</si>
  <si>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</si>
  <si>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</si>
  <si>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</si>
  <si>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</si>
  <si>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</si>
  <si>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</si>
  <si>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</si>
  <si>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</si>
  <si>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</si>
  <si>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</si>
  <si>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</si>
  <si>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</si>
  <si>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</si>
  <si>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</si>
  <si>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</si>
  <si>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</si>
  <si>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</si>
  <si>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</si>
  <si>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</si>
  <si>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</si>
  <si>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</si>
  <si>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</si>
  <si>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</si>
  <si>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</si>
  <si>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</si>
  <si>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</si>
  <si>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</si>
  <si>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</si>
  <si>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</si>
  <si>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</si>
  <si>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</si>
  <si>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</si>
  <si>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</si>
  <si>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</si>
  <si>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</si>
  <si>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--</t>
  </si>
  <si>
    <t>50118007     ND - doprava (sk.A50)</t>
  </si>
  <si>
    <t>50119     DDHM a textil</t>
  </si>
  <si>
    <t>50119077     OOPP a prádlo pro zaměstnance (sk.T14)</t>
  </si>
  <si>
    <t>50180     Materiál z darů, FKSP</t>
  </si>
  <si>
    <t>50180000     spotř.nák.- z fin. darů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</si>
  <si>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</si>
  <si>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</si>
  <si>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</si>
  <si>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</si>
  <si>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</si>
  <si>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</si>
  <si>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</si>
  <si>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</si>
  <si>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</si>
  <si>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</si>
  <si>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</si>
  <si>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</si>
  <si>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</si>
  <si>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</si>
  <si>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</si>
  <si>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</si>
  <si>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</si>
  <si>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</si>
  <si>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</si>
  <si>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</si>
  <si>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</si>
  <si>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</si>
  <si>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</si>
  <si>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</si>
  <si>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</si>
  <si>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</si>
  <si>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</si>
  <si>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</si>
  <si>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</si>
  <si>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</si>
  <si>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</si>
  <si>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</si>
  <si>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</si>
  <si>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</si>
  <si>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</si>
  <si>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</si>
  <si>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</si>
  <si>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</si>
  <si>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</si>
  <si>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</si>
  <si>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</si>
  <si>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</si>
  <si>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</si>
  <si>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</si>
  <si>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</si>
  <si>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</si>
  <si>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</si>
  <si>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54910010     školení - nezdrav.pracov.</t>
  </si>
  <si>
    <t>54911     Pojištění (sml.418/2006)</t>
  </si>
  <si>
    <t>54911003     pojištění - vozidla(zák., havar.) (C,D 9402)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</si>
  <si>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</si>
  <si>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</si>
  <si>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</si>
  <si>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</si>
  <si>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</si>
  <si>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</si>
  <si>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</si>
  <si>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55802     DDHM - provozní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</si>
  <si>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</si>
  <si>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</si>
  <si>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</si>
  <si>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</si>
  <si>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</si>
  <si>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6     Účtová třída 6 - Výnosy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</si>
  <si>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</si>
  <si>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</si>
  <si>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</si>
  <si>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</si>
  <si>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</si>
  <si>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</si>
  <si>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</si>
  <si>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</si>
  <si>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</si>
  <si>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</si>
  <si>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</si>
  <si>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</si>
  <si>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</si>
  <si>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</si>
  <si>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</si>
  <si>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</si>
  <si>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</si>
  <si>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</si>
  <si>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</si>
  <si>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</si>
  <si>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</si>
  <si>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</si>
  <si>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</si>
  <si>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</si>
  <si>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</si>
  <si>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</si>
  <si>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</si>
  <si>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</si>
  <si>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ZA948</t>
  </si>
  <si>
    <t>Protéza cévní gore-tex 8 mm 40 cm N-ST0804</t>
  </si>
  <si>
    <t>ZH071</t>
  </si>
  <si>
    <t>Protéza cévní gore-tex 5 mm 15 cm N-ST05015A</t>
  </si>
  <si>
    <t>Transplantační centrum: transplantační centrum + k</t>
  </si>
  <si>
    <t>50115011</t>
  </si>
  <si>
    <t>515 SZM umělé tělní náhrady ostatní (112 02 030)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</si>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</sst>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2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4" xfId="0" applyNumberFormat="1" applyFont="1" applyFill="1" applyBorder="1" applyAlignment="1">
      <alignment horizontal="center" vertical="center"/>
    </xf>
    <xf numFmtId="3" fontId="53" fillId="2" borderId="57" xfId="0" applyNumberFormat="1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7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1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7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1" xfId="0" applyFont="1" applyFill="1" applyBorder="1" applyAlignment="1">
      <alignment horizontal="left" indent="1"/>
    </xf>
    <xf numFmtId="0" fontId="39" fillId="4" borderId="67" xfId="0" applyFont="1" applyFill="1" applyBorder="1" applyAlignment="1">
      <alignment horizontal="left" indent="1"/>
    </xf>
    <xf numFmtId="0" fontId="32" fillId="0" borderId="76" xfId="0" applyFont="1" applyBorder="1"/>
    <xf numFmtId="3" fontId="32" fillId="0" borderId="76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5" xfId="0" applyNumberFormat="1" applyFont="1" applyFill="1" applyBorder="1" applyAlignment="1">
      <alignment horizontal="center" vertical="center"/>
    </xf>
    <xf numFmtId="3" fontId="53" fillId="2" borderId="73" xfId="0" applyNumberFormat="1" applyFont="1" applyFill="1" applyBorder="1" applyAlignment="1">
      <alignment horizontal="center" vertical="center" wrapText="1"/>
    </xf>
    <xf numFmtId="173" fontId="39" fillId="4" borderId="61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0" borderId="63" xfId="0" applyNumberFormat="1" applyFont="1" applyBorder="1"/>
    <xf numFmtId="173" fontId="32" fillId="0" borderId="66" xfId="0" applyNumberFormat="1" applyFont="1" applyBorder="1"/>
    <xf numFmtId="173" fontId="32" fillId="0" borderId="65" xfId="0" applyNumberFormat="1" applyFont="1" applyBorder="1"/>
    <xf numFmtId="173" fontId="39" fillId="0" borderId="72" xfId="0" applyNumberFormat="1" applyFont="1" applyBorder="1"/>
    <xf numFmtId="173" fontId="32" fillId="0" borderId="73" xfId="0" applyNumberFormat="1" applyFont="1" applyBorder="1"/>
    <xf numFmtId="173" fontId="32" fillId="0" borderId="58" xfId="0" applyNumberFormat="1" applyFont="1" applyBorder="1"/>
    <xf numFmtId="173" fontId="39" fillId="2" borderId="74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0" borderId="68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0" borderId="61" xfId="0" applyNumberFormat="1" applyFont="1" applyBorder="1"/>
    <xf numFmtId="173" fontId="32" fillId="0" borderId="75" xfId="0" applyNumberFormat="1" applyFont="1" applyBorder="1"/>
    <xf numFmtId="173" fontId="32" fillId="0" borderId="55" xfId="0" applyNumberFormat="1" applyFont="1" applyBorder="1"/>
    <xf numFmtId="174" fontId="39" fillId="2" borderId="61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9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9" fillId="0" borderId="68" xfId="0" applyNumberFormat="1" applyFont="1" applyBorder="1"/>
    <xf numFmtId="174" fontId="32" fillId="0" borderId="69" xfId="0" applyNumberFormat="1" applyFont="1" applyBorder="1"/>
    <xf numFmtId="174" fontId="32" fillId="0" borderId="70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1" xfId="0" applyNumberFormat="1" applyFont="1" applyFill="1" applyBorder="1" applyAlignment="1">
      <alignment horizontal="center"/>
    </xf>
    <xf numFmtId="175" fontId="39" fillId="0" borderId="68" xfId="0" applyNumberFormat="1" applyFont="1" applyBorder="1"/>
    <xf numFmtId="0" fontId="31" fillId="2" borderId="82" xfId="74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3" xfId="0" applyNumberFormat="1" applyFont="1" applyBorder="1"/>
    <xf numFmtId="9" fontId="32" fillId="0" borderId="66" xfId="0" applyNumberFormat="1" applyFont="1" applyBorder="1"/>
    <xf numFmtId="9" fontId="32" fillId="0" borderId="65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82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2" fillId="0" borderId="1" xfId="14" applyNumberFormat="1" applyFont="1" applyFill="1" applyBorder="1" applyAlignment="1"/>
    <xf numFmtId="166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4" xfId="0" applyNumberFormat="1" applyFont="1" applyFill="1" applyBorder="1" applyAlignment="1">
      <alignment horizontal="right" vertical="top"/>
    </xf>
    <xf numFmtId="3" fontId="33" fillId="9" borderId="85" xfId="0" applyNumberFormat="1" applyFont="1" applyFill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3" fillId="0" borderId="84" xfId="0" applyNumberFormat="1" applyFont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0" fontId="35" fillId="0" borderId="95" xfId="0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7" fillId="10" borderId="83" xfId="0" applyFont="1" applyFill="1" applyBorder="1" applyAlignment="1">
      <alignment vertical="top"/>
    </xf>
    <xf numFmtId="0" fontId="37" fillId="10" borderId="83" xfId="0" applyFont="1" applyFill="1" applyBorder="1" applyAlignment="1">
      <alignment vertical="top" indent="2"/>
    </xf>
    <xf numFmtId="0" fontId="37" fillId="10" borderId="83" xfId="0" applyFont="1" applyFill="1" applyBorder="1" applyAlignment="1">
      <alignment vertical="top" indent="4"/>
    </xf>
    <xf numFmtId="0" fontId="38" fillId="10" borderId="88" xfId="0" applyFont="1" applyFill="1" applyBorder="1" applyAlignment="1">
      <alignment vertical="top" indent="6"/>
    </xf>
    <xf numFmtId="0" fontId="37" fillId="10" borderId="83" xfId="0" applyFont="1" applyFill="1" applyBorder="1" applyAlignment="1">
      <alignment vertical="top" indent="8"/>
    </xf>
    <xf numFmtId="0" fontId="38" fillId="10" borderId="88" xfId="0" applyFont="1" applyFill="1" applyBorder="1" applyAlignment="1">
      <alignment vertical="top" indent="2"/>
    </xf>
    <xf numFmtId="0" fontId="37" fillId="10" borderId="83" xfId="0" applyFont="1" applyFill="1" applyBorder="1" applyAlignment="1">
      <alignment vertical="top" indent="6"/>
    </xf>
    <xf numFmtId="0" fontId="38" fillId="10" borderId="88" xfId="0" applyFont="1" applyFill="1" applyBorder="1" applyAlignment="1">
      <alignment vertical="top" indent="4"/>
    </xf>
    <xf numFmtId="0" fontId="38" fillId="10" borderId="88" xfId="0" applyFont="1" applyFill="1" applyBorder="1" applyAlignment="1">
      <alignment vertical="top"/>
    </xf>
    <xf numFmtId="0" fontId="32" fillId="10" borderId="83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7" xfId="53" applyNumberFormat="1" applyFont="1" applyFill="1" applyBorder="1" applyAlignment="1">
      <alignment horizontal="left"/>
    </xf>
    <xf numFmtId="164" fontId="31" fillId="2" borderId="98" xfId="53" applyNumberFormat="1" applyFont="1" applyFill="1" applyBorder="1" applyAlignment="1">
      <alignment horizontal="left"/>
    </xf>
    <xf numFmtId="164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4" fontId="32" fillId="0" borderId="55" xfId="0" applyNumberFormat="1" applyFont="1" applyFill="1" applyBorder="1"/>
    <xf numFmtId="164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0" fillId="0" borderId="99" xfId="0" applyBorder="1" applyAlignment="1"/>
    <xf numFmtId="173" fontId="39" fillId="4" borderId="100" xfId="0" applyNumberFormat="1" applyFont="1" applyFill="1" applyBorder="1" applyAlignment="1">
      <alignment horizontal="center"/>
    </xf>
    <xf numFmtId="0" fontId="0" fillId="0" borderId="101" xfId="0" applyBorder="1" applyAlignment="1">
      <alignment horizontal="right"/>
    </xf>
    <xf numFmtId="173" fontId="32" fillId="0" borderId="102" xfId="0" applyNumberFormat="1" applyFont="1" applyBorder="1" applyAlignment="1">
      <alignment horizontal="right"/>
    </xf>
    <xf numFmtId="173" fontId="32" fillId="0" borderId="102" xfId="0" applyNumberFormat="1" applyFont="1" applyBorder="1" applyAlignment="1">
      <alignment horizontal="right" wrapText="1"/>
    </xf>
    <xf numFmtId="175" fontId="32" fillId="0" borderId="102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4" xfId="0" applyNumberFormat="1" applyFont="1" applyBorder="1" applyAlignment="1">
      <alignment horizontal="right"/>
    </xf>
    <xf numFmtId="0" fontId="39" fillId="2" borderId="79" xfId="0" applyFont="1" applyFill="1" applyBorder="1" applyAlignment="1">
      <alignment horizontal="center" vertical="center"/>
    </xf>
    <xf numFmtId="0" fontId="53" fillId="2" borderId="78" xfId="0" applyFont="1" applyFill="1" applyBorder="1" applyAlignment="1">
      <alignment horizontal="center" vertical="center" wrapText="1"/>
    </xf>
    <xf numFmtId="174" fontId="32" fillId="2" borderId="79" xfId="0" applyNumberFormat="1" applyFont="1" applyFill="1" applyBorder="1" applyAlignment="1"/>
    <xf numFmtId="174" fontId="32" fillId="0" borderId="77" xfId="0" applyNumberFormat="1" applyFont="1" applyBorder="1"/>
    <xf numFmtId="174" fontId="32" fillId="0" borderId="106" xfId="0" applyNumberFormat="1" applyFont="1" applyBorder="1"/>
    <xf numFmtId="173" fontId="39" fillId="4" borderId="79" xfId="0" applyNumberFormat="1" applyFont="1" applyFill="1" applyBorder="1" applyAlignment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2" borderId="79" xfId="0" applyNumberFormat="1" applyFont="1" applyFill="1" applyBorder="1" applyAlignment="1"/>
    <xf numFmtId="173" fontId="32" fillId="0" borderId="106" xfId="0" applyNumberFormat="1" applyFont="1" applyBorder="1"/>
    <xf numFmtId="173" fontId="32" fillId="0" borderId="79" xfId="0" applyNumberFormat="1" applyFont="1" applyBorder="1"/>
    <xf numFmtId="173" fontId="39" fillId="4" borderId="107" xfId="0" applyNumberFormat="1" applyFont="1" applyFill="1" applyBorder="1" applyAlignment="1">
      <alignment horizontal="center"/>
    </xf>
    <xf numFmtId="173" fontId="32" fillId="0" borderId="108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5" xfId="0" applyBorder="1"/>
    <xf numFmtId="173" fontId="39" fillId="4" borderId="60" xfId="0" applyNumberFormat="1" applyFont="1" applyFill="1" applyBorder="1" applyAlignment="1">
      <alignment horizontal="center"/>
    </xf>
    <xf numFmtId="173" fontId="32" fillId="0" borderId="62" xfId="0" applyNumberFormat="1" applyFont="1" applyBorder="1" applyAlignment="1">
      <alignment horizontal="right"/>
    </xf>
    <xf numFmtId="175" fontId="32" fillId="0" borderId="62" xfId="0" applyNumberFormat="1" applyFont="1" applyBorder="1" applyAlignment="1">
      <alignment horizontal="right"/>
    </xf>
    <xf numFmtId="173" fontId="32" fillId="0" borderId="71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5" t="s">
        <v>59</v>
      </c>
      <c r="B1" s="245"/>
    </row>
    <row r="2" spans="1:3" ht="14.4" customHeight="1" thickBot="1" x14ac:dyDescent="0.35">
      <c r="A2" s="173" t="s">
        <v>155</v>
      </c>
      <c r="B2" s="41"/>
    </row>
    <row r="3" spans="1:3" ht="14.4" customHeight="1" thickBot="1" x14ac:dyDescent="0.35">
      <c r="A3" s="241" t="s">
        <v>72</v>
      </c>
      <c r="B3" s="242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10" t="str">
        <f t="shared" si="0"/>
        <v>HI</v>
      </c>
      <c r="B5" s="62" t="s">
        <v>70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157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3" t="s">
        <v>60</v>
      </c>
      <c r="B9" s="242"/>
    </row>
    <row r="10" spans="1:3" ht="14.4" customHeight="1" x14ac:dyDescent="0.3">
      <c r="A10" s="113" t="str">
        <f t="shared" ref="A10" si="1">HYPERLINK("#'"&amp;C10&amp;"'!A1",C10)</f>
        <v>Materiál Žádanky</v>
      </c>
      <c r="B10" s="63" t="s">
        <v>71</v>
      </c>
      <c r="C10" s="42" t="s">
        <v>64</v>
      </c>
    </row>
    <row r="11" spans="1:3" ht="14.4" customHeight="1" x14ac:dyDescent="0.3">
      <c r="A11" s="111" t="str">
        <f t="shared" ref="A11:A12" si="2">HYPERLINK("#'"&amp;C11&amp;"'!A1",C11)</f>
        <v>MŽ Detail</v>
      </c>
      <c r="B11" s="63" t="s">
        <v>277</v>
      </c>
      <c r="C11" s="42" t="s">
        <v>65</v>
      </c>
    </row>
    <row r="12" spans="1:3" ht="14.4" customHeight="1" thickBot="1" x14ac:dyDescent="0.35">
      <c r="A12" s="113" t="str">
        <f t="shared" si="2"/>
        <v>Osobní náklady</v>
      </c>
      <c r="B12" s="63" t="s">
        <v>57</v>
      </c>
      <c r="C12" s="42" t="s">
        <v>66</v>
      </c>
    </row>
    <row r="13" spans="1:3" ht="14.4" customHeight="1" thickBot="1" x14ac:dyDescent="0.35">
      <c r="A13" s="66"/>
      <c r="B13" s="66"/>
    </row>
    <row r="14" spans="1:3" ht="14.4" customHeight="1" thickBot="1" x14ac:dyDescent="0.35">
      <c r="A14" s="244" t="s">
        <v>61</v>
      </c>
      <c r="B14" s="242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5" t="s">
        <v>67</v>
      </c>
      <c r="B1" s="245"/>
      <c r="C1" s="246"/>
      <c r="D1" s="246"/>
      <c r="E1" s="246"/>
    </row>
    <row r="2" spans="1:5" ht="14.4" customHeight="1" thickBot="1" x14ac:dyDescent="0.35">
      <c r="A2" s="173" t="s">
        <v>155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2081.66444679087</v>
      </c>
      <c r="D4" s="124">
        <f ca="1">IF(ISERROR(VLOOKUP("Náklady celkem",INDIRECT("HI!$A:$G"),5,0)),0,VLOOKUP("Náklady celkem",INDIRECT("HI!$A:$G"),5,0))</f>
        <v>2233.0973199999999</v>
      </c>
      <c r="E4" s="125">
        <f ca="1">IF(C4=0,0,D4/C4)</f>
        <v>1.0727460534970377</v>
      </c>
    </row>
    <row r="5" spans="1:5" ht="14.4" customHeight="1" x14ac:dyDescent="0.3">
      <c r="A5" s="126" t="s">
        <v>75</v>
      </c>
      <c r="B5" s="127"/>
      <c r="C5" s="128"/>
      <c r="D5" s="128"/>
      <c r="E5" s="129"/>
    </row>
    <row r="6" spans="1:5" ht="14.4" customHeight="1" x14ac:dyDescent="0.3">
      <c r="A6" s="130" t="s">
        <v>80</v>
      </c>
      <c r="B6" s="131"/>
      <c r="C6" s="132"/>
      <c r="D6" s="132"/>
      <c r="E6" s="12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</v>
      </c>
      <c r="D7" s="132">
        <f>IF(ISERROR(HI!E5),"",HI!E5)</f>
        <v>0</v>
      </c>
      <c r="E7" s="129">
        <f t="shared" ref="E7:E11" si="0">IF(C7=0,0,D7/C7)</f>
        <v>0</v>
      </c>
    </row>
    <row r="8" spans="1:5" ht="14.4" customHeight="1" x14ac:dyDescent="0.3">
      <c r="A8" s="133" t="s">
        <v>76</v>
      </c>
      <c r="B8" s="131"/>
      <c r="C8" s="132"/>
      <c r="D8" s="132"/>
      <c r="E8" s="129"/>
    </row>
    <row r="9" spans="1:5" ht="14.4" customHeight="1" x14ac:dyDescent="0.3">
      <c r="A9" s="133" t="s">
        <v>77</v>
      </c>
      <c r="B9" s="131"/>
      <c r="C9" s="132"/>
      <c r="D9" s="132"/>
      <c r="E9" s="129"/>
    </row>
    <row r="10" spans="1:5" ht="14.4" customHeight="1" x14ac:dyDescent="0.3">
      <c r="A10" s="134" t="s">
        <v>81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62</v>
      </c>
      <c r="C11" s="132">
        <f>IF(ISERROR(HI!F6),"",HI!F6)</f>
        <v>78.750007109509511</v>
      </c>
      <c r="D11" s="132">
        <f>IF(ISERROR(HI!E6),"",HI!E6)</f>
        <v>104.7336</v>
      </c>
      <c r="E11" s="129">
        <f t="shared" si="0"/>
        <v>1.3299503561232418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1873.5001691386349</v>
      </c>
      <c r="D12" s="128">
        <f ca="1">IF(ISERROR(VLOOKUP("Osobní náklady (Kč) *",INDIRECT("HI!$A:$G"),5,0)),0,VLOOKUP("Osobní náklady (Kč) *",INDIRECT("HI!$A:$G"),5,0))</f>
        <v>2022.8974400000002</v>
      </c>
      <c r="E12" s="129">
        <f ca="1">IF(C12=0,0,D12/C12)</f>
        <v>1.0797423311309615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78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79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3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3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9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5" t="s">
        <v>70</v>
      </c>
      <c r="B1" s="245"/>
      <c r="C1" s="245"/>
      <c r="D1" s="245"/>
      <c r="E1" s="245"/>
      <c r="F1" s="245"/>
      <c r="G1" s="246"/>
      <c r="H1" s="246"/>
    </row>
    <row r="2" spans="1:8" ht="14.4" customHeight="1" thickBot="1" x14ac:dyDescent="0.35">
      <c r="A2" s="173" t="s">
        <v>155</v>
      </c>
      <c r="B2" s="77"/>
      <c r="C2" s="77"/>
      <c r="D2" s="77"/>
      <c r="E2" s="77"/>
      <c r="F2" s="77"/>
    </row>
    <row r="3" spans="1:8" ht="14.4" customHeight="1" x14ac:dyDescent="0.3">
      <c r="A3" s="247"/>
      <c r="B3" s="73">
        <v>2014</v>
      </c>
      <c r="C3" s="40">
        <v>2015</v>
      </c>
      <c r="D3" s="7"/>
      <c r="E3" s="251">
        <v>2016</v>
      </c>
      <c r="F3" s="252"/>
      <c r="G3" s="252"/>
      <c r="H3" s="253"/>
    </row>
    <row r="4" spans="1:8" ht="14.4" customHeight="1" thickBot="1" x14ac:dyDescent="0.35">
      <c r="A4" s="248"/>
      <c r="B4" s="249" t="s">
        <v>51</v>
      </c>
      <c r="C4" s="250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103.58110000000001</v>
      </c>
      <c r="C6" s="31">
        <v>0</v>
      </c>
      <c r="D6" s="8"/>
      <c r="E6" s="84">
        <v>104.7336</v>
      </c>
      <c r="F6" s="30">
        <v>78.750007109509511</v>
      </c>
      <c r="G6" s="85">
        <f>E6-F6</f>
        <v>25.983592890490485</v>
      </c>
      <c r="H6" s="89">
        <f>IF(F6&lt;0.00000001,"",E6/F6)</f>
        <v>1.3299503561232418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1677.525470000001</v>
      </c>
      <c r="C7" s="31">
        <v>1951.9810500000003</v>
      </c>
      <c r="D7" s="8"/>
      <c r="E7" s="84">
        <v>2022.8974400000002</v>
      </c>
      <c r="F7" s="30">
        <v>1873.5001691386349</v>
      </c>
      <c r="G7" s="85">
        <f>E7-F7</f>
        <v>149.39727086136531</v>
      </c>
      <c r="H7" s="89">
        <f>IF(F7&lt;0.00000001,"",E7/F7)</f>
        <v>1.0797423311309615</v>
      </c>
    </row>
    <row r="8" spans="1:8" ht="14.4" customHeight="1" thickBot="1" x14ac:dyDescent="0.35">
      <c r="A8" s="1" t="s">
        <v>54</v>
      </c>
      <c r="B8" s="11">
        <v>83.707009999999954</v>
      </c>
      <c r="C8" s="33">
        <v>160.70125000000053</v>
      </c>
      <c r="D8" s="8"/>
      <c r="E8" s="86">
        <v>105.46627999999967</v>
      </c>
      <c r="F8" s="32">
        <v>129.4142705427256</v>
      </c>
      <c r="G8" s="87">
        <f>E8-F8</f>
        <v>-23.947990542725933</v>
      </c>
      <c r="H8" s="90">
        <f>IF(F8&lt;0.00000001,"",E8/F8)</f>
        <v>0.81495092896405419</v>
      </c>
    </row>
    <row r="9" spans="1:8" ht="14.4" customHeight="1" thickBot="1" x14ac:dyDescent="0.35">
      <c r="A9" s="2" t="s">
        <v>55</v>
      </c>
      <c r="B9" s="3">
        <v>1864.8135800000009</v>
      </c>
      <c r="C9" s="35">
        <v>2112.6823000000009</v>
      </c>
      <c r="D9" s="8"/>
      <c r="E9" s="3">
        <v>2233.0973199999999</v>
      </c>
      <c r="F9" s="34">
        <v>2081.66444679087</v>
      </c>
      <c r="G9" s="34">
        <f>E9-F9</f>
        <v>151.43287320912987</v>
      </c>
      <c r="H9" s="91">
        <f>IF(F9&lt;0.00000001,"",E9/F9)</f>
        <v>1.0727460534970377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83</v>
      </c>
    </row>
    <row r="18" spans="1:8" ht="14.4" customHeight="1" x14ac:dyDescent="0.3">
      <c r="A18" s="224" t="s">
        <v>114</v>
      </c>
      <c r="B18" s="225"/>
      <c r="C18" s="225"/>
      <c r="D18" s="225"/>
      <c r="E18" s="225"/>
      <c r="F18" s="225"/>
      <c r="G18" s="225"/>
      <c r="H18" s="225"/>
    </row>
    <row r="19" spans="1:8" x14ac:dyDescent="0.3">
      <c r="A19" s="223" t="s">
        <v>113</v>
      </c>
      <c r="B19" s="225"/>
      <c r="C19" s="225"/>
      <c r="D19" s="225"/>
      <c r="E19" s="225"/>
      <c r="F19" s="225"/>
      <c r="G19" s="225"/>
      <c r="H19" s="225"/>
    </row>
    <row r="20" spans="1:8" ht="14.4" customHeight="1" x14ac:dyDescent="0.3">
      <c r="A20" s="80" t="s">
        <v>127</v>
      </c>
    </row>
    <row r="21" spans="1:8" ht="14.4" customHeight="1" x14ac:dyDescent="0.3">
      <c r="A21" s="80" t="s">
        <v>84</v>
      </c>
    </row>
    <row r="22" spans="1:8" ht="14.4" customHeight="1" x14ac:dyDescent="0.3">
      <c r="A22" s="81" t="s">
        <v>154</v>
      </c>
    </row>
    <row r="23" spans="1:8" ht="14.4" customHeight="1" x14ac:dyDescent="0.3">
      <c r="A23" s="81" t="s">
        <v>85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7" priority="4" operator="greaterThan">
      <formula>0</formula>
    </cfRule>
  </conditionalFormatting>
  <conditionalFormatting sqref="G11:G13 G15">
    <cfRule type="cellIs" dxfId="26" priority="3" operator="lessThan">
      <formula>0</formula>
    </cfRule>
  </conditionalFormatting>
  <conditionalFormatting sqref="H5:H9">
    <cfRule type="cellIs" dxfId="25" priority="2" operator="greaterThan">
      <formula>1</formula>
    </cfRule>
  </conditionalFormatting>
  <conditionalFormatting sqref="H11:H13 H15">
    <cfRule type="cellIs" dxfId="2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4" t="s">
        <v>157</v>
      </c>
      <c r="B1" s="254"/>
      <c r="C1" s="254"/>
      <c r="D1" s="254"/>
      <c r="E1" s="254"/>
      <c r="F1" s="254"/>
      <c r="G1" s="254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17" s="159" customFormat="1" ht="14.4" customHeight="1" thickBot="1" x14ac:dyDescent="0.3">
      <c r="A2" s="173" t="s">
        <v>155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5" t="s">
        <v>9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104"/>
      <c r="Q3" s="106"/>
    </row>
    <row r="4" spans="1:17" ht="14.4" customHeight="1" x14ac:dyDescent="0.3">
      <c r="A4" s="59"/>
      <c r="B4" s="20">
        <v>2016</v>
      </c>
      <c r="C4" s="105" t="s">
        <v>10</v>
      </c>
      <c r="D4" s="95" t="s">
        <v>134</v>
      </c>
      <c r="E4" s="95" t="s">
        <v>135</v>
      </c>
      <c r="F4" s="95" t="s">
        <v>136</v>
      </c>
      <c r="G4" s="95" t="s">
        <v>137</v>
      </c>
      <c r="H4" s="95" t="s">
        <v>138</v>
      </c>
      <c r="I4" s="95" t="s">
        <v>139</v>
      </c>
      <c r="J4" s="95" t="s">
        <v>140</v>
      </c>
      <c r="K4" s="95" t="s">
        <v>141</v>
      </c>
      <c r="L4" s="95" t="s">
        <v>142</v>
      </c>
      <c r="M4" s="95" t="s">
        <v>143</v>
      </c>
      <c r="N4" s="95" t="s">
        <v>144</v>
      </c>
      <c r="O4" s="95" t="s">
        <v>145</v>
      </c>
      <c r="P4" s="257" t="s">
        <v>2</v>
      </c>
      <c r="Q4" s="258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156</v>
      </c>
    </row>
    <row r="7" spans="1:17" ht="14.4" customHeight="1" x14ac:dyDescent="0.3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156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156</v>
      </c>
    </row>
    <row r="9" spans="1:17" ht="14.4" customHeight="1" x14ac:dyDescent="0.3">
      <c r="A9" s="15" t="s">
        <v>17</v>
      </c>
      <c r="B9" s="46">
        <v>105.00000947934601</v>
      </c>
      <c r="C9" s="47">
        <v>8.7500007899450001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104.7336</v>
      </c>
      <c r="M9" s="47">
        <v>0</v>
      </c>
      <c r="N9" s="47">
        <v>0</v>
      </c>
      <c r="O9" s="47">
        <v>0</v>
      </c>
      <c r="P9" s="48">
        <v>104.7336</v>
      </c>
      <c r="Q9" s="68">
        <v>1.3299503561229999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156</v>
      </c>
    </row>
    <row r="11" spans="1:17" ht="14.4" customHeight="1" x14ac:dyDescent="0.3">
      <c r="A11" s="15" t="s">
        <v>19</v>
      </c>
      <c r="B11" s="46">
        <v>22.138511311679999</v>
      </c>
      <c r="C11" s="47">
        <v>1.8448759426400001</v>
      </c>
      <c r="D11" s="47">
        <v>0</v>
      </c>
      <c r="E11" s="47">
        <v>0.30069000000000001</v>
      </c>
      <c r="F11" s="47">
        <v>0</v>
      </c>
      <c r="G11" s="47">
        <v>1.44434</v>
      </c>
      <c r="H11" s="47">
        <v>0.53559999999999997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2.2806299999999999</v>
      </c>
      <c r="Q11" s="68">
        <v>0.13735521585800001</v>
      </c>
    </row>
    <row r="12" spans="1:17" ht="14.4" customHeight="1" x14ac:dyDescent="0.3">
      <c r="A12" s="15" t="s">
        <v>20</v>
      </c>
      <c r="B12" s="46">
        <v>14.401045449911001</v>
      </c>
      <c r="C12" s="47">
        <v>1.2000871208249999</v>
      </c>
      <c r="D12" s="47">
        <v>2.1186199999999999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2.1186199999999999</v>
      </c>
      <c r="Q12" s="68">
        <v>0.19615427758199999</v>
      </c>
    </row>
    <row r="13" spans="1:17" ht="14.4" customHeight="1" x14ac:dyDescent="0.3">
      <c r="A13" s="15" t="s">
        <v>21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8" t="s">
        <v>156</v>
      </c>
    </row>
    <row r="14" spans="1:17" ht="14.4" customHeight="1" x14ac:dyDescent="0.3">
      <c r="A14" s="15" t="s">
        <v>22</v>
      </c>
      <c r="B14" s="46">
        <v>23.858245007228</v>
      </c>
      <c r="C14" s="47">
        <v>1.988187083935</v>
      </c>
      <c r="D14" s="47">
        <v>3.6120000000000001</v>
      </c>
      <c r="E14" s="47">
        <v>2.6360000000000001</v>
      </c>
      <c r="F14" s="47">
        <v>2.82</v>
      </c>
      <c r="G14" s="47">
        <v>2.0379999999999998</v>
      </c>
      <c r="H14" s="47">
        <v>1.391</v>
      </c>
      <c r="I14" s="47">
        <v>1.085</v>
      </c>
      <c r="J14" s="47">
        <v>0.96599999999999997</v>
      </c>
      <c r="K14" s="47">
        <v>1.0029999999999999</v>
      </c>
      <c r="L14" s="47">
        <v>1.1140000000000001</v>
      </c>
      <c r="M14" s="47">
        <v>0</v>
      </c>
      <c r="N14" s="47">
        <v>0</v>
      </c>
      <c r="O14" s="47">
        <v>0</v>
      </c>
      <c r="P14" s="48">
        <v>16.664999999999999</v>
      </c>
      <c r="Q14" s="68">
        <v>0.93133421981599995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156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156</v>
      </c>
    </row>
    <row r="17" spans="1:17" ht="14.4" customHeight="1" x14ac:dyDescent="0.3">
      <c r="A17" s="15" t="s">
        <v>25</v>
      </c>
      <c r="B17" s="46">
        <v>23.550746994722001</v>
      </c>
      <c r="C17" s="47">
        <v>1.9625622495599999</v>
      </c>
      <c r="D17" s="47">
        <v>0</v>
      </c>
      <c r="E17" s="47">
        <v>0.73480000000000001</v>
      </c>
      <c r="F17" s="47">
        <v>0</v>
      </c>
      <c r="G17" s="47">
        <v>2.9094500000000001</v>
      </c>
      <c r="H17" s="47">
        <v>0</v>
      </c>
      <c r="I17" s="47">
        <v>0</v>
      </c>
      <c r="J17" s="47">
        <v>0</v>
      </c>
      <c r="K17" s="47">
        <v>4.9480000000000004</v>
      </c>
      <c r="L17" s="47">
        <v>0</v>
      </c>
      <c r="M17" s="47">
        <v>0</v>
      </c>
      <c r="N17" s="47">
        <v>0</v>
      </c>
      <c r="O17" s="47">
        <v>0</v>
      </c>
      <c r="P17" s="48">
        <v>8.5922499999999999</v>
      </c>
      <c r="Q17" s="68">
        <v>0.48645307666400001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0.91</v>
      </c>
      <c r="E18" s="47">
        <v>0</v>
      </c>
      <c r="F18" s="47">
        <v>0.628</v>
      </c>
      <c r="G18" s="47">
        <v>0</v>
      </c>
      <c r="H18" s="47">
        <v>0</v>
      </c>
      <c r="I18" s="47">
        <v>2.8730000000000002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4.4109999999999996</v>
      </c>
      <c r="Q18" s="68" t="s">
        <v>156</v>
      </c>
    </row>
    <row r="19" spans="1:17" ht="14.4" customHeight="1" x14ac:dyDescent="0.3">
      <c r="A19" s="15" t="s">
        <v>27</v>
      </c>
      <c r="B19" s="46">
        <v>6.1223397455070003</v>
      </c>
      <c r="C19" s="47">
        <v>0.51019497879200004</v>
      </c>
      <c r="D19" s="47">
        <v>0.62192000000000003</v>
      </c>
      <c r="E19" s="47">
        <v>0.68291999999999997</v>
      </c>
      <c r="F19" s="47">
        <v>0.68291999999999997</v>
      </c>
      <c r="G19" s="47">
        <v>1.53932</v>
      </c>
      <c r="H19" s="47">
        <v>0.81074999999999997</v>
      </c>
      <c r="I19" s="47">
        <v>0.69245999999999996</v>
      </c>
      <c r="J19" s="47">
        <v>0.76487000000000005</v>
      </c>
      <c r="K19" s="47">
        <v>0.71055999999999997</v>
      </c>
      <c r="L19" s="47">
        <v>0.71055999999999997</v>
      </c>
      <c r="M19" s="47">
        <v>0</v>
      </c>
      <c r="N19" s="47">
        <v>0</v>
      </c>
      <c r="O19" s="47">
        <v>0</v>
      </c>
      <c r="P19" s="48">
        <v>7.2162800000000002</v>
      </c>
      <c r="Q19" s="68">
        <v>1.5715734615550001</v>
      </c>
    </row>
    <row r="20" spans="1:17" ht="14.4" customHeight="1" x14ac:dyDescent="0.3">
      <c r="A20" s="15" t="s">
        <v>28</v>
      </c>
      <c r="B20" s="46">
        <v>2498.0002255181698</v>
      </c>
      <c r="C20" s="47">
        <v>208.166685459848</v>
      </c>
      <c r="D20" s="47">
        <v>223.70940999999999</v>
      </c>
      <c r="E20" s="47">
        <v>206.60213999999999</v>
      </c>
      <c r="F20" s="47">
        <v>215.80417</v>
      </c>
      <c r="G20" s="47">
        <v>213.76309000000001</v>
      </c>
      <c r="H20" s="47">
        <v>252.39315999999999</v>
      </c>
      <c r="I20" s="47">
        <v>198.17616000000001</v>
      </c>
      <c r="J20" s="47">
        <v>270.76366000000002</v>
      </c>
      <c r="K20" s="47">
        <v>232.37567000000001</v>
      </c>
      <c r="L20" s="47">
        <v>209.30998</v>
      </c>
      <c r="M20" s="47">
        <v>0</v>
      </c>
      <c r="N20" s="47">
        <v>0</v>
      </c>
      <c r="O20" s="47">
        <v>0</v>
      </c>
      <c r="P20" s="48">
        <v>2022.89744</v>
      </c>
      <c r="Q20" s="68">
        <v>1.0797423311300001</v>
      </c>
    </row>
    <row r="21" spans="1:17" ht="14.4" customHeight="1" x14ac:dyDescent="0.3">
      <c r="A21" s="16" t="s">
        <v>29</v>
      </c>
      <c r="B21" s="46">
        <v>49.000113153722999</v>
      </c>
      <c r="C21" s="47">
        <v>4.0833427628100001</v>
      </c>
      <c r="D21" s="47">
        <v>3.984</v>
      </c>
      <c r="E21" s="47">
        <v>3.984</v>
      </c>
      <c r="F21" s="47">
        <v>3.9830000000000001</v>
      </c>
      <c r="G21" s="47">
        <v>3.9830000000000001</v>
      </c>
      <c r="H21" s="47">
        <v>3.9830000000000001</v>
      </c>
      <c r="I21" s="47">
        <v>3.9830000000000001</v>
      </c>
      <c r="J21" s="47">
        <v>3.9830000000000001</v>
      </c>
      <c r="K21" s="47">
        <v>3.9830000000000001</v>
      </c>
      <c r="L21" s="47">
        <v>3.9950000000000001</v>
      </c>
      <c r="M21" s="47">
        <v>0</v>
      </c>
      <c r="N21" s="47">
        <v>0</v>
      </c>
      <c r="O21" s="47">
        <v>0</v>
      </c>
      <c r="P21" s="48">
        <v>35.860999999999997</v>
      </c>
      <c r="Q21" s="68">
        <v>0.97580727041699999</v>
      </c>
    </row>
    <row r="22" spans="1:17" ht="14.4" customHeight="1" x14ac:dyDescent="0.3">
      <c r="A22" s="15" t="s">
        <v>30</v>
      </c>
      <c r="B22" s="46">
        <v>7.4813567136039998</v>
      </c>
      <c r="C22" s="47">
        <v>0.62344639280000003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>
        <v>0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156</v>
      </c>
    </row>
    <row r="24" spans="1:17" ht="14.4" customHeight="1" x14ac:dyDescent="0.3">
      <c r="A24" s="16" t="s">
        <v>32</v>
      </c>
      <c r="B24" s="46">
        <v>26.000002347266001</v>
      </c>
      <c r="C24" s="47">
        <v>2.1666668622719998</v>
      </c>
      <c r="D24" s="47">
        <v>5.5130999999999997</v>
      </c>
      <c r="E24" s="47">
        <v>8.2268000000000008</v>
      </c>
      <c r="F24" s="47">
        <v>1.563699999999</v>
      </c>
      <c r="G24" s="47">
        <v>1.4348000000000001</v>
      </c>
      <c r="H24" s="47">
        <v>3.817399999999</v>
      </c>
      <c r="I24" s="47">
        <v>2.3605999999999998</v>
      </c>
      <c r="J24" s="47">
        <v>0.58040000000000003</v>
      </c>
      <c r="K24" s="47">
        <v>3.2734999999990002</v>
      </c>
      <c r="L24" s="47">
        <v>1.551199999999</v>
      </c>
      <c r="M24" s="47">
        <v>0</v>
      </c>
      <c r="N24" s="47">
        <v>0</v>
      </c>
      <c r="O24" s="47">
        <v>0</v>
      </c>
      <c r="P24" s="48">
        <v>28.3215</v>
      </c>
      <c r="Q24" s="68"/>
    </row>
    <row r="25" spans="1:17" ht="14.4" customHeight="1" x14ac:dyDescent="0.3">
      <c r="A25" s="17" t="s">
        <v>33</v>
      </c>
      <c r="B25" s="49">
        <v>2775.5525957211598</v>
      </c>
      <c r="C25" s="50">
        <v>231.29604964343</v>
      </c>
      <c r="D25" s="50">
        <v>240.46905000000001</v>
      </c>
      <c r="E25" s="50">
        <v>223.16735</v>
      </c>
      <c r="F25" s="50">
        <v>225.48178999999999</v>
      </c>
      <c r="G25" s="50">
        <v>227.11199999999999</v>
      </c>
      <c r="H25" s="50">
        <v>262.93090999999998</v>
      </c>
      <c r="I25" s="50">
        <v>209.17022</v>
      </c>
      <c r="J25" s="50">
        <v>277.05793</v>
      </c>
      <c r="K25" s="50">
        <v>246.29373000000001</v>
      </c>
      <c r="L25" s="50">
        <v>321.41433999999998</v>
      </c>
      <c r="M25" s="50">
        <v>0</v>
      </c>
      <c r="N25" s="50">
        <v>0</v>
      </c>
      <c r="O25" s="50">
        <v>0</v>
      </c>
      <c r="P25" s="51">
        <v>2233.0973199999999</v>
      </c>
      <c r="Q25" s="69">
        <v>1.0727460534969999</v>
      </c>
    </row>
    <row r="26" spans="1:17" ht="14.4" customHeight="1" x14ac:dyDescent="0.3">
      <c r="A26" s="15" t="s">
        <v>34</v>
      </c>
      <c r="B26" s="46">
        <v>35.270367426821998</v>
      </c>
      <c r="C26" s="47">
        <v>2.939197285568</v>
      </c>
      <c r="D26" s="47">
        <v>2.0402499999999999</v>
      </c>
      <c r="E26" s="47">
        <v>2.7388699999999999</v>
      </c>
      <c r="F26" s="47">
        <v>1.95801</v>
      </c>
      <c r="G26" s="47">
        <v>1.99217</v>
      </c>
      <c r="H26" s="47">
        <v>2.06637</v>
      </c>
      <c r="I26" s="47">
        <v>5.2632500000000002</v>
      </c>
      <c r="J26" s="47">
        <v>2.0950299999999999</v>
      </c>
      <c r="K26" s="47">
        <v>4.3711000000000002</v>
      </c>
      <c r="L26" s="47">
        <v>2.8066499999999999</v>
      </c>
      <c r="M26" s="47">
        <v>0</v>
      </c>
      <c r="N26" s="47">
        <v>0</v>
      </c>
      <c r="O26" s="47">
        <v>0</v>
      </c>
      <c r="P26" s="48">
        <v>25.331700000000001</v>
      </c>
      <c r="Q26" s="68">
        <v>0.95761973758999996</v>
      </c>
    </row>
    <row r="27" spans="1:17" ht="14.4" customHeight="1" x14ac:dyDescent="0.3">
      <c r="A27" s="18" t="s">
        <v>35</v>
      </c>
      <c r="B27" s="49">
        <v>2810.8229631479899</v>
      </c>
      <c r="C27" s="50">
        <v>234.235246928999</v>
      </c>
      <c r="D27" s="50">
        <v>242.5093</v>
      </c>
      <c r="E27" s="50">
        <v>225.90621999999999</v>
      </c>
      <c r="F27" s="50">
        <v>227.43979999999999</v>
      </c>
      <c r="G27" s="50">
        <v>229.10417000000001</v>
      </c>
      <c r="H27" s="50">
        <v>264.99727999999999</v>
      </c>
      <c r="I27" s="50">
        <v>214.43347</v>
      </c>
      <c r="J27" s="50">
        <v>279.15296000000001</v>
      </c>
      <c r="K27" s="50">
        <v>250.66482999999999</v>
      </c>
      <c r="L27" s="50">
        <v>324.22098999999997</v>
      </c>
      <c r="M27" s="50">
        <v>0</v>
      </c>
      <c r="N27" s="50">
        <v>0</v>
      </c>
      <c r="O27" s="50">
        <v>0</v>
      </c>
      <c r="P27" s="51">
        <v>2258.42902</v>
      </c>
      <c r="Q27" s="69">
        <v>1.071301441895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156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156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146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4" t="s">
        <v>41</v>
      </c>
      <c r="B1" s="254"/>
      <c r="C1" s="254"/>
      <c r="D1" s="254"/>
      <c r="E1" s="254"/>
      <c r="F1" s="254"/>
      <c r="G1" s="254"/>
      <c r="H1" s="259"/>
      <c r="I1" s="259"/>
      <c r="J1" s="259"/>
      <c r="K1" s="259"/>
    </row>
    <row r="2" spans="1:11" s="55" customFormat="1" ht="14.4" customHeight="1" thickBot="1" x14ac:dyDescent="0.35">
      <c r="A2" s="173" t="s">
        <v>155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5" t="s">
        <v>42</v>
      </c>
      <c r="C3" s="256"/>
      <c r="D3" s="256"/>
      <c r="E3" s="256"/>
      <c r="F3" s="262" t="s">
        <v>43</v>
      </c>
      <c r="G3" s="256"/>
      <c r="H3" s="256"/>
      <c r="I3" s="256"/>
      <c r="J3" s="256"/>
      <c r="K3" s="263"/>
    </row>
    <row r="4" spans="1:11" ht="14.4" customHeight="1" x14ac:dyDescent="0.3">
      <c r="A4" s="59"/>
      <c r="B4" s="260"/>
      <c r="C4" s="261"/>
      <c r="D4" s="261"/>
      <c r="E4" s="261"/>
      <c r="F4" s="264" t="s">
        <v>151</v>
      </c>
      <c r="G4" s="266" t="s">
        <v>44</v>
      </c>
      <c r="H4" s="107" t="s">
        <v>73</v>
      </c>
      <c r="I4" s="264" t="s">
        <v>45</v>
      </c>
      <c r="J4" s="266" t="s">
        <v>128</v>
      </c>
      <c r="K4" s="267" t="s">
        <v>153</v>
      </c>
    </row>
    <row r="5" spans="1:11" ht="42" thickBot="1" x14ac:dyDescent="0.35">
      <c r="A5" s="60"/>
      <c r="B5" s="24" t="s">
        <v>147</v>
      </c>
      <c r="C5" s="25" t="s">
        <v>148</v>
      </c>
      <c r="D5" s="26" t="s">
        <v>149</v>
      </c>
      <c r="E5" s="26" t="s">
        <v>150</v>
      </c>
      <c r="F5" s="265"/>
      <c r="G5" s="265"/>
      <c r="H5" s="25" t="s">
        <v>152</v>
      </c>
      <c r="I5" s="265"/>
      <c r="J5" s="265"/>
      <c r="K5" s="268"/>
    </row>
    <row r="6" spans="1:11" ht="14.4" customHeight="1" thickBot="1" x14ac:dyDescent="0.35">
      <c r="A6" s="301" t="s">
        <v>158</v>
      </c>
      <c r="B6" s="283">
        <v>3483.4139388693202</v>
      </c>
      <c r="C6" s="283">
        <v>2930.002</v>
      </c>
      <c r="D6" s="284">
        <v>-553.41193886932297</v>
      </c>
      <c r="E6" s="285">
        <v>0.84112943549499997</v>
      </c>
      <c r="F6" s="283">
        <v>2775.5525957211598</v>
      </c>
      <c r="G6" s="284">
        <v>2081.66444679087</v>
      </c>
      <c r="H6" s="286">
        <v>321.41433999999998</v>
      </c>
      <c r="I6" s="283">
        <v>2233.0973199999999</v>
      </c>
      <c r="J6" s="284">
        <v>151.43287320912799</v>
      </c>
      <c r="K6" s="287">
        <v>0.80455954012200004</v>
      </c>
    </row>
    <row r="7" spans="1:11" ht="14.4" customHeight="1" thickBot="1" x14ac:dyDescent="0.35">
      <c r="A7" s="302" t="s">
        <v>159</v>
      </c>
      <c r="B7" s="283">
        <v>177.052932683877</v>
      </c>
      <c r="C7" s="283">
        <v>147.75882999999999</v>
      </c>
      <c r="D7" s="284">
        <v>-29.294102683876002</v>
      </c>
      <c r="E7" s="285">
        <v>0.83454607478200005</v>
      </c>
      <c r="F7" s="283">
        <v>180.39781260235799</v>
      </c>
      <c r="G7" s="284">
        <v>135.29835945176799</v>
      </c>
      <c r="H7" s="286">
        <v>106.7988</v>
      </c>
      <c r="I7" s="283">
        <v>136.07935000000001</v>
      </c>
      <c r="J7" s="284">
        <v>0.780990548231</v>
      </c>
      <c r="K7" s="287">
        <v>0.75432926839199999</v>
      </c>
    </row>
    <row r="8" spans="1:11" ht="14.4" customHeight="1" thickBot="1" x14ac:dyDescent="0.35">
      <c r="A8" s="303" t="s">
        <v>160</v>
      </c>
      <c r="B8" s="283">
        <v>152.724747390044</v>
      </c>
      <c r="C8" s="283">
        <v>123.77083</v>
      </c>
      <c r="D8" s="284">
        <v>-28.953917390044001</v>
      </c>
      <c r="E8" s="285">
        <v>0.81041764425899998</v>
      </c>
      <c r="F8" s="283">
        <v>156.53956759512999</v>
      </c>
      <c r="G8" s="284">
        <v>117.404675696347</v>
      </c>
      <c r="H8" s="286">
        <v>105.6848</v>
      </c>
      <c r="I8" s="283">
        <v>119.41435</v>
      </c>
      <c r="J8" s="284">
        <v>2.0096743036519999</v>
      </c>
      <c r="K8" s="287">
        <v>0.76283812351400004</v>
      </c>
    </row>
    <row r="9" spans="1:11" ht="14.4" customHeight="1" thickBot="1" x14ac:dyDescent="0.35">
      <c r="A9" s="304" t="s">
        <v>161</v>
      </c>
      <c r="B9" s="288">
        <v>20</v>
      </c>
      <c r="C9" s="288">
        <v>14.615970000000001</v>
      </c>
      <c r="D9" s="289">
        <v>-5.3840300000000001</v>
      </c>
      <c r="E9" s="290">
        <v>0.73079850000000002</v>
      </c>
      <c r="F9" s="288">
        <v>15.000001354191999</v>
      </c>
      <c r="G9" s="289">
        <v>11.250001015643999</v>
      </c>
      <c r="H9" s="291">
        <v>0.95120000000000005</v>
      </c>
      <c r="I9" s="288">
        <v>10.281499999999999</v>
      </c>
      <c r="J9" s="289">
        <v>-0.96850101564400004</v>
      </c>
      <c r="K9" s="292">
        <v>0.68543327145199995</v>
      </c>
    </row>
    <row r="10" spans="1:11" ht="14.4" customHeight="1" thickBot="1" x14ac:dyDescent="0.35">
      <c r="A10" s="305" t="s">
        <v>162</v>
      </c>
      <c r="B10" s="283">
        <v>20</v>
      </c>
      <c r="C10" s="283">
        <v>14.615970000000001</v>
      </c>
      <c r="D10" s="284">
        <v>-5.3840300000000001</v>
      </c>
      <c r="E10" s="285">
        <v>0.73079850000000002</v>
      </c>
      <c r="F10" s="283">
        <v>15.000001354191999</v>
      </c>
      <c r="G10" s="284">
        <v>11.250001015643999</v>
      </c>
      <c r="H10" s="286">
        <v>0.95120000000000005</v>
      </c>
      <c r="I10" s="283">
        <v>10.281499999999999</v>
      </c>
      <c r="J10" s="284">
        <v>-0.96850101564400004</v>
      </c>
      <c r="K10" s="287">
        <v>0.68543327145199995</v>
      </c>
    </row>
    <row r="11" spans="1:11" ht="14.4" customHeight="1" thickBot="1" x14ac:dyDescent="0.35">
      <c r="A11" s="304" t="s">
        <v>163</v>
      </c>
      <c r="B11" s="288">
        <v>104.999996692754</v>
      </c>
      <c r="C11" s="288">
        <v>99.328999999998999</v>
      </c>
      <c r="D11" s="289">
        <v>-5.6709966927539996</v>
      </c>
      <c r="E11" s="290">
        <v>0.94599050598599999</v>
      </c>
      <c r="F11" s="288">
        <v>105.00000947934601</v>
      </c>
      <c r="G11" s="289">
        <v>78.750007109508999</v>
      </c>
      <c r="H11" s="291">
        <v>104.7336</v>
      </c>
      <c r="I11" s="288">
        <v>104.7336</v>
      </c>
      <c r="J11" s="289">
        <v>25.983592890490002</v>
      </c>
      <c r="K11" s="292">
        <v>0.99746276709199999</v>
      </c>
    </row>
    <row r="12" spans="1:11" ht="14.4" customHeight="1" thickBot="1" x14ac:dyDescent="0.35">
      <c r="A12" s="305" t="s">
        <v>164</v>
      </c>
      <c r="B12" s="283">
        <v>104.999996692754</v>
      </c>
      <c r="C12" s="283">
        <v>99.328999999998999</v>
      </c>
      <c r="D12" s="284">
        <v>-5.6709966927539996</v>
      </c>
      <c r="E12" s="285">
        <v>0.94599050598599999</v>
      </c>
      <c r="F12" s="283">
        <v>105.00000947934601</v>
      </c>
      <c r="G12" s="284">
        <v>78.750007109508999</v>
      </c>
      <c r="H12" s="286">
        <v>104.7336</v>
      </c>
      <c r="I12" s="283">
        <v>104.7336</v>
      </c>
      <c r="J12" s="284">
        <v>25.983592890490002</v>
      </c>
      <c r="K12" s="287">
        <v>0.99746276709199999</v>
      </c>
    </row>
    <row r="13" spans="1:11" ht="14.4" customHeight="1" thickBot="1" x14ac:dyDescent="0.35">
      <c r="A13" s="304" t="s">
        <v>165</v>
      </c>
      <c r="B13" s="288">
        <v>17.532565404869999</v>
      </c>
      <c r="C13" s="288">
        <v>5.1610199999999997</v>
      </c>
      <c r="D13" s="289">
        <v>-12.37154540487</v>
      </c>
      <c r="E13" s="290">
        <v>0.29436764562500001</v>
      </c>
      <c r="F13" s="288">
        <v>22.138511311679999</v>
      </c>
      <c r="G13" s="289">
        <v>16.603883483760001</v>
      </c>
      <c r="H13" s="291">
        <v>0</v>
      </c>
      <c r="I13" s="288">
        <v>2.2806299999999999</v>
      </c>
      <c r="J13" s="289">
        <v>-14.32325348376</v>
      </c>
      <c r="K13" s="292">
        <v>0.103016411893</v>
      </c>
    </row>
    <row r="14" spans="1:11" ht="14.4" customHeight="1" thickBot="1" x14ac:dyDescent="0.35">
      <c r="A14" s="305" t="s">
        <v>166</v>
      </c>
      <c r="B14" s="283">
        <v>0</v>
      </c>
      <c r="C14" s="283">
        <v>0</v>
      </c>
      <c r="D14" s="284">
        <v>0</v>
      </c>
      <c r="E14" s="293" t="s">
        <v>156</v>
      </c>
      <c r="F14" s="283">
        <v>2.0000001805580001</v>
      </c>
      <c r="G14" s="284">
        <v>1.500000135419</v>
      </c>
      <c r="H14" s="286">
        <v>0</v>
      </c>
      <c r="I14" s="283">
        <v>0</v>
      </c>
      <c r="J14" s="284">
        <v>-1.500000135419</v>
      </c>
      <c r="K14" s="287">
        <v>0</v>
      </c>
    </row>
    <row r="15" spans="1:11" ht="14.4" customHeight="1" thickBot="1" x14ac:dyDescent="0.35">
      <c r="A15" s="305" t="s">
        <v>167</v>
      </c>
      <c r="B15" s="283">
        <v>1.999999937004</v>
      </c>
      <c r="C15" s="283">
        <v>0.61509999999999998</v>
      </c>
      <c r="D15" s="284">
        <v>-1.384899937004</v>
      </c>
      <c r="E15" s="285">
        <v>0.30755000968700003</v>
      </c>
      <c r="F15" s="283">
        <v>8.5879090069729997</v>
      </c>
      <c r="G15" s="284">
        <v>6.4409317552300003</v>
      </c>
      <c r="H15" s="286">
        <v>0</v>
      </c>
      <c r="I15" s="283">
        <v>1.24003</v>
      </c>
      <c r="J15" s="284">
        <v>-5.2009017552300003</v>
      </c>
      <c r="K15" s="287">
        <v>0.144392540604</v>
      </c>
    </row>
    <row r="16" spans="1:11" ht="14.4" customHeight="1" thickBot="1" x14ac:dyDescent="0.35">
      <c r="A16" s="305" t="s">
        <v>168</v>
      </c>
      <c r="B16" s="283">
        <v>2.532565467865</v>
      </c>
      <c r="C16" s="283">
        <v>2.9594999999999998</v>
      </c>
      <c r="D16" s="284">
        <v>0.42693453213400001</v>
      </c>
      <c r="E16" s="285">
        <v>1.1685778857639999</v>
      </c>
      <c r="F16" s="283">
        <v>5.2728070415279999</v>
      </c>
      <c r="G16" s="284">
        <v>3.9546052811460002</v>
      </c>
      <c r="H16" s="286">
        <v>0</v>
      </c>
      <c r="I16" s="283">
        <v>1.0406</v>
      </c>
      <c r="J16" s="284">
        <v>-2.9140052811460002</v>
      </c>
      <c r="K16" s="287">
        <v>0.19735218675800001</v>
      </c>
    </row>
    <row r="17" spans="1:11" ht="14.4" customHeight="1" thickBot="1" x14ac:dyDescent="0.35">
      <c r="A17" s="305" t="s">
        <v>169</v>
      </c>
      <c r="B17" s="283">
        <v>13</v>
      </c>
      <c r="C17" s="283">
        <v>1.5864199999999999</v>
      </c>
      <c r="D17" s="284">
        <v>-11.41358</v>
      </c>
      <c r="E17" s="285">
        <v>0.12203230769200001</v>
      </c>
      <c r="F17" s="283">
        <v>6.2777950826189999</v>
      </c>
      <c r="G17" s="284">
        <v>4.7083463119640001</v>
      </c>
      <c r="H17" s="286">
        <v>0</v>
      </c>
      <c r="I17" s="283">
        <v>0</v>
      </c>
      <c r="J17" s="284">
        <v>-4.7083463119640001</v>
      </c>
      <c r="K17" s="287">
        <v>0</v>
      </c>
    </row>
    <row r="18" spans="1:11" ht="14.4" customHeight="1" thickBot="1" x14ac:dyDescent="0.35">
      <c r="A18" s="304" t="s">
        <v>170</v>
      </c>
      <c r="B18" s="288">
        <v>10.192185292417999</v>
      </c>
      <c r="C18" s="288">
        <v>3.7898999999999998</v>
      </c>
      <c r="D18" s="289">
        <v>-6.402285292418</v>
      </c>
      <c r="E18" s="290">
        <v>0.37184371077099998</v>
      </c>
      <c r="F18" s="288">
        <v>14.401045449911001</v>
      </c>
      <c r="G18" s="289">
        <v>10.800784087433</v>
      </c>
      <c r="H18" s="291">
        <v>0</v>
      </c>
      <c r="I18" s="288">
        <v>2.1186199999999999</v>
      </c>
      <c r="J18" s="289">
        <v>-8.6821640874329997</v>
      </c>
      <c r="K18" s="292">
        <v>0.14711570818700001</v>
      </c>
    </row>
    <row r="19" spans="1:11" ht="14.4" customHeight="1" thickBot="1" x14ac:dyDescent="0.35">
      <c r="A19" s="305" t="s">
        <v>171</v>
      </c>
      <c r="B19" s="283">
        <v>0</v>
      </c>
      <c r="C19" s="283">
        <v>3.7898999999999998</v>
      </c>
      <c r="D19" s="284">
        <v>3.7898999999999998</v>
      </c>
      <c r="E19" s="293" t="s">
        <v>172</v>
      </c>
      <c r="F19" s="283">
        <v>4.4010445471160002</v>
      </c>
      <c r="G19" s="284">
        <v>3.300783410337</v>
      </c>
      <c r="H19" s="286">
        <v>0</v>
      </c>
      <c r="I19" s="283">
        <v>0</v>
      </c>
      <c r="J19" s="284">
        <v>-3.300783410337</v>
      </c>
      <c r="K19" s="287">
        <v>0</v>
      </c>
    </row>
    <row r="20" spans="1:11" ht="14.4" customHeight="1" thickBot="1" x14ac:dyDescent="0.35">
      <c r="A20" s="305" t="s">
        <v>173</v>
      </c>
      <c r="B20" s="283">
        <v>10.192185292417999</v>
      </c>
      <c r="C20" s="283">
        <v>0</v>
      </c>
      <c r="D20" s="284">
        <v>-10.192185292417999</v>
      </c>
      <c r="E20" s="285">
        <v>0</v>
      </c>
      <c r="F20" s="283">
        <v>10.000000902794</v>
      </c>
      <c r="G20" s="284">
        <v>7.5000006770959997</v>
      </c>
      <c r="H20" s="286">
        <v>0</v>
      </c>
      <c r="I20" s="283">
        <v>2.1186199999999999</v>
      </c>
      <c r="J20" s="284">
        <v>-5.3813806770959998</v>
      </c>
      <c r="K20" s="287">
        <v>0.21186198087300001</v>
      </c>
    </row>
    <row r="21" spans="1:11" ht="14.4" customHeight="1" thickBot="1" x14ac:dyDescent="0.35">
      <c r="A21" s="304" t="s">
        <v>174</v>
      </c>
      <c r="B21" s="288">
        <v>0</v>
      </c>
      <c r="C21" s="288">
        <v>0.57594000000000001</v>
      </c>
      <c r="D21" s="289">
        <v>0.57594000000000001</v>
      </c>
      <c r="E21" s="294" t="s">
        <v>172</v>
      </c>
      <c r="F21" s="288">
        <v>0</v>
      </c>
      <c r="G21" s="289">
        <v>0</v>
      </c>
      <c r="H21" s="291">
        <v>0</v>
      </c>
      <c r="I21" s="288">
        <v>0</v>
      </c>
      <c r="J21" s="289">
        <v>0</v>
      </c>
      <c r="K21" s="292">
        <v>0</v>
      </c>
    </row>
    <row r="22" spans="1:11" ht="14.4" customHeight="1" thickBot="1" x14ac:dyDescent="0.35">
      <c r="A22" s="305" t="s">
        <v>175</v>
      </c>
      <c r="B22" s="283">
        <v>0</v>
      </c>
      <c r="C22" s="283">
        <v>0.57594000000000001</v>
      </c>
      <c r="D22" s="284">
        <v>0.57594000000000001</v>
      </c>
      <c r="E22" s="293" t="s">
        <v>172</v>
      </c>
      <c r="F22" s="283">
        <v>0</v>
      </c>
      <c r="G22" s="284">
        <v>0</v>
      </c>
      <c r="H22" s="286">
        <v>0</v>
      </c>
      <c r="I22" s="283">
        <v>0</v>
      </c>
      <c r="J22" s="284">
        <v>0</v>
      </c>
      <c r="K22" s="287">
        <v>0</v>
      </c>
    </row>
    <row r="23" spans="1:11" ht="14.4" customHeight="1" thickBot="1" x14ac:dyDescent="0.35">
      <c r="A23" s="304" t="s">
        <v>176</v>
      </c>
      <c r="B23" s="288">
        <v>0</v>
      </c>
      <c r="C23" s="288">
        <v>0.29899999999999999</v>
      </c>
      <c r="D23" s="289">
        <v>0.29899999999999999</v>
      </c>
      <c r="E23" s="294" t="s">
        <v>172</v>
      </c>
      <c r="F23" s="288">
        <v>0</v>
      </c>
      <c r="G23" s="289">
        <v>0</v>
      </c>
      <c r="H23" s="291">
        <v>0</v>
      </c>
      <c r="I23" s="288">
        <v>0</v>
      </c>
      <c r="J23" s="289">
        <v>0</v>
      </c>
      <c r="K23" s="295" t="s">
        <v>156</v>
      </c>
    </row>
    <row r="24" spans="1:11" ht="14.4" customHeight="1" thickBot="1" x14ac:dyDescent="0.35">
      <c r="A24" s="305" t="s">
        <v>177</v>
      </c>
      <c r="B24" s="283">
        <v>0</v>
      </c>
      <c r="C24" s="283">
        <v>0.29899999999999999</v>
      </c>
      <c r="D24" s="284">
        <v>0.29899999999999999</v>
      </c>
      <c r="E24" s="293" t="s">
        <v>172</v>
      </c>
      <c r="F24" s="283">
        <v>0</v>
      </c>
      <c r="G24" s="284">
        <v>0</v>
      </c>
      <c r="H24" s="286">
        <v>0</v>
      </c>
      <c r="I24" s="283">
        <v>0</v>
      </c>
      <c r="J24" s="284">
        <v>0</v>
      </c>
      <c r="K24" s="296" t="s">
        <v>156</v>
      </c>
    </row>
    <row r="25" spans="1:11" ht="14.4" customHeight="1" thickBot="1" x14ac:dyDescent="0.35">
      <c r="A25" s="303" t="s">
        <v>22</v>
      </c>
      <c r="B25" s="283">
        <v>24.328185293832</v>
      </c>
      <c r="C25" s="283">
        <v>23.988</v>
      </c>
      <c r="D25" s="284">
        <v>-0.34018529383200002</v>
      </c>
      <c r="E25" s="285">
        <v>0.98601682411799996</v>
      </c>
      <c r="F25" s="283">
        <v>23.858245007228</v>
      </c>
      <c r="G25" s="284">
        <v>17.893683755421002</v>
      </c>
      <c r="H25" s="286">
        <v>1.1140000000000001</v>
      </c>
      <c r="I25" s="283">
        <v>16.664999999999999</v>
      </c>
      <c r="J25" s="284">
        <v>-1.2286837554209999</v>
      </c>
      <c r="K25" s="287">
        <v>0.69850066486200002</v>
      </c>
    </row>
    <row r="26" spans="1:11" ht="14.4" customHeight="1" thickBot="1" x14ac:dyDescent="0.35">
      <c r="A26" s="304" t="s">
        <v>178</v>
      </c>
      <c r="B26" s="288">
        <v>24.328185293832</v>
      </c>
      <c r="C26" s="288">
        <v>23.988</v>
      </c>
      <c r="D26" s="289">
        <v>-0.34018529383200002</v>
      </c>
      <c r="E26" s="290">
        <v>0.98601682411799996</v>
      </c>
      <c r="F26" s="288">
        <v>23.858245007228</v>
      </c>
      <c r="G26" s="289">
        <v>17.893683755421002</v>
      </c>
      <c r="H26" s="291">
        <v>1.1140000000000001</v>
      </c>
      <c r="I26" s="288">
        <v>16.664999999999999</v>
      </c>
      <c r="J26" s="289">
        <v>-1.2286837554209999</v>
      </c>
      <c r="K26" s="292">
        <v>0.69850066486200002</v>
      </c>
    </row>
    <row r="27" spans="1:11" ht="14.4" customHeight="1" thickBot="1" x14ac:dyDescent="0.35">
      <c r="A27" s="305" t="s">
        <v>179</v>
      </c>
      <c r="B27" s="283">
        <v>6.3281858607880004</v>
      </c>
      <c r="C27" s="283">
        <v>5.3570000000000002</v>
      </c>
      <c r="D27" s="284">
        <v>-0.97118586078799995</v>
      </c>
      <c r="E27" s="285">
        <v>0.846530130095</v>
      </c>
      <c r="F27" s="283">
        <v>5.4717537016820001</v>
      </c>
      <c r="G27" s="284">
        <v>4.1038152762609998</v>
      </c>
      <c r="H27" s="286">
        <v>0.46300000000000002</v>
      </c>
      <c r="I27" s="283">
        <v>4.0869999999999997</v>
      </c>
      <c r="J27" s="284">
        <v>-1.6815276261E-2</v>
      </c>
      <c r="K27" s="287">
        <v>0.74692689452399996</v>
      </c>
    </row>
    <row r="28" spans="1:11" ht="14.4" customHeight="1" thickBot="1" x14ac:dyDescent="0.35">
      <c r="A28" s="305" t="s">
        <v>180</v>
      </c>
      <c r="B28" s="283">
        <v>17.999999433043001</v>
      </c>
      <c r="C28" s="283">
        <v>18.631</v>
      </c>
      <c r="D28" s="284">
        <v>0.63100056695600004</v>
      </c>
      <c r="E28" s="285">
        <v>1.0350555881570001</v>
      </c>
      <c r="F28" s="283">
        <v>18.386491305545</v>
      </c>
      <c r="G28" s="284">
        <v>13.789868479159001</v>
      </c>
      <c r="H28" s="286">
        <v>0.65100000000000002</v>
      </c>
      <c r="I28" s="283">
        <v>12.577999999999999</v>
      </c>
      <c r="J28" s="284">
        <v>-1.211868479159</v>
      </c>
      <c r="K28" s="287">
        <v>0.684089193037</v>
      </c>
    </row>
    <row r="29" spans="1:11" ht="14.4" customHeight="1" thickBot="1" x14ac:dyDescent="0.35">
      <c r="A29" s="306" t="s">
        <v>181</v>
      </c>
      <c r="B29" s="288">
        <v>30.899808146449001</v>
      </c>
      <c r="C29" s="288">
        <v>43.114339999999999</v>
      </c>
      <c r="D29" s="289">
        <v>12.21453185355</v>
      </c>
      <c r="E29" s="290">
        <v>1.3952947473220001</v>
      </c>
      <c r="F29" s="288">
        <v>29.673086740230001</v>
      </c>
      <c r="G29" s="289">
        <v>22.254815055171999</v>
      </c>
      <c r="H29" s="291">
        <v>0.71055999999999997</v>
      </c>
      <c r="I29" s="288">
        <v>20.219529999999999</v>
      </c>
      <c r="J29" s="289">
        <v>-2.0352850551719999</v>
      </c>
      <c r="K29" s="292">
        <v>0.68140972919300002</v>
      </c>
    </row>
    <row r="30" spans="1:11" ht="14.4" customHeight="1" thickBot="1" x14ac:dyDescent="0.35">
      <c r="A30" s="303" t="s">
        <v>25</v>
      </c>
      <c r="B30" s="283">
        <v>20</v>
      </c>
      <c r="C30" s="283">
        <v>29.67942</v>
      </c>
      <c r="D30" s="284">
        <v>9.6794200000000004</v>
      </c>
      <c r="E30" s="285">
        <v>1.4839709999999999</v>
      </c>
      <c r="F30" s="283">
        <v>23.550746994722001</v>
      </c>
      <c r="G30" s="284">
        <v>17.663060246040999</v>
      </c>
      <c r="H30" s="286">
        <v>0</v>
      </c>
      <c r="I30" s="283">
        <v>8.5922499999999999</v>
      </c>
      <c r="J30" s="284">
        <v>-9.0708102460410007</v>
      </c>
      <c r="K30" s="287">
        <v>0.36483980749799999</v>
      </c>
    </row>
    <row r="31" spans="1:11" ht="14.4" customHeight="1" thickBot="1" x14ac:dyDescent="0.35">
      <c r="A31" s="307" t="s">
        <v>182</v>
      </c>
      <c r="B31" s="283">
        <v>20</v>
      </c>
      <c r="C31" s="283">
        <v>29.67942</v>
      </c>
      <c r="D31" s="284">
        <v>9.6794200000000004</v>
      </c>
      <c r="E31" s="285">
        <v>1.4839709999999999</v>
      </c>
      <c r="F31" s="283">
        <v>23.550746994722001</v>
      </c>
      <c r="G31" s="284">
        <v>17.663060246040999</v>
      </c>
      <c r="H31" s="286">
        <v>0</v>
      </c>
      <c r="I31" s="283">
        <v>8.5922499999999999</v>
      </c>
      <c r="J31" s="284">
        <v>-9.0708102460410007</v>
      </c>
      <c r="K31" s="287">
        <v>0.36483980749799999</v>
      </c>
    </row>
    <row r="32" spans="1:11" ht="14.4" customHeight="1" thickBot="1" x14ac:dyDescent="0.35">
      <c r="A32" s="305" t="s">
        <v>183</v>
      </c>
      <c r="B32" s="283">
        <v>0</v>
      </c>
      <c r="C32" s="283">
        <v>0</v>
      </c>
      <c r="D32" s="284">
        <v>0</v>
      </c>
      <c r="E32" s="285">
        <v>1</v>
      </c>
      <c r="F32" s="283">
        <v>0</v>
      </c>
      <c r="G32" s="284">
        <v>0</v>
      </c>
      <c r="H32" s="286">
        <v>0</v>
      </c>
      <c r="I32" s="283">
        <v>2.9094500000000001</v>
      </c>
      <c r="J32" s="284">
        <v>2.9094500000000001</v>
      </c>
      <c r="K32" s="296" t="s">
        <v>172</v>
      </c>
    </row>
    <row r="33" spans="1:11" ht="14.4" customHeight="1" thickBot="1" x14ac:dyDescent="0.35">
      <c r="A33" s="305" t="s">
        <v>184</v>
      </c>
      <c r="B33" s="283">
        <v>0</v>
      </c>
      <c r="C33" s="283">
        <v>2.4695200000000002</v>
      </c>
      <c r="D33" s="284">
        <v>2.4695200000000002</v>
      </c>
      <c r="E33" s="293" t="s">
        <v>172</v>
      </c>
      <c r="F33" s="283">
        <v>3.550519222933</v>
      </c>
      <c r="G33" s="284">
        <v>2.6628894172000002</v>
      </c>
      <c r="H33" s="286">
        <v>0</v>
      </c>
      <c r="I33" s="283">
        <v>0.73480000000000001</v>
      </c>
      <c r="J33" s="284">
        <v>-1.9280894172</v>
      </c>
      <c r="K33" s="287">
        <v>0.206955646164</v>
      </c>
    </row>
    <row r="34" spans="1:11" ht="14.4" customHeight="1" thickBot="1" x14ac:dyDescent="0.35">
      <c r="A34" s="305" t="s">
        <v>185</v>
      </c>
      <c r="B34" s="283">
        <v>20</v>
      </c>
      <c r="C34" s="283">
        <v>27.209900000000001</v>
      </c>
      <c r="D34" s="284">
        <v>7.2099000000000002</v>
      </c>
      <c r="E34" s="285">
        <v>1.360495</v>
      </c>
      <c r="F34" s="283">
        <v>20.000227771788001</v>
      </c>
      <c r="G34" s="284">
        <v>15.000170828841</v>
      </c>
      <c r="H34" s="286">
        <v>0</v>
      </c>
      <c r="I34" s="283">
        <v>4.9480000000000004</v>
      </c>
      <c r="J34" s="284">
        <v>-10.052170828841</v>
      </c>
      <c r="K34" s="287">
        <v>0.24739718249500001</v>
      </c>
    </row>
    <row r="35" spans="1:11" ht="14.4" customHeight="1" thickBot="1" x14ac:dyDescent="0.35">
      <c r="A35" s="308" t="s">
        <v>26</v>
      </c>
      <c r="B35" s="288">
        <v>0</v>
      </c>
      <c r="C35" s="288">
        <v>7.5</v>
      </c>
      <c r="D35" s="289">
        <v>7.5</v>
      </c>
      <c r="E35" s="294" t="s">
        <v>156</v>
      </c>
      <c r="F35" s="288">
        <v>0</v>
      </c>
      <c r="G35" s="289">
        <v>0</v>
      </c>
      <c r="H35" s="291">
        <v>0</v>
      </c>
      <c r="I35" s="288">
        <v>4.4109999999999996</v>
      </c>
      <c r="J35" s="289">
        <v>4.4109999999999996</v>
      </c>
      <c r="K35" s="295" t="s">
        <v>156</v>
      </c>
    </row>
    <row r="36" spans="1:11" ht="14.4" customHeight="1" thickBot="1" x14ac:dyDescent="0.35">
      <c r="A36" s="304" t="s">
        <v>186</v>
      </c>
      <c r="B36" s="288">
        <v>0</v>
      </c>
      <c r="C36" s="288">
        <v>7.5</v>
      </c>
      <c r="D36" s="289">
        <v>7.5</v>
      </c>
      <c r="E36" s="294" t="s">
        <v>156</v>
      </c>
      <c r="F36" s="288">
        <v>0</v>
      </c>
      <c r="G36" s="289">
        <v>0</v>
      </c>
      <c r="H36" s="291">
        <v>0</v>
      </c>
      <c r="I36" s="288">
        <v>4.4109999999999996</v>
      </c>
      <c r="J36" s="289">
        <v>4.4109999999999996</v>
      </c>
      <c r="K36" s="295" t="s">
        <v>156</v>
      </c>
    </row>
    <row r="37" spans="1:11" ht="14.4" customHeight="1" thickBot="1" x14ac:dyDescent="0.35">
      <c r="A37" s="305" t="s">
        <v>187</v>
      </c>
      <c r="B37" s="283">
        <v>0</v>
      </c>
      <c r="C37" s="283">
        <v>7.5</v>
      </c>
      <c r="D37" s="284">
        <v>7.5</v>
      </c>
      <c r="E37" s="293" t="s">
        <v>156</v>
      </c>
      <c r="F37" s="283">
        <v>0</v>
      </c>
      <c r="G37" s="284">
        <v>0</v>
      </c>
      <c r="H37" s="286">
        <v>0</v>
      </c>
      <c r="I37" s="283">
        <v>4.4109999999999996</v>
      </c>
      <c r="J37" s="284">
        <v>4.4109999999999996</v>
      </c>
      <c r="K37" s="296" t="s">
        <v>156</v>
      </c>
    </row>
    <row r="38" spans="1:11" ht="14.4" customHeight="1" thickBot="1" x14ac:dyDescent="0.35">
      <c r="A38" s="303" t="s">
        <v>27</v>
      </c>
      <c r="B38" s="283">
        <v>10.899808146449001</v>
      </c>
      <c r="C38" s="283">
        <v>5.93492</v>
      </c>
      <c r="D38" s="284">
        <v>-4.9648881464489998</v>
      </c>
      <c r="E38" s="285">
        <v>0.54449765722999999</v>
      </c>
      <c r="F38" s="283">
        <v>6.1223397455070003</v>
      </c>
      <c r="G38" s="284">
        <v>4.5917548091300002</v>
      </c>
      <c r="H38" s="286">
        <v>0.71055999999999997</v>
      </c>
      <c r="I38" s="283">
        <v>7.2162800000000002</v>
      </c>
      <c r="J38" s="284">
        <v>2.6245251908689999</v>
      </c>
      <c r="K38" s="287">
        <v>1.178680096166</v>
      </c>
    </row>
    <row r="39" spans="1:11" ht="14.4" customHeight="1" thickBot="1" x14ac:dyDescent="0.35">
      <c r="A39" s="304" t="s">
        <v>188</v>
      </c>
      <c r="B39" s="288">
        <v>3.5118875280970001</v>
      </c>
      <c r="C39" s="288">
        <v>1.92811</v>
      </c>
      <c r="D39" s="289">
        <v>-1.5837775280969999</v>
      </c>
      <c r="E39" s="290">
        <v>0.54902384674100002</v>
      </c>
      <c r="F39" s="288">
        <v>2.120448409422</v>
      </c>
      <c r="G39" s="289">
        <v>1.590336307067</v>
      </c>
      <c r="H39" s="291">
        <v>0.16105</v>
      </c>
      <c r="I39" s="288">
        <v>1.3627100000000001</v>
      </c>
      <c r="J39" s="289">
        <v>-0.22762630706699999</v>
      </c>
      <c r="K39" s="292">
        <v>0.64265180607200001</v>
      </c>
    </row>
    <row r="40" spans="1:11" ht="14.4" customHeight="1" thickBot="1" x14ac:dyDescent="0.35">
      <c r="A40" s="305" t="s">
        <v>189</v>
      </c>
      <c r="B40" s="283">
        <v>7.2010478259000005E-2</v>
      </c>
      <c r="C40" s="283">
        <v>0</v>
      </c>
      <c r="D40" s="284">
        <v>-7.2010478259000005E-2</v>
      </c>
      <c r="E40" s="285">
        <v>0</v>
      </c>
      <c r="F40" s="283">
        <v>0</v>
      </c>
      <c r="G40" s="284">
        <v>0</v>
      </c>
      <c r="H40" s="286">
        <v>0</v>
      </c>
      <c r="I40" s="283">
        <v>0</v>
      </c>
      <c r="J40" s="284">
        <v>0</v>
      </c>
      <c r="K40" s="287">
        <v>0</v>
      </c>
    </row>
    <row r="41" spans="1:11" ht="14.4" customHeight="1" thickBot="1" x14ac:dyDescent="0.35">
      <c r="A41" s="305" t="s">
        <v>190</v>
      </c>
      <c r="B41" s="283">
        <v>3.439877049838</v>
      </c>
      <c r="C41" s="283">
        <v>1.92811</v>
      </c>
      <c r="D41" s="284">
        <v>-1.511767049838</v>
      </c>
      <c r="E41" s="285">
        <v>0.56051712664800002</v>
      </c>
      <c r="F41" s="283">
        <v>2.120448409422</v>
      </c>
      <c r="G41" s="284">
        <v>1.590336307067</v>
      </c>
      <c r="H41" s="286">
        <v>0.16105</v>
      </c>
      <c r="I41" s="283">
        <v>1.3627100000000001</v>
      </c>
      <c r="J41" s="284">
        <v>-0.22762630706699999</v>
      </c>
      <c r="K41" s="287">
        <v>0.64265180607200001</v>
      </c>
    </row>
    <row r="42" spans="1:11" ht="14.4" customHeight="1" thickBot="1" x14ac:dyDescent="0.35">
      <c r="A42" s="304" t="s">
        <v>191</v>
      </c>
      <c r="B42" s="288">
        <v>0.139834418648</v>
      </c>
      <c r="C42" s="288">
        <v>0</v>
      </c>
      <c r="D42" s="289">
        <v>-0.139834418648</v>
      </c>
      <c r="E42" s="290">
        <v>0</v>
      </c>
      <c r="F42" s="288">
        <v>0</v>
      </c>
      <c r="G42" s="289">
        <v>0</v>
      </c>
      <c r="H42" s="291">
        <v>0</v>
      </c>
      <c r="I42" s="288">
        <v>0</v>
      </c>
      <c r="J42" s="289">
        <v>0</v>
      </c>
      <c r="K42" s="292">
        <v>0</v>
      </c>
    </row>
    <row r="43" spans="1:11" ht="14.4" customHeight="1" thickBot="1" x14ac:dyDescent="0.35">
      <c r="A43" s="305" t="s">
        <v>192</v>
      </c>
      <c r="B43" s="283">
        <v>0.139834418648</v>
      </c>
      <c r="C43" s="283">
        <v>0</v>
      </c>
      <c r="D43" s="284">
        <v>-0.139834418648</v>
      </c>
      <c r="E43" s="285">
        <v>0</v>
      </c>
      <c r="F43" s="283">
        <v>0</v>
      </c>
      <c r="G43" s="284">
        <v>0</v>
      </c>
      <c r="H43" s="286">
        <v>0</v>
      </c>
      <c r="I43" s="283">
        <v>0</v>
      </c>
      <c r="J43" s="284">
        <v>0</v>
      </c>
      <c r="K43" s="287">
        <v>0</v>
      </c>
    </row>
    <row r="44" spans="1:11" ht="14.4" customHeight="1" thickBot="1" x14ac:dyDescent="0.35">
      <c r="A44" s="304" t="s">
        <v>193</v>
      </c>
      <c r="B44" s="288">
        <v>6.2480861997029997</v>
      </c>
      <c r="C44" s="288">
        <v>3.9089999999999998</v>
      </c>
      <c r="D44" s="289">
        <v>-2.3390861997029999</v>
      </c>
      <c r="E44" s="290">
        <v>0.62563157342200004</v>
      </c>
      <c r="F44" s="288">
        <v>4.0018913360840003</v>
      </c>
      <c r="G44" s="289">
        <v>3.0014185020630002</v>
      </c>
      <c r="H44" s="291">
        <v>0.33291999999999999</v>
      </c>
      <c r="I44" s="288">
        <v>3.9042599999999998</v>
      </c>
      <c r="J44" s="289">
        <v>0.90284149793599999</v>
      </c>
      <c r="K44" s="292">
        <v>0.97560370137800001</v>
      </c>
    </row>
    <row r="45" spans="1:11" ht="14.4" customHeight="1" thickBot="1" x14ac:dyDescent="0.35">
      <c r="A45" s="305" t="s">
        <v>194</v>
      </c>
      <c r="B45" s="283">
        <v>5.9016605070079997</v>
      </c>
      <c r="C45" s="283">
        <v>3.9089999999999998</v>
      </c>
      <c r="D45" s="284">
        <v>-1.9926605070079999</v>
      </c>
      <c r="E45" s="285">
        <v>0.66235595818399995</v>
      </c>
      <c r="F45" s="283">
        <v>4.0018913360840003</v>
      </c>
      <c r="G45" s="284">
        <v>3.0014185020630002</v>
      </c>
      <c r="H45" s="286">
        <v>0.33291999999999999</v>
      </c>
      <c r="I45" s="283">
        <v>2.9967600000000001</v>
      </c>
      <c r="J45" s="284">
        <v>-4.6585020630000003E-3</v>
      </c>
      <c r="K45" s="287">
        <v>0.74883592489799999</v>
      </c>
    </row>
    <row r="46" spans="1:11" ht="14.4" customHeight="1" thickBot="1" x14ac:dyDescent="0.35">
      <c r="A46" s="305" t="s">
        <v>195</v>
      </c>
      <c r="B46" s="283">
        <v>0</v>
      </c>
      <c r="C46" s="283">
        <v>0</v>
      </c>
      <c r="D46" s="284">
        <v>0</v>
      </c>
      <c r="E46" s="285">
        <v>1</v>
      </c>
      <c r="F46" s="283">
        <v>0</v>
      </c>
      <c r="G46" s="284">
        <v>0</v>
      </c>
      <c r="H46" s="286">
        <v>0</v>
      </c>
      <c r="I46" s="283">
        <v>0.90749999999999997</v>
      </c>
      <c r="J46" s="284">
        <v>0.90749999999999997</v>
      </c>
      <c r="K46" s="296" t="s">
        <v>172</v>
      </c>
    </row>
    <row r="47" spans="1:11" ht="14.4" customHeight="1" thickBot="1" x14ac:dyDescent="0.35">
      <c r="A47" s="305" t="s">
        <v>196</v>
      </c>
      <c r="B47" s="283">
        <v>0.34642569269399998</v>
      </c>
      <c r="C47" s="283">
        <v>0</v>
      </c>
      <c r="D47" s="284">
        <v>-0.34642569269399998</v>
      </c>
      <c r="E47" s="285">
        <v>0</v>
      </c>
      <c r="F47" s="283">
        <v>0</v>
      </c>
      <c r="G47" s="284">
        <v>0</v>
      </c>
      <c r="H47" s="286">
        <v>0</v>
      </c>
      <c r="I47" s="283">
        <v>0</v>
      </c>
      <c r="J47" s="284">
        <v>0</v>
      </c>
      <c r="K47" s="287">
        <v>0</v>
      </c>
    </row>
    <row r="48" spans="1:11" ht="14.4" customHeight="1" thickBot="1" x14ac:dyDescent="0.35">
      <c r="A48" s="304" t="s">
        <v>197</v>
      </c>
      <c r="B48" s="288">
        <v>1</v>
      </c>
      <c r="C48" s="288">
        <v>9.7809999999999994E-2</v>
      </c>
      <c r="D48" s="289">
        <v>-0.90219000000000005</v>
      </c>
      <c r="E48" s="290">
        <v>9.7809999999999994E-2</v>
      </c>
      <c r="F48" s="288">
        <v>0</v>
      </c>
      <c r="G48" s="289">
        <v>0</v>
      </c>
      <c r="H48" s="291">
        <v>0.21659</v>
      </c>
      <c r="I48" s="288">
        <v>1.9493100000000001</v>
      </c>
      <c r="J48" s="289">
        <v>1.9493100000000001</v>
      </c>
      <c r="K48" s="295" t="s">
        <v>172</v>
      </c>
    </row>
    <row r="49" spans="1:11" ht="14.4" customHeight="1" thickBot="1" x14ac:dyDescent="0.35">
      <c r="A49" s="305" t="s">
        <v>198</v>
      </c>
      <c r="B49" s="283">
        <v>1</v>
      </c>
      <c r="C49" s="283">
        <v>9.7809999999999994E-2</v>
      </c>
      <c r="D49" s="284">
        <v>-0.90219000000000005</v>
      </c>
      <c r="E49" s="285">
        <v>9.7809999999999994E-2</v>
      </c>
      <c r="F49" s="283">
        <v>0</v>
      </c>
      <c r="G49" s="284">
        <v>0</v>
      </c>
      <c r="H49" s="286">
        <v>0.21659</v>
      </c>
      <c r="I49" s="283">
        <v>1.9493100000000001</v>
      </c>
      <c r="J49" s="284">
        <v>1.9493100000000001</v>
      </c>
      <c r="K49" s="296" t="s">
        <v>172</v>
      </c>
    </row>
    <row r="50" spans="1:11" ht="14.4" customHeight="1" thickBot="1" x14ac:dyDescent="0.35">
      <c r="A50" s="302" t="s">
        <v>28</v>
      </c>
      <c r="B50" s="283">
        <v>3214.9998987352901</v>
      </c>
      <c r="C50" s="283">
        <v>2601.1542300000001</v>
      </c>
      <c r="D50" s="284">
        <v>-613.84566873529297</v>
      </c>
      <c r="E50" s="285">
        <v>0.80906821521899996</v>
      </c>
      <c r="F50" s="283">
        <v>2498.0002255181698</v>
      </c>
      <c r="G50" s="284">
        <v>1873.5001691386301</v>
      </c>
      <c r="H50" s="286">
        <v>209.30998</v>
      </c>
      <c r="I50" s="283">
        <v>2022.89744</v>
      </c>
      <c r="J50" s="284">
        <v>149.39727086136901</v>
      </c>
      <c r="K50" s="287">
        <v>0.80980674834800004</v>
      </c>
    </row>
    <row r="51" spans="1:11" ht="14.4" customHeight="1" thickBot="1" x14ac:dyDescent="0.35">
      <c r="A51" s="308" t="s">
        <v>199</v>
      </c>
      <c r="B51" s="288">
        <v>2549.99991968118</v>
      </c>
      <c r="C51" s="288">
        <v>1937.7750000000001</v>
      </c>
      <c r="D51" s="289">
        <v>-612.22491968118004</v>
      </c>
      <c r="E51" s="290">
        <v>0.75991178864099995</v>
      </c>
      <c r="F51" s="288">
        <v>1954.0001764061301</v>
      </c>
      <c r="G51" s="289">
        <v>1465.5001323045999</v>
      </c>
      <c r="H51" s="291">
        <v>157.84800000000001</v>
      </c>
      <c r="I51" s="288">
        <v>1502.115</v>
      </c>
      <c r="J51" s="289">
        <v>36.614867695401998</v>
      </c>
      <c r="K51" s="292">
        <v>0.76873841575699997</v>
      </c>
    </row>
    <row r="52" spans="1:11" ht="14.4" customHeight="1" thickBot="1" x14ac:dyDescent="0.35">
      <c r="A52" s="304" t="s">
        <v>200</v>
      </c>
      <c r="B52" s="288">
        <v>1899.9999401546099</v>
      </c>
      <c r="C52" s="288">
        <v>1519.37</v>
      </c>
      <c r="D52" s="289">
        <v>-380.62994015460498</v>
      </c>
      <c r="E52" s="290">
        <v>0.79966844624</v>
      </c>
      <c r="F52" s="288">
        <v>1530.00013812763</v>
      </c>
      <c r="G52" s="289">
        <v>1147.50010359572</v>
      </c>
      <c r="H52" s="291">
        <v>123.748</v>
      </c>
      <c r="I52" s="288">
        <v>1187.252</v>
      </c>
      <c r="J52" s="289">
        <v>39.751896404280998</v>
      </c>
      <c r="K52" s="292">
        <v>0.77598162929100001</v>
      </c>
    </row>
    <row r="53" spans="1:11" ht="14.4" customHeight="1" thickBot="1" x14ac:dyDescent="0.35">
      <c r="A53" s="305" t="s">
        <v>201</v>
      </c>
      <c r="B53" s="283">
        <v>1899.9999401546099</v>
      </c>
      <c r="C53" s="283">
        <v>1519.37</v>
      </c>
      <c r="D53" s="284">
        <v>-380.62994015460498</v>
      </c>
      <c r="E53" s="285">
        <v>0.79966844624</v>
      </c>
      <c r="F53" s="283">
        <v>1530.00013812763</v>
      </c>
      <c r="G53" s="284">
        <v>1147.50010359572</v>
      </c>
      <c r="H53" s="286">
        <v>123.748</v>
      </c>
      <c r="I53" s="283">
        <v>1187.252</v>
      </c>
      <c r="J53" s="284">
        <v>39.751896404280998</v>
      </c>
      <c r="K53" s="287">
        <v>0.77598162929100001</v>
      </c>
    </row>
    <row r="54" spans="1:11" ht="14.4" customHeight="1" thickBot="1" x14ac:dyDescent="0.35">
      <c r="A54" s="304" t="s">
        <v>202</v>
      </c>
      <c r="B54" s="288">
        <v>643.99997971556104</v>
      </c>
      <c r="C54" s="288">
        <v>418.40499999999997</v>
      </c>
      <c r="D54" s="289">
        <v>-225.59497971556101</v>
      </c>
      <c r="E54" s="290">
        <v>0.64969722543200004</v>
      </c>
      <c r="F54" s="288">
        <v>420.00003791738698</v>
      </c>
      <c r="G54" s="289">
        <v>315.00002843803998</v>
      </c>
      <c r="H54" s="291">
        <v>34.1</v>
      </c>
      <c r="I54" s="288">
        <v>314.863</v>
      </c>
      <c r="J54" s="289">
        <v>-0.13702843804000001</v>
      </c>
      <c r="K54" s="292">
        <v>0.74967374184299995</v>
      </c>
    </row>
    <row r="55" spans="1:11" ht="14.4" customHeight="1" thickBot="1" x14ac:dyDescent="0.35">
      <c r="A55" s="305" t="s">
        <v>203</v>
      </c>
      <c r="B55" s="283">
        <v>643.99997971556104</v>
      </c>
      <c r="C55" s="283">
        <v>418.40499999999997</v>
      </c>
      <c r="D55" s="284">
        <v>-225.59497971556101</v>
      </c>
      <c r="E55" s="285">
        <v>0.64969722543200004</v>
      </c>
      <c r="F55" s="283">
        <v>420.00003791738698</v>
      </c>
      <c r="G55" s="284">
        <v>315.00002843803998</v>
      </c>
      <c r="H55" s="286">
        <v>34.1</v>
      </c>
      <c r="I55" s="283">
        <v>314.863</v>
      </c>
      <c r="J55" s="284">
        <v>-0.13702843804000001</v>
      </c>
      <c r="K55" s="287">
        <v>0.74967374184299995</v>
      </c>
    </row>
    <row r="56" spans="1:11" ht="14.4" customHeight="1" thickBot="1" x14ac:dyDescent="0.35">
      <c r="A56" s="304" t="s">
        <v>204</v>
      </c>
      <c r="B56" s="288">
        <v>5.9999998110139998</v>
      </c>
      <c r="C56" s="288">
        <v>0</v>
      </c>
      <c r="D56" s="289">
        <v>-5.9999998110139998</v>
      </c>
      <c r="E56" s="290">
        <v>0</v>
      </c>
      <c r="F56" s="288">
        <v>4.0000003611170003</v>
      </c>
      <c r="G56" s="289">
        <v>3.000000270838</v>
      </c>
      <c r="H56" s="291">
        <v>0</v>
      </c>
      <c r="I56" s="288">
        <v>0</v>
      </c>
      <c r="J56" s="289">
        <v>-3.000000270838</v>
      </c>
      <c r="K56" s="292">
        <v>0</v>
      </c>
    </row>
    <row r="57" spans="1:11" ht="14.4" customHeight="1" thickBot="1" x14ac:dyDescent="0.35">
      <c r="A57" s="305" t="s">
        <v>205</v>
      </c>
      <c r="B57" s="283">
        <v>5.9999998110139998</v>
      </c>
      <c r="C57" s="283">
        <v>0</v>
      </c>
      <c r="D57" s="284">
        <v>-5.9999998110139998</v>
      </c>
      <c r="E57" s="285">
        <v>0</v>
      </c>
      <c r="F57" s="283">
        <v>4.0000003611170003</v>
      </c>
      <c r="G57" s="284">
        <v>3.000000270838</v>
      </c>
      <c r="H57" s="286">
        <v>0</v>
      </c>
      <c r="I57" s="283">
        <v>0</v>
      </c>
      <c r="J57" s="284">
        <v>-3.000000270838</v>
      </c>
      <c r="K57" s="287">
        <v>0</v>
      </c>
    </row>
    <row r="58" spans="1:11" ht="14.4" customHeight="1" thickBot="1" x14ac:dyDescent="0.35">
      <c r="A58" s="303" t="s">
        <v>206</v>
      </c>
      <c r="B58" s="283">
        <v>645.99997965256603</v>
      </c>
      <c r="C58" s="283">
        <v>648.18326999999999</v>
      </c>
      <c r="D58" s="284">
        <v>2.1832903474340002</v>
      </c>
      <c r="E58" s="285">
        <v>1.0033797065259999</v>
      </c>
      <c r="F58" s="283">
        <v>521.00004703561603</v>
      </c>
      <c r="G58" s="284">
        <v>390.75003527671203</v>
      </c>
      <c r="H58" s="286">
        <v>49.6051</v>
      </c>
      <c r="I58" s="283">
        <v>502.97399999999999</v>
      </c>
      <c r="J58" s="284">
        <v>112.22396472328801</v>
      </c>
      <c r="K58" s="287">
        <v>0.96540106447499996</v>
      </c>
    </row>
    <row r="59" spans="1:11" ht="14.4" customHeight="1" thickBot="1" x14ac:dyDescent="0.35">
      <c r="A59" s="304" t="s">
        <v>207</v>
      </c>
      <c r="B59" s="288">
        <v>170.999994613914</v>
      </c>
      <c r="C59" s="288">
        <v>173.00676999999999</v>
      </c>
      <c r="D59" s="289">
        <v>2.0067753860850002</v>
      </c>
      <c r="E59" s="290">
        <v>1.0117355289429999</v>
      </c>
      <c r="F59" s="288">
        <v>138.00001245857001</v>
      </c>
      <c r="G59" s="289">
        <v>103.500009343928</v>
      </c>
      <c r="H59" s="291">
        <v>14.2056</v>
      </c>
      <c r="I59" s="288">
        <v>133.86799999999999</v>
      </c>
      <c r="J59" s="289">
        <v>30.367990656071999</v>
      </c>
      <c r="K59" s="292">
        <v>0.97005788343800003</v>
      </c>
    </row>
    <row r="60" spans="1:11" ht="14.4" customHeight="1" thickBot="1" x14ac:dyDescent="0.35">
      <c r="A60" s="305" t="s">
        <v>208</v>
      </c>
      <c r="B60" s="283">
        <v>170.999994613914</v>
      </c>
      <c r="C60" s="283">
        <v>173.00676999999999</v>
      </c>
      <c r="D60" s="284">
        <v>2.0067753860850002</v>
      </c>
      <c r="E60" s="285">
        <v>1.0117355289429999</v>
      </c>
      <c r="F60" s="283">
        <v>138.00001245857001</v>
      </c>
      <c r="G60" s="284">
        <v>103.500009343928</v>
      </c>
      <c r="H60" s="286">
        <v>14.2056</v>
      </c>
      <c r="I60" s="283">
        <v>133.86799999999999</v>
      </c>
      <c r="J60" s="284">
        <v>30.367990656071999</v>
      </c>
      <c r="K60" s="287">
        <v>0.97005788343800003</v>
      </c>
    </row>
    <row r="61" spans="1:11" ht="14.4" customHeight="1" thickBot="1" x14ac:dyDescent="0.35">
      <c r="A61" s="304" t="s">
        <v>209</v>
      </c>
      <c r="B61" s="288">
        <v>474.999985038651</v>
      </c>
      <c r="C61" s="288">
        <v>475.17649999999998</v>
      </c>
      <c r="D61" s="289">
        <v>0.17651496134799999</v>
      </c>
      <c r="E61" s="290">
        <v>1.0003716104560001</v>
      </c>
      <c r="F61" s="288">
        <v>383.00003457704599</v>
      </c>
      <c r="G61" s="289">
        <v>287.25002593278401</v>
      </c>
      <c r="H61" s="291">
        <v>35.399500000000003</v>
      </c>
      <c r="I61" s="288">
        <v>369.10599999999999</v>
      </c>
      <c r="J61" s="289">
        <v>81.855974067215001</v>
      </c>
      <c r="K61" s="292">
        <v>0.96372315059299996</v>
      </c>
    </row>
    <row r="62" spans="1:11" ht="14.4" customHeight="1" thickBot="1" x14ac:dyDescent="0.35">
      <c r="A62" s="305" t="s">
        <v>210</v>
      </c>
      <c r="B62" s="283">
        <v>474.999985038651</v>
      </c>
      <c r="C62" s="283">
        <v>475.17649999999998</v>
      </c>
      <c r="D62" s="284">
        <v>0.17651496134799999</v>
      </c>
      <c r="E62" s="285">
        <v>1.0003716104560001</v>
      </c>
      <c r="F62" s="283">
        <v>383.00003457704599</v>
      </c>
      <c r="G62" s="284">
        <v>287.25002593278401</v>
      </c>
      <c r="H62" s="286">
        <v>35.399500000000003</v>
      </c>
      <c r="I62" s="283">
        <v>369.10599999999999</v>
      </c>
      <c r="J62" s="284">
        <v>81.855974067215001</v>
      </c>
      <c r="K62" s="287">
        <v>0.96372315059299996</v>
      </c>
    </row>
    <row r="63" spans="1:11" ht="14.4" customHeight="1" thickBot="1" x14ac:dyDescent="0.35">
      <c r="A63" s="303" t="s">
        <v>211</v>
      </c>
      <c r="B63" s="283">
        <v>18.999999401545999</v>
      </c>
      <c r="C63" s="283">
        <v>15.195959999999999</v>
      </c>
      <c r="D63" s="284">
        <v>-3.804039401546</v>
      </c>
      <c r="E63" s="285">
        <v>0.79978739361200002</v>
      </c>
      <c r="F63" s="283">
        <v>23.000002076428</v>
      </c>
      <c r="G63" s="284">
        <v>17.250001557320999</v>
      </c>
      <c r="H63" s="286">
        <v>1.8568800000000001</v>
      </c>
      <c r="I63" s="283">
        <v>17.808440000000001</v>
      </c>
      <c r="J63" s="284">
        <v>0.55843844267800002</v>
      </c>
      <c r="K63" s="287">
        <v>0.774279930098</v>
      </c>
    </row>
    <row r="64" spans="1:11" ht="14.4" customHeight="1" thickBot="1" x14ac:dyDescent="0.35">
      <c r="A64" s="304" t="s">
        <v>212</v>
      </c>
      <c r="B64" s="288">
        <v>18.999999401545999</v>
      </c>
      <c r="C64" s="288">
        <v>15.195959999999999</v>
      </c>
      <c r="D64" s="289">
        <v>-3.804039401546</v>
      </c>
      <c r="E64" s="290">
        <v>0.79978739361200002</v>
      </c>
      <c r="F64" s="288">
        <v>23.000002076428</v>
      </c>
      <c r="G64" s="289">
        <v>17.250001557320999</v>
      </c>
      <c r="H64" s="291">
        <v>1.8568800000000001</v>
      </c>
      <c r="I64" s="288">
        <v>17.808440000000001</v>
      </c>
      <c r="J64" s="289">
        <v>0.55843844267800002</v>
      </c>
      <c r="K64" s="292">
        <v>0.774279930098</v>
      </c>
    </row>
    <row r="65" spans="1:11" ht="14.4" customHeight="1" thickBot="1" x14ac:dyDescent="0.35">
      <c r="A65" s="305" t="s">
        <v>213</v>
      </c>
      <c r="B65" s="283">
        <v>18.999999401545999</v>
      </c>
      <c r="C65" s="283">
        <v>15.195959999999999</v>
      </c>
      <c r="D65" s="284">
        <v>-3.804039401546</v>
      </c>
      <c r="E65" s="285">
        <v>0.79978739361200002</v>
      </c>
      <c r="F65" s="283">
        <v>23.000002076428</v>
      </c>
      <c r="G65" s="284">
        <v>17.250001557320999</v>
      </c>
      <c r="H65" s="286">
        <v>1.8568800000000001</v>
      </c>
      <c r="I65" s="283">
        <v>17.808440000000001</v>
      </c>
      <c r="J65" s="284">
        <v>0.55843844267800002</v>
      </c>
      <c r="K65" s="287">
        <v>0.774279930098</v>
      </c>
    </row>
    <row r="66" spans="1:11" ht="14.4" customHeight="1" thickBot="1" x14ac:dyDescent="0.35">
      <c r="A66" s="302" t="s">
        <v>214</v>
      </c>
      <c r="B66" s="283">
        <v>1.4613710448020001</v>
      </c>
      <c r="C66" s="283">
        <v>3.3</v>
      </c>
      <c r="D66" s="284">
        <v>1.8386289551970001</v>
      </c>
      <c r="E66" s="285">
        <v>2.2581534044590001</v>
      </c>
      <c r="F66" s="283">
        <v>1.0000000902790001</v>
      </c>
      <c r="G66" s="284">
        <v>0.75000006770899996</v>
      </c>
      <c r="H66" s="286">
        <v>0.6</v>
      </c>
      <c r="I66" s="283">
        <v>3.15</v>
      </c>
      <c r="J66" s="284">
        <v>2.3999999322900001</v>
      </c>
      <c r="K66" s="287">
        <v>3.1499997156189998</v>
      </c>
    </row>
    <row r="67" spans="1:11" ht="14.4" customHeight="1" thickBot="1" x14ac:dyDescent="0.35">
      <c r="A67" s="303" t="s">
        <v>215</v>
      </c>
      <c r="B67" s="283">
        <v>0</v>
      </c>
      <c r="C67" s="283">
        <v>1.8</v>
      </c>
      <c r="D67" s="284">
        <v>1.8</v>
      </c>
      <c r="E67" s="293" t="s">
        <v>156</v>
      </c>
      <c r="F67" s="283">
        <v>0</v>
      </c>
      <c r="G67" s="284">
        <v>0</v>
      </c>
      <c r="H67" s="286">
        <v>0.6</v>
      </c>
      <c r="I67" s="283">
        <v>1.65</v>
      </c>
      <c r="J67" s="284">
        <v>1.65</v>
      </c>
      <c r="K67" s="296" t="s">
        <v>156</v>
      </c>
    </row>
    <row r="68" spans="1:11" ht="14.4" customHeight="1" thickBot="1" x14ac:dyDescent="0.35">
      <c r="A68" s="304" t="s">
        <v>216</v>
      </c>
      <c r="B68" s="288">
        <v>0</v>
      </c>
      <c r="C68" s="288">
        <v>1.8</v>
      </c>
      <c r="D68" s="289">
        <v>1.8</v>
      </c>
      <c r="E68" s="294" t="s">
        <v>156</v>
      </c>
      <c r="F68" s="288">
        <v>0</v>
      </c>
      <c r="G68" s="289">
        <v>0</v>
      </c>
      <c r="H68" s="291">
        <v>0.6</v>
      </c>
      <c r="I68" s="288">
        <v>1.65</v>
      </c>
      <c r="J68" s="289">
        <v>1.65</v>
      </c>
      <c r="K68" s="295" t="s">
        <v>156</v>
      </c>
    </row>
    <row r="69" spans="1:11" ht="14.4" customHeight="1" thickBot="1" x14ac:dyDescent="0.35">
      <c r="A69" s="305" t="s">
        <v>217</v>
      </c>
      <c r="B69" s="283">
        <v>0</v>
      </c>
      <c r="C69" s="283">
        <v>1.8</v>
      </c>
      <c r="D69" s="284">
        <v>1.8</v>
      </c>
      <c r="E69" s="293" t="s">
        <v>156</v>
      </c>
      <c r="F69" s="283">
        <v>0</v>
      </c>
      <c r="G69" s="284">
        <v>0</v>
      </c>
      <c r="H69" s="286">
        <v>0.6</v>
      </c>
      <c r="I69" s="283">
        <v>1.65</v>
      </c>
      <c r="J69" s="284">
        <v>1.65</v>
      </c>
      <c r="K69" s="296" t="s">
        <v>156</v>
      </c>
    </row>
    <row r="70" spans="1:11" ht="14.4" customHeight="1" thickBot="1" x14ac:dyDescent="0.35">
      <c r="A70" s="303" t="s">
        <v>218</v>
      </c>
      <c r="B70" s="283">
        <v>1.4613710448020001</v>
      </c>
      <c r="C70" s="283">
        <v>1.5</v>
      </c>
      <c r="D70" s="284">
        <v>3.8628955196999999E-2</v>
      </c>
      <c r="E70" s="285">
        <v>1.026433365663</v>
      </c>
      <c r="F70" s="283">
        <v>1.0000000902790001</v>
      </c>
      <c r="G70" s="284">
        <v>0.75000006770899996</v>
      </c>
      <c r="H70" s="286">
        <v>0</v>
      </c>
      <c r="I70" s="283">
        <v>1.5</v>
      </c>
      <c r="J70" s="284">
        <v>0.74999993228999995</v>
      </c>
      <c r="K70" s="287">
        <v>1.4999998645799999</v>
      </c>
    </row>
    <row r="71" spans="1:11" ht="14.4" customHeight="1" thickBot="1" x14ac:dyDescent="0.35">
      <c r="A71" s="304" t="s">
        <v>219</v>
      </c>
      <c r="B71" s="288">
        <v>1.4613710448020001</v>
      </c>
      <c r="C71" s="288">
        <v>1.5</v>
      </c>
      <c r="D71" s="289">
        <v>3.8628955196999999E-2</v>
      </c>
      <c r="E71" s="290">
        <v>1.026433365663</v>
      </c>
      <c r="F71" s="288">
        <v>1.0000000902790001</v>
      </c>
      <c r="G71" s="289">
        <v>0.75000006770899996</v>
      </c>
      <c r="H71" s="291">
        <v>0</v>
      </c>
      <c r="I71" s="288">
        <v>1.5</v>
      </c>
      <c r="J71" s="289">
        <v>0.74999993228999995</v>
      </c>
      <c r="K71" s="292">
        <v>1.4999998645799999</v>
      </c>
    </row>
    <row r="72" spans="1:11" ht="14.4" customHeight="1" thickBot="1" x14ac:dyDescent="0.35">
      <c r="A72" s="305" t="s">
        <v>220</v>
      </c>
      <c r="B72" s="283">
        <v>1.4613710448020001</v>
      </c>
      <c r="C72" s="283">
        <v>1.5</v>
      </c>
      <c r="D72" s="284">
        <v>3.8628955196999999E-2</v>
      </c>
      <c r="E72" s="285">
        <v>1.026433365663</v>
      </c>
      <c r="F72" s="283">
        <v>1.0000000902790001</v>
      </c>
      <c r="G72" s="284">
        <v>0.75000006770899996</v>
      </c>
      <c r="H72" s="286">
        <v>0</v>
      </c>
      <c r="I72" s="283">
        <v>1.5</v>
      </c>
      <c r="J72" s="284">
        <v>0.74999993228999995</v>
      </c>
      <c r="K72" s="287">
        <v>1.4999998645799999</v>
      </c>
    </row>
    <row r="73" spans="1:11" ht="14.4" customHeight="1" thickBot="1" x14ac:dyDescent="0.35">
      <c r="A73" s="302" t="s">
        <v>221</v>
      </c>
      <c r="B73" s="283">
        <v>10</v>
      </c>
      <c r="C73" s="283">
        <v>7.79</v>
      </c>
      <c r="D73" s="284">
        <v>-2.21</v>
      </c>
      <c r="E73" s="285">
        <v>0.77900000000000003</v>
      </c>
      <c r="F73" s="283">
        <v>10.000000902794</v>
      </c>
      <c r="G73" s="284">
        <v>7.5000006770959997</v>
      </c>
      <c r="H73" s="286">
        <v>0</v>
      </c>
      <c r="I73" s="283">
        <v>14.89</v>
      </c>
      <c r="J73" s="284">
        <v>7.3899993229029999</v>
      </c>
      <c r="K73" s="287">
        <v>1.4889998655729999</v>
      </c>
    </row>
    <row r="74" spans="1:11" ht="14.4" customHeight="1" thickBot="1" x14ac:dyDescent="0.35">
      <c r="A74" s="303" t="s">
        <v>222</v>
      </c>
      <c r="B74" s="283">
        <v>10</v>
      </c>
      <c r="C74" s="283">
        <v>7.79</v>
      </c>
      <c r="D74" s="284">
        <v>-2.21</v>
      </c>
      <c r="E74" s="285">
        <v>0.77900000000000003</v>
      </c>
      <c r="F74" s="283">
        <v>10.000000902794</v>
      </c>
      <c r="G74" s="284">
        <v>7.5000006770959997</v>
      </c>
      <c r="H74" s="286">
        <v>0</v>
      </c>
      <c r="I74" s="283">
        <v>14.89</v>
      </c>
      <c r="J74" s="284">
        <v>7.3899993229029999</v>
      </c>
      <c r="K74" s="287">
        <v>1.4889998655729999</v>
      </c>
    </row>
    <row r="75" spans="1:11" ht="14.4" customHeight="1" thickBot="1" x14ac:dyDescent="0.35">
      <c r="A75" s="304" t="s">
        <v>223</v>
      </c>
      <c r="B75" s="288">
        <v>0</v>
      </c>
      <c r="C75" s="288">
        <v>0.2</v>
      </c>
      <c r="D75" s="289">
        <v>0.2</v>
      </c>
      <c r="E75" s="294" t="s">
        <v>156</v>
      </c>
      <c r="F75" s="288">
        <v>0</v>
      </c>
      <c r="G75" s="289">
        <v>0</v>
      </c>
      <c r="H75" s="291">
        <v>0</v>
      </c>
      <c r="I75" s="288">
        <v>7.3</v>
      </c>
      <c r="J75" s="289">
        <v>7.3</v>
      </c>
      <c r="K75" s="295" t="s">
        <v>156</v>
      </c>
    </row>
    <row r="76" spans="1:11" ht="14.4" customHeight="1" thickBot="1" x14ac:dyDescent="0.35">
      <c r="A76" s="305" t="s">
        <v>224</v>
      </c>
      <c r="B76" s="283">
        <v>0</v>
      </c>
      <c r="C76" s="283">
        <v>0</v>
      </c>
      <c r="D76" s="284">
        <v>0</v>
      </c>
      <c r="E76" s="285">
        <v>1</v>
      </c>
      <c r="F76" s="283">
        <v>0</v>
      </c>
      <c r="G76" s="284">
        <v>0</v>
      </c>
      <c r="H76" s="286">
        <v>0</v>
      </c>
      <c r="I76" s="283">
        <v>7.3</v>
      </c>
      <c r="J76" s="284">
        <v>7.3</v>
      </c>
      <c r="K76" s="296" t="s">
        <v>172</v>
      </c>
    </row>
    <row r="77" spans="1:11" ht="14.4" customHeight="1" thickBot="1" x14ac:dyDescent="0.35">
      <c r="A77" s="305" t="s">
        <v>225</v>
      </c>
      <c r="B77" s="283">
        <v>0</v>
      </c>
      <c r="C77" s="283">
        <v>0.2</v>
      </c>
      <c r="D77" s="284">
        <v>0.2</v>
      </c>
      <c r="E77" s="293" t="s">
        <v>156</v>
      </c>
      <c r="F77" s="283">
        <v>0</v>
      </c>
      <c r="G77" s="284">
        <v>0</v>
      </c>
      <c r="H77" s="286">
        <v>0</v>
      </c>
      <c r="I77" s="283">
        <v>0</v>
      </c>
      <c r="J77" s="284">
        <v>0</v>
      </c>
      <c r="K77" s="296" t="s">
        <v>156</v>
      </c>
    </row>
    <row r="78" spans="1:11" ht="14.4" customHeight="1" thickBot="1" x14ac:dyDescent="0.35">
      <c r="A78" s="304" t="s">
        <v>226</v>
      </c>
      <c r="B78" s="288">
        <v>10</v>
      </c>
      <c r="C78" s="288">
        <v>7.59</v>
      </c>
      <c r="D78" s="289">
        <v>-2.41</v>
      </c>
      <c r="E78" s="290">
        <v>0.75900000000000001</v>
      </c>
      <c r="F78" s="288">
        <v>10.000000902794</v>
      </c>
      <c r="G78" s="289">
        <v>7.5000006770959997</v>
      </c>
      <c r="H78" s="291">
        <v>0</v>
      </c>
      <c r="I78" s="288">
        <v>7.59</v>
      </c>
      <c r="J78" s="289">
        <v>8.9999322903000001E-2</v>
      </c>
      <c r="K78" s="292">
        <v>0.75899993147699996</v>
      </c>
    </row>
    <row r="79" spans="1:11" ht="14.4" customHeight="1" thickBot="1" x14ac:dyDescent="0.35">
      <c r="A79" s="305" t="s">
        <v>227</v>
      </c>
      <c r="B79" s="283">
        <v>10</v>
      </c>
      <c r="C79" s="283">
        <v>7.59</v>
      </c>
      <c r="D79" s="284">
        <v>-2.41</v>
      </c>
      <c r="E79" s="285">
        <v>0.75900000000000001</v>
      </c>
      <c r="F79" s="283">
        <v>10.000000902794</v>
      </c>
      <c r="G79" s="284">
        <v>7.5000006770959997</v>
      </c>
      <c r="H79" s="286">
        <v>0</v>
      </c>
      <c r="I79" s="283">
        <v>7.59</v>
      </c>
      <c r="J79" s="284">
        <v>8.9999322903000001E-2</v>
      </c>
      <c r="K79" s="287">
        <v>0.75899993147699996</v>
      </c>
    </row>
    <row r="80" spans="1:11" ht="14.4" customHeight="1" thickBot="1" x14ac:dyDescent="0.35">
      <c r="A80" s="302" t="s">
        <v>228</v>
      </c>
      <c r="B80" s="283">
        <v>48.999928258902003</v>
      </c>
      <c r="C80" s="283">
        <v>126.88460000000001</v>
      </c>
      <c r="D80" s="284">
        <v>77.884671741096994</v>
      </c>
      <c r="E80" s="285">
        <v>2.5894854239290002</v>
      </c>
      <c r="F80" s="283">
        <v>56.481469867327</v>
      </c>
      <c r="G80" s="284">
        <v>42.361102400495</v>
      </c>
      <c r="H80" s="286">
        <v>3.9950000000000001</v>
      </c>
      <c r="I80" s="283">
        <v>35.860999999999997</v>
      </c>
      <c r="J80" s="284">
        <v>-6.5001024004949999</v>
      </c>
      <c r="K80" s="287">
        <v>0.63491619613000005</v>
      </c>
    </row>
    <row r="81" spans="1:11" ht="14.4" customHeight="1" thickBot="1" x14ac:dyDescent="0.35">
      <c r="A81" s="303" t="s">
        <v>229</v>
      </c>
      <c r="B81" s="283">
        <v>48.999928258902003</v>
      </c>
      <c r="C81" s="283">
        <v>47.808</v>
      </c>
      <c r="D81" s="284">
        <v>-1.1919282589019999</v>
      </c>
      <c r="E81" s="285">
        <v>0.97567489787700001</v>
      </c>
      <c r="F81" s="283">
        <v>49.000113153722999</v>
      </c>
      <c r="G81" s="284">
        <v>36.750084865292003</v>
      </c>
      <c r="H81" s="286">
        <v>3.9950000000000001</v>
      </c>
      <c r="I81" s="283">
        <v>35.860999999999997</v>
      </c>
      <c r="J81" s="284">
        <v>-0.88908486529200004</v>
      </c>
      <c r="K81" s="287">
        <v>0.73185545281200004</v>
      </c>
    </row>
    <row r="82" spans="1:11" ht="14.4" customHeight="1" thickBot="1" x14ac:dyDescent="0.35">
      <c r="A82" s="304" t="s">
        <v>230</v>
      </c>
      <c r="B82" s="288">
        <v>48.999928258902003</v>
      </c>
      <c r="C82" s="288">
        <v>47.808</v>
      </c>
      <c r="D82" s="289">
        <v>-1.1919282589019999</v>
      </c>
      <c r="E82" s="290">
        <v>0.97567489787700001</v>
      </c>
      <c r="F82" s="288">
        <v>49.000113153722999</v>
      </c>
      <c r="G82" s="289">
        <v>36.750084865292003</v>
      </c>
      <c r="H82" s="291">
        <v>3.9950000000000001</v>
      </c>
      <c r="I82" s="288">
        <v>35.860999999999997</v>
      </c>
      <c r="J82" s="289">
        <v>-0.88908486529200004</v>
      </c>
      <c r="K82" s="292">
        <v>0.73185545281200004</v>
      </c>
    </row>
    <row r="83" spans="1:11" ht="14.4" customHeight="1" thickBot="1" x14ac:dyDescent="0.35">
      <c r="A83" s="305" t="s">
        <v>231</v>
      </c>
      <c r="B83" s="283">
        <v>2.9999999055069999</v>
      </c>
      <c r="C83" s="283">
        <v>2.6520000000000001</v>
      </c>
      <c r="D83" s="284">
        <v>-0.347999905507</v>
      </c>
      <c r="E83" s="285">
        <v>0.88400002784300002</v>
      </c>
      <c r="F83" s="283">
        <v>3.0000069277780002</v>
      </c>
      <c r="G83" s="284">
        <v>2.2500051958339999</v>
      </c>
      <c r="H83" s="286">
        <v>0.23100000000000001</v>
      </c>
      <c r="I83" s="283">
        <v>1.9990000000000001</v>
      </c>
      <c r="J83" s="284">
        <v>-0.25100519583399999</v>
      </c>
      <c r="K83" s="287">
        <v>0.66633179460000003</v>
      </c>
    </row>
    <row r="84" spans="1:11" ht="14.4" customHeight="1" thickBot="1" x14ac:dyDescent="0.35">
      <c r="A84" s="305" t="s">
        <v>232</v>
      </c>
      <c r="B84" s="283">
        <v>24.000200039031</v>
      </c>
      <c r="C84" s="283">
        <v>23.603999999999999</v>
      </c>
      <c r="D84" s="284">
        <v>-0.39620003903099998</v>
      </c>
      <c r="E84" s="285">
        <v>0.98349180263500002</v>
      </c>
      <c r="F84" s="283">
        <v>24.000055422231</v>
      </c>
      <c r="G84" s="284">
        <v>18.000041566673001</v>
      </c>
      <c r="H84" s="286">
        <v>1.966</v>
      </c>
      <c r="I84" s="283">
        <v>17.696000000000002</v>
      </c>
      <c r="J84" s="284">
        <v>-0.30404156667299997</v>
      </c>
      <c r="K84" s="287">
        <v>0.737331630643</v>
      </c>
    </row>
    <row r="85" spans="1:11" ht="14.4" customHeight="1" thickBot="1" x14ac:dyDescent="0.35">
      <c r="A85" s="305" t="s">
        <v>233</v>
      </c>
      <c r="B85" s="283">
        <v>21.999728314363001</v>
      </c>
      <c r="C85" s="283">
        <v>21.552</v>
      </c>
      <c r="D85" s="284">
        <v>-0.44772831436299998</v>
      </c>
      <c r="E85" s="285">
        <v>0.97964846165499997</v>
      </c>
      <c r="F85" s="283">
        <v>22.000050803712</v>
      </c>
      <c r="G85" s="284">
        <v>16.500038102784</v>
      </c>
      <c r="H85" s="286">
        <v>1.798</v>
      </c>
      <c r="I85" s="283">
        <v>16.166</v>
      </c>
      <c r="J85" s="284">
        <v>-0.33403810278399998</v>
      </c>
      <c r="K85" s="287">
        <v>0.73481648493600005</v>
      </c>
    </row>
    <row r="86" spans="1:11" ht="14.4" customHeight="1" thickBot="1" x14ac:dyDescent="0.35">
      <c r="A86" s="303" t="s">
        <v>234</v>
      </c>
      <c r="B86" s="283">
        <v>0</v>
      </c>
      <c r="C86" s="283">
        <v>79.076599999999999</v>
      </c>
      <c r="D86" s="284">
        <v>79.076599999999999</v>
      </c>
      <c r="E86" s="293" t="s">
        <v>172</v>
      </c>
      <c r="F86" s="283">
        <v>7.4813567136039998</v>
      </c>
      <c r="G86" s="284">
        <v>5.6110175352029996</v>
      </c>
      <c r="H86" s="286">
        <v>0</v>
      </c>
      <c r="I86" s="283">
        <v>0</v>
      </c>
      <c r="J86" s="284">
        <v>-5.6110175352029996</v>
      </c>
      <c r="K86" s="287">
        <v>0</v>
      </c>
    </row>
    <row r="87" spans="1:11" ht="14.4" customHeight="1" thickBot="1" x14ac:dyDescent="0.35">
      <c r="A87" s="304" t="s">
        <v>235</v>
      </c>
      <c r="B87" s="288">
        <v>0</v>
      </c>
      <c r="C87" s="288">
        <v>11.97</v>
      </c>
      <c r="D87" s="289">
        <v>11.97</v>
      </c>
      <c r="E87" s="294" t="s">
        <v>172</v>
      </c>
      <c r="F87" s="288">
        <v>0</v>
      </c>
      <c r="G87" s="289">
        <v>0</v>
      </c>
      <c r="H87" s="291">
        <v>0</v>
      </c>
      <c r="I87" s="288">
        <v>0</v>
      </c>
      <c r="J87" s="289">
        <v>0</v>
      </c>
      <c r="K87" s="295" t="s">
        <v>156</v>
      </c>
    </row>
    <row r="88" spans="1:11" ht="14.4" customHeight="1" thickBot="1" x14ac:dyDescent="0.35">
      <c r="A88" s="305" t="s">
        <v>236</v>
      </c>
      <c r="B88" s="283">
        <v>0</v>
      </c>
      <c r="C88" s="283">
        <v>11.97</v>
      </c>
      <c r="D88" s="284">
        <v>11.97</v>
      </c>
      <c r="E88" s="293" t="s">
        <v>172</v>
      </c>
      <c r="F88" s="283">
        <v>0</v>
      </c>
      <c r="G88" s="284">
        <v>0</v>
      </c>
      <c r="H88" s="286">
        <v>0</v>
      </c>
      <c r="I88" s="283">
        <v>0</v>
      </c>
      <c r="J88" s="284">
        <v>0</v>
      </c>
      <c r="K88" s="296" t="s">
        <v>156</v>
      </c>
    </row>
    <row r="89" spans="1:11" ht="14.4" customHeight="1" thickBot="1" x14ac:dyDescent="0.35">
      <c r="A89" s="304" t="s">
        <v>237</v>
      </c>
      <c r="B89" s="288">
        <v>0</v>
      </c>
      <c r="C89" s="288">
        <v>3.0249999999999999</v>
      </c>
      <c r="D89" s="289">
        <v>3.0249999999999999</v>
      </c>
      <c r="E89" s="294" t="s">
        <v>172</v>
      </c>
      <c r="F89" s="288">
        <v>7.4813567136039998</v>
      </c>
      <c r="G89" s="289">
        <v>5.6110175352029996</v>
      </c>
      <c r="H89" s="291">
        <v>0</v>
      </c>
      <c r="I89" s="288">
        <v>0</v>
      </c>
      <c r="J89" s="289">
        <v>-5.6110175352029996</v>
      </c>
      <c r="K89" s="292">
        <v>0</v>
      </c>
    </row>
    <row r="90" spans="1:11" ht="14.4" customHeight="1" thickBot="1" x14ac:dyDescent="0.35">
      <c r="A90" s="305" t="s">
        <v>238</v>
      </c>
      <c r="B90" s="283">
        <v>0</v>
      </c>
      <c r="C90" s="283">
        <v>3.0249999999999999</v>
      </c>
      <c r="D90" s="284">
        <v>3.0249999999999999</v>
      </c>
      <c r="E90" s="293" t="s">
        <v>172</v>
      </c>
      <c r="F90" s="283">
        <v>7.4813567136039998</v>
      </c>
      <c r="G90" s="284">
        <v>5.6110175352029996</v>
      </c>
      <c r="H90" s="286">
        <v>0</v>
      </c>
      <c r="I90" s="283">
        <v>0</v>
      </c>
      <c r="J90" s="284">
        <v>-5.6110175352029996</v>
      </c>
      <c r="K90" s="287">
        <v>0</v>
      </c>
    </row>
    <row r="91" spans="1:11" ht="14.4" customHeight="1" thickBot="1" x14ac:dyDescent="0.35">
      <c r="A91" s="304" t="s">
        <v>239</v>
      </c>
      <c r="B91" s="288">
        <v>0</v>
      </c>
      <c r="C91" s="288">
        <v>64.081599999999995</v>
      </c>
      <c r="D91" s="289">
        <v>64.081599999999995</v>
      </c>
      <c r="E91" s="294" t="s">
        <v>172</v>
      </c>
      <c r="F91" s="288">
        <v>0</v>
      </c>
      <c r="G91" s="289">
        <v>0</v>
      </c>
      <c r="H91" s="291">
        <v>0</v>
      </c>
      <c r="I91" s="288">
        <v>0</v>
      </c>
      <c r="J91" s="289">
        <v>0</v>
      </c>
      <c r="K91" s="295" t="s">
        <v>156</v>
      </c>
    </row>
    <row r="92" spans="1:11" ht="14.4" customHeight="1" thickBot="1" x14ac:dyDescent="0.35">
      <c r="A92" s="305" t="s">
        <v>240</v>
      </c>
      <c r="B92" s="283">
        <v>0</v>
      </c>
      <c r="C92" s="283">
        <v>64.081599999999995</v>
      </c>
      <c r="D92" s="284">
        <v>64.081599999999995</v>
      </c>
      <c r="E92" s="293" t="s">
        <v>172</v>
      </c>
      <c r="F92" s="283">
        <v>0</v>
      </c>
      <c r="G92" s="284">
        <v>0</v>
      </c>
      <c r="H92" s="286">
        <v>0</v>
      </c>
      <c r="I92" s="283">
        <v>0</v>
      </c>
      <c r="J92" s="284">
        <v>0</v>
      </c>
      <c r="K92" s="296" t="s">
        <v>156</v>
      </c>
    </row>
    <row r="93" spans="1:11" ht="14.4" customHeight="1" thickBot="1" x14ac:dyDescent="0.35">
      <c r="A93" s="301" t="s">
        <v>241</v>
      </c>
      <c r="B93" s="283">
        <v>0</v>
      </c>
      <c r="C93" s="283">
        <v>12.269</v>
      </c>
      <c r="D93" s="284">
        <v>12.269</v>
      </c>
      <c r="E93" s="293" t="s">
        <v>156</v>
      </c>
      <c r="F93" s="283">
        <v>0</v>
      </c>
      <c r="G93" s="284">
        <v>0</v>
      </c>
      <c r="H93" s="286">
        <v>0</v>
      </c>
      <c r="I93" s="283">
        <v>0</v>
      </c>
      <c r="J93" s="284">
        <v>0</v>
      </c>
      <c r="K93" s="296" t="s">
        <v>156</v>
      </c>
    </row>
    <row r="94" spans="1:11" ht="14.4" customHeight="1" thickBot="1" x14ac:dyDescent="0.35">
      <c r="A94" s="302" t="s">
        <v>242</v>
      </c>
      <c r="B94" s="283">
        <v>0</v>
      </c>
      <c r="C94" s="283">
        <v>12.269</v>
      </c>
      <c r="D94" s="284">
        <v>12.269</v>
      </c>
      <c r="E94" s="293" t="s">
        <v>156</v>
      </c>
      <c r="F94" s="283">
        <v>0</v>
      </c>
      <c r="G94" s="284">
        <v>0</v>
      </c>
      <c r="H94" s="286">
        <v>0</v>
      </c>
      <c r="I94" s="283">
        <v>0</v>
      </c>
      <c r="J94" s="284">
        <v>0</v>
      </c>
      <c r="K94" s="296" t="s">
        <v>156</v>
      </c>
    </row>
    <row r="95" spans="1:11" ht="14.4" customHeight="1" thickBot="1" x14ac:dyDescent="0.35">
      <c r="A95" s="303" t="s">
        <v>243</v>
      </c>
      <c r="B95" s="283">
        <v>0</v>
      </c>
      <c r="C95" s="283">
        <v>12.269</v>
      </c>
      <c r="D95" s="284">
        <v>12.269</v>
      </c>
      <c r="E95" s="293" t="s">
        <v>172</v>
      </c>
      <c r="F95" s="283">
        <v>0</v>
      </c>
      <c r="G95" s="284">
        <v>0</v>
      </c>
      <c r="H95" s="286">
        <v>0</v>
      </c>
      <c r="I95" s="283">
        <v>0</v>
      </c>
      <c r="J95" s="284">
        <v>0</v>
      </c>
      <c r="K95" s="296" t="s">
        <v>156</v>
      </c>
    </row>
    <row r="96" spans="1:11" ht="14.4" customHeight="1" thickBot="1" x14ac:dyDescent="0.35">
      <c r="A96" s="304" t="s">
        <v>244</v>
      </c>
      <c r="B96" s="288">
        <v>0</v>
      </c>
      <c r="C96" s="288">
        <v>12.269</v>
      </c>
      <c r="D96" s="289">
        <v>12.269</v>
      </c>
      <c r="E96" s="294" t="s">
        <v>172</v>
      </c>
      <c r="F96" s="288">
        <v>0</v>
      </c>
      <c r="G96" s="289">
        <v>0</v>
      </c>
      <c r="H96" s="291">
        <v>0</v>
      </c>
      <c r="I96" s="288">
        <v>0</v>
      </c>
      <c r="J96" s="289">
        <v>0</v>
      </c>
      <c r="K96" s="295" t="s">
        <v>156</v>
      </c>
    </row>
    <row r="97" spans="1:11" ht="14.4" customHeight="1" thickBot="1" x14ac:dyDescent="0.35">
      <c r="A97" s="305" t="s">
        <v>245</v>
      </c>
      <c r="B97" s="283">
        <v>0</v>
      </c>
      <c r="C97" s="283">
        <v>12.269</v>
      </c>
      <c r="D97" s="284">
        <v>12.269</v>
      </c>
      <c r="E97" s="293" t="s">
        <v>172</v>
      </c>
      <c r="F97" s="283">
        <v>0</v>
      </c>
      <c r="G97" s="284">
        <v>0</v>
      </c>
      <c r="H97" s="286">
        <v>0</v>
      </c>
      <c r="I97" s="283">
        <v>0</v>
      </c>
      <c r="J97" s="284">
        <v>0</v>
      </c>
      <c r="K97" s="296" t="s">
        <v>156</v>
      </c>
    </row>
    <row r="98" spans="1:11" ht="14.4" customHeight="1" thickBot="1" x14ac:dyDescent="0.35">
      <c r="A98" s="301" t="s">
        <v>246</v>
      </c>
      <c r="B98" s="283">
        <v>63</v>
      </c>
      <c r="C98" s="283">
        <v>220.20953</v>
      </c>
      <c r="D98" s="284">
        <v>157.20953</v>
      </c>
      <c r="E98" s="285">
        <v>3.4953893650790002</v>
      </c>
      <c r="F98" s="283">
        <v>35.270367426821998</v>
      </c>
      <c r="G98" s="284">
        <v>26.452775570116</v>
      </c>
      <c r="H98" s="286">
        <v>2.8066499999999999</v>
      </c>
      <c r="I98" s="283">
        <v>25.331700000000001</v>
      </c>
      <c r="J98" s="284">
        <v>-1.121075570116</v>
      </c>
      <c r="K98" s="287">
        <v>0.71821480319200004</v>
      </c>
    </row>
    <row r="99" spans="1:11" ht="14.4" customHeight="1" thickBot="1" x14ac:dyDescent="0.35">
      <c r="A99" s="306" t="s">
        <v>247</v>
      </c>
      <c r="B99" s="288">
        <v>63</v>
      </c>
      <c r="C99" s="288">
        <v>220.20953</v>
      </c>
      <c r="D99" s="289">
        <v>157.20953</v>
      </c>
      <c r="E99" s="290">
        <v>3.4953893650790002</v>
      </c>
      <c r="F99" s="288">
        <v>35.270367426821998</v>
      </c>
      <c r="G99" s="289">
        <v>26.452775570116</v>
      </c>
      <c r="H99" s="291">
        <v>2.8066499999999999</v>
      </c>
      <c r="I99" s="288">
        <v>25.331700000000001</v>
      </c>
      <c r="J99" s="289">
        <v>-1.121075570116</v>
      </c>
      <c r="K99" s="292">
        <v>0.71821480319200004</v>
      </c>
    </row>
    <row r="100" spans="1:11" ht="14.4" customHeight="1" thickBot="1" x14ac:dyDescent="0.35">
      <c r="A100" s="308" t="s">
        <v>34</v>
      </c>
      <c r="B100" s="288">
        <v>63</v>
      </c>
      <c r="C100" s="288">
        <v>220.20953</v>
      </c>
      <c r="D100" s="289">
        <v>157.20953</v>
      </c>
      <c r="E100" s="290">
        <v>3.4953893650790002</v>
      </c>
      <c r="F100" s="288">
        <v>35.270367426821998</v>
      </c>
      <c r="G100" s="289">
        <v>26.452775570116</v>
      </c>
      <c r="H100" s="291">
        <v>2.8066499999999999</v>
      </c>
      <c r="I100" s="288">
        <v>25.331700000000001</v>
      </c>
      <c r="J100" s="289">
        <v>-1.121075570116</v>
      </c>
      <c r="K100" s="292">
        <v>0.71821480319200004</v>
      </c>
    </row>
    <row r="101" spans="1:11" ht="14.4" customHeight="1" thickBot="1" x14ac:dyDescent="0.35">
      <c r="A101" s="304" t="s">
        <v>248</v>
      </c>
      <c r="B101" s="288">
        <v>0</v>
      </c>
      <c r="C101" s="288">
        <v>2.5792999999999999</v>
      </c>
      <c r="D101" s="289">
        <v>2.5792999999999999</v>
      </c>
      <c r="E101" s="294" t="s">
        <v>156</v>
      </c>
      <c r="F101" s="288">
        <v>0.65634093385000003</v>
      </c>
      <c r="G101" s="289">
        <v>0.49225570038799998</v>
      </c>
      <c r="H101" s="291">
        <v>0</v>
      </c>
      <c r="I101" s="288">
        <v>2.1305999999999998</v>
      </c>
      <c r="J101" s="289">
        <v>1.638344299611</v>
      </c>
      <c r="K101" s="292">
        <v>3.2461787618510001</v>
      </c>
    </row>
    <row r="102" spans="1:11" ht="14.4" customHeight="1" thickBot="1" x14ac:dyDescent="0.35">
      <c r="A102" s="305" t="s">
        <v>249</v>
      </c>
      <c r="B102" s="283">
        <v>0</v>
      </c>
      <c r="C102" s="283">
        <v>2.5057999999999998</v>
      </c>
      <c r="D102" s="284">
        <v>2.5057999999999998</v>
      </c>
      <c r="E102" s="293" t="s">
        <v>156</v>
      </c>
      <c r="F102" s="283">
        <v>0.65634093385000003</v>
      </c>
      <c r="G102" s="284">
        <v>0.49225570038799998</v>
      </c>
      <c r="H102" s="286">
        <v>0</v>
      </c>
      <c r="I102" s="283">
        <v>2.1305999999999998</v>
      </c>
      <c r="J102" s="284">
        <v>1.638344299611</v>
      </c>
      <c r="K102" s="287">
        <v>3.2461787618510001</v>
      </c>
    </row>
    <row r="103" spans="1:11" ht="14.4" customHeight="1" thickBot="1" x14ac:dyDescent="0.35">
      <c r="A103" s="305" t="s">
        <v>250</v>
      </c>
      <c r="B103" s="283">
        <v>0</v>
      </c>
      <c r="C103" s="283">
        <v>7.3499999999999996E-2</v>
      </c>
      <c r="D103" s="284">
        <v>7.3499999999999996E-2</v>
      </c>
      <c r="E103" s="293" t="s">
        <v>172</v>
      </c>
      <c r="F103" s="283">
        <v>0</v>
      </c>
      <c r="G103" s="284">
        <v>0</v>
      </c>
      <c r="H103" s="286">
        <v>0</v>
      </c>
      <c r="I103" s="283">
        <v>0</v>
      </c>
      <c r="J103" s="284">
        <v>0</v>
      </c>
      <c r="K103" s="287">
        <v>9</v>
      </c>
    </row>
    <row r="104" spans="1:11" ht="14.4" customHeight="1" thickBot="1" x14ac:dyDescent="0.35">
      <c r="A104" s="304" t="s">
        <v>251</v>
      </c>
      <c r="B104" s="288">
        <v>63</v>
      </c>
      <c r="C104" s="288">
        <v>57.148989999999998</v>
      </c>
      <c r="D104" s="289">
        <v>-5.8510099999990004</v>
      </c>
      <c r="E104" s="290">
        <v>0.90712682539599998</v>
      </c>
      <c r="F104" s="288">
        <v>34.614026492971</v>
      </c>
      <c r="G104" s="289">
        <v>25.960519869728</v>
      </c>
      <c r="H104" s="291">
        <v>2.8066499999999999</v>
      </c>
      <c r="I104" s="288">
        <v>23.2011</v>
      </c>
      <c r="J104" s="289">
        <v>-2.7594198697280001</v>
      </c>
      <c r="K104" s="292">
        <v>0.67028029821099999</v>
      </c>
    </row>
    <row r="105" spans="1:11" ht="14.4" customHeight="1" thickBot="1" x14ac:dyDescent="0.35">
      <c r="A105" s="305" t="s">
        <v>252</v>
      </c>
      <c r="B105" s="283">
        <v>63</v>
      </c>
      <c r="C105" s="283">
        <v>57.148989999999998</v>
      </c>
      <c r="D105" s="284">
        <v>-5.8510099999990004</v>
      </c>
      <c r="E105" s="285">
        <v>0.90712682539599998</v>
      </c>
      <c r="F105" s="283">
        <v>34.614026492971</v>
      </c>
      <c r="G105" s="284">
        <v>25.960519869728</v>
      </c>
      <c r="H105" s="286">
        <v>2.8066499999999999</v>
      </c>
      <c r="I105" s="283">
        <v>23.2011</v>
      </c>
      <c r="J105" s="284">
        <v>-2.7594198697280001</v>
      </c>
      <c r="K105" s="287">
        <v>0.67028029821099999</v>
      </c>
    </row>
    <row r="106" spans="1:11" ht="14.4" customHeight="1" thickBot="1" x14ac:dyDescent="0.35">
      <c r="A106" s="304" t="s">
        <v>253</v>
      </c>
      <c r="B106" s="288">
        <v>0</v>
      </c>
      <c r="C106" s="288">
        <v>160.48124000000001</v>
      </c>
      <c r="D106" s="289">
        <v>160.48124000000001</v>
      </c>
      <c r="E106" s="294" t="s">
        <v>156</v>
      </c>
      <c r="F106" s="288">
        <v>0</v>
      </c>
      <c r="G106" s="289">
        <v>0</v>
      </c>
      <c r="H106" s="291">
        <v>0</v>
      </c>
      <c r="I106" s="288">
        <v>0</v>
      </c>
      <c r="J106" s="289">
        <v>0</v>
      </c>
      <c r="K106" s="292">
        <v>0</v>
      </c>
    </row>
    <row r="107" spans="1:11" ht="14.4" customHeight="1" thickBot="1" x14ac:dyDescent="0.35">
      <c r="A107" s="305" t="s">
        <v>254</v>
      </c>
      <c r="B107" s="283">
        <v>0</v>
      </c>
      <c r="C107" s="283">
        <v>160.48124000000001</v>
      </c>
      <c r="D107" s="284">
        <v>160.48124000000001</v>
      </c>
      <c r="E107" s="293" t="s">
        <v>156</v>
      </c>
      <c r="F107" s="283">
        <v>0</v>
      </c>
      <c r="G107" s="284">
        <v>0</v>
      </c>
      <c r="H107" s="286">
        <v>0</v>
      </c>
      <c r="I107" s="283">
        <v>0</v>
      </c>
      <c r="J107" s="284">
        <v>0</v>
      </c>
      <c r="K107" s="287">
        <v>0</v>
      </c>
    </row>
    <row r="108" spans="1:11" ht="14.4" customHeight="1" thickBot="1" x14ac:dyDescent="0.35">
      <c r="A108" s="309" t="s">
        <v>255</v>
      </c>
      <c r="B108" s="288">
        <v>3546</v>
      </c>
      <c r="C108" s="288">
        <v>3137.9425299999998</v>
      </c>
      <c r="D108" s="289">
        <v>-408.05747000000002</v>
      </c>
      <c r="E108" s="290">
        <v>0.88492457134699998</v>
      </c>
      <c r="F108" s="288">
        <v>2811</v>
      </c>
      <c r="G108" s="289">
        <v>2108.25</v>
      </c>
      <c r="H108" s="291">
        <v>324.22098999999997</v>
      </c>
      <c r="I108" s="288">
        <v>2258.42902</v>
      </c>
      <c r="J108" s="289">
        <v>150.17902000000001</v>
      </c>
      <c r="K108" s="292">
        <v>0.80342547847699997</v>
      </c>
    </row>
    <row r="109" spans="1:11" ht="14.4" customHeight="1" thickBot="1" x14ac:dyDescent="0.35">
      <c r="A109" s="306" t="s">
        <v>256</v>
      </c>
      <c r="B109" s="288">
        <v>3546</v>
      </c>
      <c r="C109" s="288">
        <v>3137.9425299999998</v>
      </c>
      <c r="D109" s="289">
        <v>-408.05747000000002</v>
      </c>
      <c r="E109" s="290">
        <v>0.88492457134699998</v>
      </c>
      <c r="F109" s="288">
        <v>2811</v>
      </c>
      <c r="G109" s="289">
        <v>2108.25</v>
      </c>
      <c r="H109" s="291">
        <v>324.22098999999997</v>
      </c>
      <c r="I109" s="288">
        <v>2258.42902</v>
      </c>
      <c r="J109" s="289">
        <v>150.17902000000001</v>
      </c>
      <c r="K109" s="292">
        <v>0.80342547847699997</v>
      </c>
    </row>
    <row r="110" spans="1:11" ht="14.4" customHeight="1" thickBot="1" x14ac:dyDescent="0.35">
      <c r="A110" s="308" t="s">
        <v>257</v>
      </c>
      <c r="B110" s="288">
        <v>3546</v>
      </c>
      <c r="C110" s="288">
        <v>3137.9425299999998</v>
      </c>
      <c r="D110" s="289">
        <v>-408.05747000000002</v>
      </c>
      <c r="E110" s="290">
        <v>0.88492457134699998</v>
      </c>
      <c r="F110" s="288">
        <v>2811</v>
      </c>
      <c r="G110" s="289">
        <v>2108.25</v>
      </c>
      <c r="H110" s="291">
        <v>324.22098999999997</v>
      </c>
      <c r="I110" s="288">
        <v>2258.42902</v>
      </c>
      <c r="J110" s="289">
        <v>150.17902000000001</v>
      </c>
      <c r="K110" s="292">
        <v>0.80342547847699997</v>
      </c>
    </row>
    <row r="111" spans="1:11" ht="14.4" customHeight="1" thickBot="1" x14ac:dyDescent="0.35">
      <c r="A111" s="304" t="s">
        <v>258</v>
      </c>
      <c r="B111" s="288">
        <v>3546</v>
      </c>
      <c r="C111" s="288">
        <v>3137.9425299999998</v>
      </c>
      <c r="D111" s="289">
        <v>-408.05747000000002</v>
      </c>
      <c r="E111" s="290">
        <v>0.88492457134699998</v>
      </c>
      <c r="F111" s="288">
        <v>2811</v>
      </c>
      <c r="G111" s="289">
        <v>2108.25</v>
      </c>
      <c r="H111" s="291">
        <v>324.22098999999997</v>
      </c>
      <c r="I111" s="288">
        <v>2258.42902</v>
      </c>
      <c r="J111" s="289">
        <v>150.17902000000001</v>
      </c>
      <c r="K111" s="292">
        <v>0.80342547847699997</v>
      </c>
    </row>
    <row r="112" spans="1:11" ht="14.4" customHeight="1" thickBot="1" x14ac:dyDescent="0.35">
      <c r="A112" s="305" t="s">
        <v>259</v>
      </c>
      <c r="B112" s="283">
        <v>3546</v>
      </c>
      <c r="C112" s="283">
        <v>3137.9425299999998</v>
      </c>
      <c r="D112" s="284">
        <v>-408.05747000000002</v>
      </c>
      <c r="E112" s="285">
        <v>0.88492457134699998</v>
      </c>
      <c r="F112" s="283">
        <v>2811</v>
      </c>
      <c r="G112" s="284">
        <v>2108.25</v>
      </c>
      <c r="H112" s="286">
        <v>324.22098999999997</v>
      </c>
      <c r="I112" s="283">
        <v>2258.42902</v>
      </c>
      <c r="J112" s="284">
        <v>150.17902000000001</v>
      </c>
      <c r="K112" s="287">
        <v>0.80342547847699997</v>
      </c>
    </row>
    <row r="113" spans="1:11" ht="14.4" customHeight="1" thickBot="1" x14ac:dyDescent="0.35">
      <c r="A113" s="310"/>
      <c r="B113" s="283">
        <v>-0.413938869323</v>
      </c>
      <c r="C113" s="283">
        <v>-9.0949470177292804E-13</v>
      </c>
      <c r="D113" s="284">
        <v>0.41393886932200002</v>
      </c>
      <c r="E113" s="285">
        <v>2.19717153709095E-12</v>
      </c>
      <c r="F113" s="283">
        <v>0.17703685201300001</v>
      </c>
      <c r="G113" s="284">
        <v>0.13277763901</v>
      </c>
      <c r="H113" s="286">
        <v>-5.6843418860808002E-14</v>
      </c>
      <c r="I113" s="283">
        <v>-3.97903932025656E-13</v>
      </c>
      <c r="J113" s="284">
        <v>-0.13277763901</v>
      </c>
      <c r="K113" s="287">
        <v>-2.2475768604081699E-12</v>
      </c>
    </row>
    <row r="114" spans="1:11" ht="14.4" customHeight="1" thickBot="1" x14ac:dyDescent="0.35">
      <c r="A114" s="311" t="s">
        <v>46</v>
      </c>
      <c r="B114" s="297">
        <v>-0.413938869323</v>
      </c>
      <c r="C114" s="297">
        <v>-9.0949470177292804E-13</v>
      </c>
      <c r="D114" s="298">
        <v>0.41393886932200002</v>
      </c>
      <c r="E114" s="299" t="s">
        <v>156</v>
      </c>
      <c r="F114" s="297">
        <v>0.17703685201300001</v>
      </c>
      <c r="G114" s="298">
        <v>0.132777639009</v>
      </c>
      <c r="H114" s="297">
        <v>-5.6843418860808002E-14</v>
      </c>
      <c r="I114" s="297">
        <v>-9.0949470177292804E-13</v>
      </c>
      <c r="J114" s="298">
        <v>-0.13277763901</v>
      </c>
      <c r="K114" s="300">
        <v>-5.1373185380758103E-12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4" t="s">
        <v>71</v>
      </c>
      <c r="B1" s="275"/>
      <c r="C1" s="275"/>
      <c r="D1" s="275"/>
      <c r="E1" s="275"/>
      <c r="F1" s="275"/>
      <c r="G1" s="246"/>
      <c r="H1" s="276"/>
      <c r="I1" s="276"/>
    </row>
    <row r="2" spans="1:10" ht="14.4" customHeight="1" thickBot="1" x14ac:dyDescent="0.35">
      <c r="A2" s="173" t="s">
        <v>155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29">
        <v>2014</v>
      </c>
      <c r="D3" s="230">
        <v>2015</v>
      </c>
      <c r="E3" s="7"/>
      <c r="F3" s="269">
        <v>2016</v>
      </c>
      <c r="G3" s="270"/>
      <c r="H3" s="270"/>
      <c r="I3" s="271"/>
    </row>
    <row r="4" spans="1:10" ht="14.4" customHeight="1" thickBot="1" x14ac:dyDescent="0.35">
      <c r="A4" s="234" t="s">
        <v>0</v>
      </c>
      <c r="B4" s="235" t="s">
        <v>126</v>
      </c>
      <c r="C4" s="272" t="s">
        <v>51</v>
      </c>
      <c r="D4" s="273"/>
      <c r="E4" s="236"/>
      <c r="F4" s="231" t="s">
        <v>51</v>
      </c>
      <c r="G4" s="232" t="s">
        <v>52</v>
      </c>
      <c r="H4" s="232" t="s">
        <v>48</v>
      </c>
      <c r="I4" s="233" t="s">
        <v>53</v>
      </c>
    </row>
    <row r="5" spans="1:10" ht="14.4" customHeight="1" x14ac:dyDescent="0.3">
      <c r="A5" s="312" t="s">
        <v>260</v>
      </c>
      <c r="B5" s="313" t="s">
        <v>261</v>
      </c>
      <c r="C5" s="314" t="s">
        <v>262</v>
      </c>
      <c r="D5" s="314" t="s">
        <v>262</v>
      </c>
      <c r="E5" s="314"/>
      <c r="F5" s="314" t="s">
        <v>262</v>
      </c>
      <c r="G5" s="314" t="s">
        <v>262</v>
      </c>
      <c r="H5" s="314" t="s">
        <v>262</v>
      </c>
      <c r="I5" s="315" t="s">
        <v>262</v>
      </c>
      <c r="J5" s="316" t="s">
        <v>49</v>
      </c>
    </row>
    <row r="6" spans="1:10" ht="14.4" customHeight="1" x14ac:dyDescent="0.3">
      <c r="A6" s="312" t="s">
        <v>260</v>
      </c>
      <c r="B6" s="313" t="s">
        <v>164</v>
      </c>
      <c r="C6" s="314">
        <v>103.58110000000001</v>
      </c>
      <c r="D6" s="314">
        <v>0</v>
      </c>
      <c r="E6" s="314"/>
      <c r="F6" s="314">
        <v>104.7336</v>
      </c>
      <c r="G6" s="314">
        <v>78.750007109509511</v>
      </c>
      <c r="H6" s="314">
        <v>25.983592890490485</v>
      </c>
      <c r="I6" s="315">
        <v>1.3299503561232418</v>
      </c>
      <c r="J6" s="316" t="s">
        <v>1</v>
      </c>
    </row>
    <row r="7" spans="1:10" ht="14.4" customHeight="1" x14ac:dyDescent="0.3">
      <c r="A7" s="312" t="s">
        <v>260</v>
      </c>
      <c r="B7" s="313" t="s">
        <v>263</v>
      </c>
      <c r="C7" s="314">
        <v>103.58110000000001</v>
      </c>
      <c r="D7" s="314">
        <v>0</v>
      </c>
      <c r="E7" s="314"/>
      <c r="F7" s="314">
        <v>104.7336</v>
      </c>
      <c r="G7" s="314">
        <v>78.750007109509511</v>
      </c>
      <c r="H7" s="314">
        <v>25.983592890490485</v>
      </c>
      <c r="I7" s="315">
        <v>1.3299503561232418</v>
      </c>
      <c r="J7" s="316" t="s">
        <v>264</v>
      </c>
    </row>
    <row r="9" spans="1:10" ht="14.4" customHeight="1" x14ac:dyDescent="0.3">
      <c r="A9" s="312" t="s">
        <v>260</v>
      </c>
      <c r="B9" s="313" t="s">
        <v>261</v>
      </c>
      <c r="C9" s="314" t="s">
        <v>262</v>
      </c>
      <c r="D9" s="314" t="s">
        <v>262</v>
      </c>
      <c r="E9" s="314"/>
      <c r="F9" s="314" t="s">
        <v>262</v>
      </c>
      <c r="G9" s="314" t="s">
        <v>262</v>
      </c>
      <c r="H9" s="314" t="s">
        <v>262</v>
      </c>
      <c r="I9" s="315" t="s">
        <v>262</v>
      </c>
      <c r="J9" s="316" t="s">
        <v>49</v>
      </c>
    </row>
    <row r="10" spans="1:10" ht="14.4" customHeight="1" x14ac:dyDescent="0.3">
      <c r="A10" s="312" t="s">
        <v>265</v>
      </c>
      <c r="B10" s="313" t="s">
        <v>266</v>
      </c>
      <c r="C10" s="314" t="s">
        <v>262</v>
      </c>
      <c r="D10" s="314" t="s">
        <v>262</v>
      </c>
      <c r="E10" s="314"/>
      <c r="F10" s="314" t="s">
        <v>262</v>
      </c>
      <c r="G10" s="314" t="s">
        <v>262</v>
      </c>
      <c r="H10" s="314" t="s">
        <v>262</v>
      </c>
      <c r="I10" s="315" t="s">
        <v>262</v>
      </c>
      <c r="J10" s="316" t="s">
        <v>0</v>
      </c>
    </row>
    <row r="11" spans="1:10" ht="14.4" customHeight="1" x14ac:dyDescent="0.3">
      <c r="A11" s="312" t="s">
        <v>265</v>
      </c>
      <c r="B11" s="313" t="s">
        <v>164</v>
      </c>
      <c r="C11" s="314">
        <v>103.58110000000001</v>
      </c>
      <c r="D11" s="314">
        <v>0</v>
      </c>
      <c r="E11" s="314"/>
      <c r="F11" s="314">
        <v>104.7336</v>
      </c>
      <c r="G11" s="314">
        <v>78.750007109509511</v>
      </c>
      <c r="H11" s="314">
        <v>25.983592890490485</v>
      </c>
      <c r="I11" s="315">
        <v>1.3299503561232418</v>
      </c>
      <c r="J11" s="316" t="s">
        <v>1</v>
      </c>
    </row>
    <row r="12" spans="1:10" ht="14.4" customHeight="1" x14ac:dyDescent="0.3">
      <c r="A12" s="312" t="s">
        <v>265</v>
      </c>
      <c r="B12" s="313" t="s">
        <v>267</v>
      </c>
      <c r="C12" s="314">
        <v>103.58110000000001</v>
      </c>
      <c r="D12" s="314">
        <v>0</v>
      </c>
      <c r="E12" s="314"/>
      <c r="F12" s="314">
        <v>104.7336</v>
      </c>
      <c r="G12" s="314">
        <v>78.750007109509511</v>
      </c>
      <c r="H12" s="314">
        <v>25.983592890490485</v>
      </c>
      <c r="I12" s="315">
        <v>1.3299503561232418</v>
      </c>
      <c r="J12" s="316" t="s">
        <v>268</v>
      </c>
    </row>
    <row r="13" spans="1:10" ht="14.4" customHeight="1" x14ac:dyDescent="0.3">
      <c r="A13" s="312" t="s">
        <v>262</v>
      </c>
      <c r="B13" s="313" t="s">
        <v>262</v>
      </c>
      <c r="C13" s="314" t="s">
        <v>262</v>
      </c>
      <c r="D13" s="314" t="s">
        <v>262</v>
      </c>
      <c r="E13" s="314"/>
      <c r="F13" s="314" t="s">
        <v>262</v>
      </c>
      <c r="G13" s="314" t="s">
        <v>262</v>
      </c>
      <c r="H13" s="314" t="s">
        <v>262</v>
      </c>
      <c r="I13" s="315" t="s">
        <v>262</v>
      </c>
      <c r="J13" s="316" t="s">
        <v>269</v>
      </c>
    </row>
    <row r="14" spans="1:10" ht="14.4" customHeight="1" x14ac:dyDescent="0.3">
      <c r="A14" s="312" t="s">
        <v>260</v>
      </c>
      <c r="B14" s="313" t="s">
        <v>263</v>
      </c>
      <c r="C14" s="314">
        <v>103.58110000000001</v>
      </c>
      <c r="D14" s="314">
        <v>0</v>
      </c>
      <c r="E14" s="314"/>
      <c r="F14" s="314">
        <v>104.7336</v>
      </c>
      <c r="G14" s="314">
        <v>78.750007109509511</v>
      </c>
      <c r="H14" s="314">
        <v>25.983592890490485</v>
      </c>
      <c r="I14" s="315">
        <v>1.3299503561232418</v>
      </c>
      <c r="J14" s="316" t="s">
        <v>264</v>
      </c>
    </row>
  </sheetData>
  <mergeCells count="3">
    <mergeCell ref="A1:I1"/>
    <mergeCell ref="F3:I3"/>
    <mergeCell ref="C4:D4"/>
  </mergeCells>
  <conditionalFormatting sqref="F8 F15:F65537">
    <cfRule type="cellIs" dxfId="23" priority="18" stopIfTrue="1" operator="greaterThan">
      <formula>1</formula>
    </cfRule>
  </conditionalFormatting>
  <conditionalFormatting sqref="H5:H7">
    <cfRule type="expression" dxfId="22" priority="14">
      <formula>$H5&gt;0</formula>
    </cfRule>
  </conditionalFormatting>
  <conditionalFormatting sqref="I5:I7">
    <cfRule type="expression" dxfId="21" priority="15">
      <formula>$I5&gt;1</formula>
    </cfRule>
  </conditionalFormatting>
  <conditionalFormatting sqref="B5:B7">
    <cfRule type="expression" dxfId="20" priority="11">
      <formula>OR($J5="NS",$J5="SumaNS",$J5="Účet")</formula>
    </cfRule>
  </conditionalFormatting>
  <conditionalFormatting sqref="F5:I7 B5:D7">
    <cfRule type="expression" dxfId="19" priority="17">
      <formula>AND($J5&lt;&gt;"",$J5&lt;&gt;"mezeraKL")</formula>
    </cfRule>
  </conditionalFormatting>
  <conditionalFormatting sqref="B5:D7 F5:I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7" priority="13">
      <formula>OR($J5="SumaNS",$J5="NS")</formula>
    </cfRule>
  </conditionalFormatting>
  <conditionalFormatting sqref="A5:A7">
    <cfRule type="expression" dxfId="16" priority="9">
      <formula>AND($J5&lt;&gt;"mezeraKL",$J5&lt;&gt;"")</formula>
    </cfRule>
  </conditionalFormatting>
  <conditionalFormatting sqref="A5:A7">
    <cfRule type="expression" dxfId="15" priority="10">
      <formula>AND($J5&lt;&gt;"",$J5&lt;&gt;"mezeraKL")</formula>
    </cfRule>
  </conditionalFormatting>
  <conditionalFormatting sqref="H9:H14">
    <cfRule type="expression" dxfId="14" priority="5">
      <formula>$H9&gt;0</formula>
    </cfRule>
  </conditionalFormatting>
  <conditionalFormatting sqref="A9:A14">
    <cfRule type="expression" dxfId="13" priority="2">
      <formula>AND($J9&lt;&gt;"mezeraKL",$J9&lt;&gt;"")</formula>
    </cfRule>
  </conditionalFormatting>
  <conditionalFormatting sqref="I9:I14">
    <cfRule type="expression" dxfId="12" priority="6">
      <formula>$I9&gt;1</formula>
    </cfRule>
  </conditionalFormatting>
  <conditionalFormatting sqref="B9:B14">
    <cfRule type="expression" dxfId="11" priority="1">
      <formula>OR($J9="NS",$J9="SumaNS",$J9="Účet")</formula>
    </cfRule>
  </conditionalFormatting>
  <conditionalFormatting sqref="A9:D14 F9:I14">
    <cfRule type="expression" dxfId="10" priority="8">
      <formula>AND($J9&lt;&gt;"",$J9&lt;&gt;"mezeraKL")</formula>
    </cfRule>
  </conditionalFormatting>
  <conditionalFormatting sqref="B9:D14 F9:I14">
    <cfRule type="expression" dxfId="9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8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79" t="s">
        <v>277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4.4" customHeight="1" thickBot="1" x14ac:dyDescent="0.35">
      <c r="A2" s="173" t="s">
        <v>155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7"/>
      <c r="D3" s="278"/>
      <c r="E3" s="278"/>
      <c r="F3" s="278"/>
      <c r="G3" s="278"/>
      <c r="H3" s="108" t="s">
        <v>69</v>
      </c>
      <c r="I3" s="71">
        <f>IF(J3&lt;&gt;0,K3/J3,0)</f>
        <v>20946.72</v>
      </c>
      <c r="J3" s="71">
        <f>SUBTOTAL(9,J5:J1048576)</f>
        <v>5</v>
      </c>
      <c r="K3" s="72">
        <f>SUBTOTAL(9,K5:K1048576)</f>
        <v>104733.6</v>
      </c>
    </row>
    <row r="4" spans="1:11" s="163" customFormat="1" ht="14.4" customHeight="1" thickBot="1" x14ac:dyDescent="0.35">
      <c r="A4" s="317" t="s">
        <v>3</v>
      </c>
      <c r="B4" s="318" t="s">
        <v>4</v>
      </c>
      <c r="C4" s="318" t="s">
        <v>0</v>
      </c>
      <c r="D4" s="318" t="s">
        <v>5</v>
      </c>
      <c r="E4" s="318" t="s">
        <v>6</v>
      </c>
      <c r="F4" s="318" t="s">
        <v>1</v>
      </c>
      <c r="G4" s="318" t="s">
        <v>50</v>
      </c>
      <c r="H4" s="319" t="s">
        <v>7</v>
      </c>
      <c r="I4" s="320" t="s">
        <v>74</v>
      </c>
      <c r="J4" s="320" t="s">
        <v>8</v>
      </c>
      <c r="K4" s="321" t="s">
        <v>82</v>
      </c>
    </row>
    <row r="5" spans="1:11" ht="14.4" customHeight="1" x14ac:dyDescent="0.3">
      <c r="A5" s="322" t="s">
        <v>260</v>
      </c>
      <c r="B5" s="323" t="s">
        <v>261</v>
      </c>
      <c r="C5" s="324" t="s">
        <v>265</v>
      </c>
      <c r="D5" s="325" t="s">
        <v>274</v>
      </c>
      <c r="E5" s="324" t="s">
        <v>275</v>
      </c>
      <c r="F5" s="325" t="s">
        <v>276</v>
      </c>
      <c r="G5" s="324" t="s">
        <v>270</v>
      </c>
      <c r="H5" s="324" t="s">
        <v>271</v>
      </c>
      <c r="I5" s="326">
        <v>27014.53</v>
      </c>
      <c r="J5" s="326">
        <v>3</v>
      </c>
      <c r="K5" s="327">
        <v>81043.600000000006</v>
      </c>
    </row>
    <row r="6" spans="1:11" ht="14.4" customHeight="1" thickBot="1" x14ac:dyDescent="0.35">
      <c r="A6" s="328" t="s">
        <v>260</v>
      </c>
      <c r="B6" s="329" t="s">
        <v>261</v>
      </c>
      <c r="C6" s="330" t="s">
        <v>265</v>
      </c>
      <c r="D6" s="331" t="s">
        <v>274</v>
      </c>
      <c r="E6" s="330" t="s">
        <v>275</v>
      </c>
      <c r="F6" s="331" t="s">
        <v>276</v>
      </c>
      <c r="G6" s="330" t="s">
        <v>272</v>
      </c>
      <c r="H6" s="330" t="s">
        <v>273</v>
      </c>
      <c r="I6" s="332">
        <v>11845</v>
      </c>
      <c r="J6" s="332">
        <v>2</v>
      </c>
      <c r="K6" s="333">
        <v>23690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G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F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</cols>
  <sheetData>
    <row r="1" spans="1:7" ht="18.600000000000001" thickBot="1" x14ac:dyDescent="0.4">
      <c r="A1" s="282" t="s">
        <v>57</v>
      </c>
      <c r="B1" s="276"/>
      <c r="C1" s="276"/>
      <c r="D1" s="276"/>
      <c r="E1" s="276"/>
      <c r="F1" s="276"/>
    </row>
    <row r="2" spans="1:7" ht="15" thickBot="1" x14ac:dyDescent="0.35">
      <c r="A2" s="173" t="s">
        <v>155</v>
      </c>
      <c r="B2" s="174"/>
      <c r="C2" s="174"/>
      <c r="D2" s="174"/>
      <c r="E2" s="174"/>
    </row>
    <row r="3" spans="1:7" x14ac:dyDescent="0.3">
      <c r="A3" s="190" t="s">
        <v>117</v>
      </c>
      <c r="B3" s="280" t="s">
        <v>100</v>
      </c>
      <c r="C3" s="175">
        <v>0</v>
      </c>
      <c r="D3" s="193">
        <v>101</v>
      </c>
      <c r="E3" s="193">
        <v>302</v>
      </c>
      <c r="F3" s="342">
        <v>930</v>
      </c>
      <c r="G3" s="357"/>
    </row>
    <row r="4" spans="1:7" ht="24.6" outlineLevel="1" thickBot="1" x14ac:dyDescent="0.35">
      <c r="A4" s="191">
        <v>2016</v>
      </c>
      <c r="B4" s="281"/>
      <c r="C4" s="176" t="s">
        <v>101</v>
      </c>
      <c r="D4" s="194" t="s">
        <v>129</v>
      </c>
      <c r="E4" s="194" t="s">
        <v>130</v>
      </c>
      <c r="F4" s="343" t="s">
        <v>119</v>
      </c>
      <c r="G4" s="357"/>
    </row>
    <row r="5" spans="1:7" x14ac:dyDescent="0.3">
      <c r="A5" s="177" t="s">
        <v>102</v>
      </c>
      <c r="B5" s="213"/>
      <c r="C5" s="214"/>
      <c r="D5" s="215"/>
      <c r="E5" s="215"/>
      <c r="F5" s="344"/>
      <c r="G5" s="357"/>
    </row>
    <row r="6" spans="1:7" ht="15" collapsed="1" thickBot="1" x14ac:dyDescent="0.35">
      <c r="A6" s="178" t="s">
        <v>51</v>
      </c>
      <c r="B6" s="216">
        <f xml:space="preserve">
TRUNC(IF($A$4&lt;=12,SUMIFS('ON Data'!F:F,'ON Data'!$D:$D,$A$4,'ON Data'!$E:$E,1),SUMIFS('ON Data'!F:F,'ON Data'!$E:$E,1)/'ON Data'!$D$3),1)</f>
        <v>2</v>
      </c>
      <c r="C6" s="217">
        <f xml:space="preserve">
TRUNC(IF($A$4&lt;=12,SUMIFS('ON Data'!G:G,'ON Data'!$D:$D,$A$4,'ON Data'!$E:$E,1),SUMIFS('ON Data'!G:G,'ON Data'!$E:$E,1)/'ON Data'!$D$3),1)</f>
        <v>0</v>
      </c>
      <c r="D6" s="218">
        <f xml:space="preserve">
TRUNC(IF($A$4&lt;=12,SUMIFS('ON Data'!K:K,'ON Data'!$D:$D,$A$4,'ON Data'!$E:$E,1),SUMIFS('ON Data'!K:K,'ON Data'!$E:$E,1)/'ON Data'!$D$3),1)</f>
        <v>1</v>
      </c>
      <c r="E6" s="218">
        <f xml:space="preserve">
TRUNC(IF($A$4&lt;=12,SUMIFS('ON Data'!O:O,'ON Data'!$D:$D,$A$4,'ON Data'!$E:$E,1),SUMIFS('ON Data'!O:O,'ON Data'!$E:$E,1)/'ON Data'!$D$3),1)</f>
        <v>0</v>
      </c>
      <c r="F6" s="345">
        <f xml:space="preserve">
TRUNC(IF($A$4&lt;=12,SUMIFS('ON Data'!AW:AW,'ON Data'!$D:$D,$A$4,'ON Data'!$E:$E,1),SUMIFS('ON Data'!AW:AW,'ON Data'!$E:$E,1)/'ON Data'!$D$3),1)</f>
        <v>1</v>
      </c>
      <c r="G6" s="357"/>
    </row>
    <row r="7" spans="1:7" ht="15" hidden="1" outlineLevel="1" thickBot="1" x14ac:dyDescent="0.35">
      <c r="A7" s="178" t="s">
        <v>58</v>
      </c>
      <c r="B7" s="216"/>
      <c r="C7" s="219"/>
      <c r="D7" s="218"/>
      <c r="E7" s="218"/>
      <c r="F7" s="345"/>
      <c r="G7" s="357"/>
    </row>
    <row r="8" spans="1:7" ht="15" hidden="1" outlineLevel="1" thickBot="1" x14ac:dyDescent="0.35">
      <c r="A8" s="178" t="s">
        <v>53</v>
      </c>
      <c r="B8" s="216"/>
      <c r="C8" s="219"/>
      <c r="D8" s="218"/>
      <c r="E8" s="218"/>
      <c r="F8" s="345"/>
      <c r="G8" s="357"/>
    </row>
    <row r="9" spans="1:7" ht="15" hidden="1" outlineLevel="1" thickBot="1" x14ac:dyDescent="0.35">
      <c r="A9" s="179" t="s">
        <v>48</v>
      </c>
      <c r="B9" s="220"/>
      <c r="C9" s="221"/>
      <c r="D9" s="222"/>
      <c r="E9" s="222"/>
      <c r="F9" s="346"/>
      <c r="G9" s="357"/>
    </row>
    <row r="10" spans="1:7" x14ac:dyDescent="0.3">
      <c r="A10" s="180" t="s">
        <v>103</v>
      </c>
      <c r="B10" s="195"/>
      <c r="C10" s="196"/>
      <c r="D10" s="197"/>
      <c r="E10" s="197"/>
      <c r="F10" s="347"/>
      <c r="G10" s="357"/>
    </row>
    <row r="11" spans="1:7" x14ac:dyDescent="0.3">
      <c r="A11" s="181" t="s">
        <v>104</v>
      </c>
      <c r="B11" s="198">
        <f xml:space="preserve">
IF($A$4&lt;=12,SUMIFS('ON Data'!F:F,'ON Data'!$D:$D,$A$4,'ON Data'!$E:$E,2),SUMIFS('ON Data'!F:F,'ON Data'!$E:$E,2))</f>
        <v>2816</v>
      </c>
      <c r="C11" s="199">
        <f xml:space="preserve">
IF($A$4&lt;=12,SUMIFS('ON Data'!G:G,'ON Data'!$D:$D,$A$4,'ON Data'!$E:$E,2),SUMIFS('ON Data'!G:G,'ON Data'!$E:$E,2))</f>
        <v>0</v>
      </c>
      <c r="D11" s="200">
        <f xml:space="preserve">
IF($A$4&lt;=12,SUMIFS('ON Data'!K:K,'ON Data'!$D:$D,$A$4,'ON Data'!$E:$E,2),SUMIFS('ON Data'!K:K,'ON Data'!$E:$E,2))</f>
        <v>1448</v>
      </c>
      <c r="E11" s="200">
        <f xml:space="preserve">
IF($A$4&lt;=12,SUMIFS('ON Data'!O:O,'ON Data'!$D:$D,$A$4,'ON Data'!$E:$E,2),SUMIFS('ON Data'!O:O,'ON Data'!$E:$E,2))</f>
        <v>0</v>
      </c>
      <c r="F11" s="348">
        <f xml:space="preserve">
IF($A$4&lt;=12,SUMIFS('ON Data'!AW:AW,'ON Data'!$D:$D,$A$4,'ON Data'!$E:$E,2),SUMIFS('ON Data'!AW:AW,'ON Data'!$E:$E,2))</f>
        <v>1368</v>
      </c>
      <c r="G11" s="357"/>
    </row>
    <row r="12" spans="1:7" x14ac:dyDescent="0.3">
      <c r="A12" s="181" t="s">
        <v>105</v>
      </c>
      <c r="B12" s="198">
        <f xml:space="preserve">
IF($A$4&lt;=12,SUMIFS('ON Data'!F:F,'ON Data'!$D:$D,$A$4,'ON Data'!$E:$E,3),SUMIFS('ON Data'!F:F,'ON Data'!$E:$E,3))</f>
        <v>0</v>
      </c>
      <c r="C12" s="199">
        <f xml:space="preserve">
IF($A$4&lt;=12,SUMIFS('ON Data'!G:G,'ON Data'!$D:$D,$A$4,'ON Data'!$E:$E,3),SUMIFS('ON Data'!G:G,'ON Data'!$E:$E,3))</f>
        <v>0</v>
      </c>
      <c r="D12" s="200">
        <f xml:space="preserve">
IF($A$4&lt;=12,SUMIFS('ON Data'!K:K,'ON Data'!$D:$D,$A$4,'ON Data'!$E:$E,3),SUMIFS('ON Data'!K:K,'ON Data'!$E:$E,3))</f>
        <v>0</v>
      </c>
      <c r="E12" s="200">
        <f xml:space="preserve">
IF($A$4&lt;=12,SUMIFS('ON Data'!O:O,'ON Data'!$D:$D,$A$4,'ON Data'!$E:$E,3),SUMIFS('ON Data'!O:O,'ON Data'!$E:$E,3))</f>
        <v>0</v>
      </c>
      <c r="F12" s="348">
        <f xml:space="preserve">
IF($A$4&lt;=12,SUMIFS('ON Data'!AW:AW,'ON Data'!$D:$D,$A$4,'ON Data'!$E:$E,3),SUMIFS('ON Data'!AW:AW,'ON Data'!$E:$E,3))</f>
        <v>0</v>
      </c>
      <c r="G12" s="357"/>
    </row>
    <row r="13" spans="1:7" x14ac:dyDescent="0.3">
      <c r="A13" s="181" t="s">
        <v>112</v>
      </c>
      <c r="B13" s="198">
        <f xml:space="preserve">
IF($A$4&lt;=12,SUMIFS('ON Data'!F:F,'ON Data'!$D:$D,$A$4,'ON Data'!$E:$E,4),SUMIFS('ON Data'!F:F,'ON Data'!$E:$E,4))</f>
        <v>306</v>
      </c>
      <c r="C13" s="199">
        <f xml:space="preserve">
IF($A$4&lt;=12,SUMIFS('ON Data'!G:G,'ON Data'!$D:$D,$A$4,'ON Data'!$E:$E,4),SUMIFS('ON Data'!G:G,'ON Data'!$E:$E,4))</f>
        <v>0</v>
      </c>
      <c r="D13" s="200">
        <f xml:space="preserve">
IF($A$4&lt;=12,SUMIFS('ON Data'!K:K,'ON Data'!$D:$D,$A$4,'ON Data'!$E:$E,4),SUMIFS('ON Data'!K:K,'ON Data'!$E:$E,4))</f>
        <v>306</v>
      </c>
      <c r="E13" s="200">
        <f xml:space="preserve">
IF($A$4&lt;=12,SUMIFS('ON Data'!O:O,'ON Data'!$D:$D,$A$4,'ON Data'!$E:$E,4),SUMIFS('ON Data'!O:O,'ON Data'!$E:$E,4))</f>
        <v>0</v>
      </c>
      <c r="F13" s="348">
        <f xml:space="preserve">
IF($A$4&lt;=12,SUMIFS('ON Data'!AW:AW,'ON Data'!$D:$D,$A$4,'ON Data'!$E:$E,4),SUMIFS('ON Data'!AW:AW,'ON Data'!$E:$E,4))</f>
        <v>0</v>
      </c>
      <c r="G13" s="357"/>
    </row>
    <row r="14" spans="1:7" ht="15" thickBot="1" x14ac:dyDescent="0.35">
      <c r="A14" s="182" t="s">
        <v>106</v>
      </c>
      <c r="B14" s="201">
        <f xml:space="preserve">
IF($A$4&lt;=12,SUMIFS('ON Data'!F:F,'ON Data'!$D:$D,$A$4,'ON Data'!$E:$E,5),SUMIFS('ON Data'!F:F,'ON Data'!$E:$E,5))</f>
        <v>3950</v>
      </c>
      <c r="C14" s="202">
        <f xml:space="preserve">
IF($A$4&lt;=12,SUMIFS('ON Data'!G:G,'ON Data'!$D:$D,$A$4,'ON Data'!$E:$E,5),SUMIFS('ON Data'!G:G,'ON Data'!$E:$E,5))</f>
        <v>3950</v>
      </c>
      <c r="D14" s="203">
        <f xml:space="preserve">
IF($A$4&lt;=12,SUMIFS('ON Data'!K:K,'ON Data'!$D:$D,$A$4,'ON Data'!$E:$E,5),SUMIFS('ON Data'!K:K,'ON Data'!$E:$E,5))</f>
        <v>0</v>
      </c>
      <c r="E14" s="203">
        <f xml:space="preserve">
IF($A$4&lt;=12,SUMIFS('ON Data'!O:O,'ON Data'!$D:$D,$A$4,'ON Data'!$E:$E,5),SUMIFS('ON Data'!O:O,'ON Data'!$E:$E,5))</f>
        <v>0</v>
      </c>
      <c r="F14" s="349">
        <f xml:space="preserve">
IF($A$4&lt;=12,SUMIFS('ON Data'!AW:AW,'ON Data'!$D:$D,$A$4,'ON Data'!$E:$E,5),SUMIFS('ON Data'!AW:AW,'ON Data'!$E:$E,5))</f>
        <v>0</v>
      </c>
      <c r="G14" s="357"/>
    </row>
    <row r="15" spans="1:7" x14ac:dyDescent="0.3">
      <c r="A15" s="126" t="s">
        <v>116</v>
      </c>
      <c r="B15" s="204"/>
      <c r="C15" s="205"/>
      <c r="D15" s="206"/>
      <c r="E15" s="206"/>
      <c r="F15" s="350"/>
      <c r="G15" s="357"/>
    </row>
    <row r="16" spans="1:7" x14ac:dyDescent="0.3">
      <c r="A16" s="183" t="s">
        <v>107</v>
      </c>
      <c r="B16" s="198">
        <f xml:space="preserve">
IF($A$4&lt;=12,SUMIFS('ON Data'!F:F,'ON Data'!$D:$D,$A$4,'ON Data'!$E:$E,7),SUMIFS('ON Data'!F:F,'ON Data'!$E:$E,7))</f>
        <v>0</v>
      </c>
      <c r="C16" s="199">
        <f xml:space="preserve">
IF($A$4&lt;=12,SUMIFS('ON Data'!G:G,'ON Data'!$D:$D,$A$4,'ON Data'!$E:$E,7),SUMIFS('ON Data'!G:G,'ON Data'!$E:$E,7))</f>
        <v>0</v>
      </c>
      <c r="D16" s="200">
        <f xml:space="preserve">
IF($A$4&lt;=12,SUMIFS('ON Data'!K:K,'ON Data'!$D:$D,$A$4,'ON Data'!$E:$E,7),SUMIFS('ON Data'!K:K,'ON Data'!$E:$E,7))</f>
        <v>0</v>
      </c>
      <c r="E16" s="200">
        <f xml:space="preserve">
IF($A$4&lt;=12,SUMIFS('ON Data'!O:O,'ON Data'!$D:$D,$A$4,'ON Data'!$E:$E,7),SUMIFS('ON Data'!O:O,'ON Data'!$E:$E,7))</f>
        <v>0</v>
      </c>
      <c r="F16" s="348">
        <f xml:space="preserve">
IF($A$4&lt;=12,SUMIFS('ON Data'!AW:AW,'ON Data'!$D:$D,$A$4,'ON Data'!$E:$E,7),SUMIFS('ON Data'!AW:AW,'ON Data'!$E:$E,7))</f>
        <v>0</v>
      </c>
      <c r="G16" s="357"/>
    </row>
    <row r="17" spans="1:7" x14ac:dyDescent="0.3">
      <c r="A17" s="183" t="s">
        <v>108</v>
      </c>
      <c r="B17" s="198">
        <f xml:space="preserve">
IF($A$4&lt;=12,SUMIFS('ON Data'!F:F,'ON Data'!$D:$D,$A$4,'ON Data'!$E:$E,8),SUMIFS('ON Data'!F:F,'ON Data'!$E:$E,8))</f>
        <v>0</v>
      </c>
      <c r="C17" s="199">
        <f xml:space="preserve">
IF($A$4&lt;=12,SUMIFS('ON Data'!G:G,'ON Data'!$D:$D,$A$4,'ON Data'!$E:$E,8),SUMIFS('ON Data'!G:G,'ON Data'!$E:$E,8))</f>
        <v>0</v>
      </c>
      <c r="D17" s="200">
        <f xml:space="preserve">
IF($A$4&lt;=12,SUMIFS('ON Data'!K:K,'ON Data'!$D:$D,$A$4,'ON Data'!$E:$E,8),SUMIFS('ON Data'!K:K,'ON Data'!$E:$E,8))</f>
        <v>0</v>
      </c>
      <c r="E17" s="200">
        <f xml:space="preserve">
IF($A$4&lt;=12,SUMIFS('ON Data'!O:O,'ON Data'!$D:$D,$A$4,'ON Data'!$E:$E,8),SUMIFS('ON Data'!O:O,'ON Data'!$E:$E,8))</f>
        <v>0</v>
      </c>
      <c r="F17" s="348">
        <f xml:space="preserve">
IF($A$4&lt;=12,SUMIFS('ON Data'!AW:AW,'ON Data'!$D:$D,$A$4,'ON Data'!$E:$E,8),SUMIFS('ON Data'!AW:AW,'ON Data'!$E:$E,8))</f>
        <v>0</v>
      </c>
      <c r="G17" s="357"/>
    </row>
    <row r="18" spans="1:7" x14ac:dyDescent="0.3">
      <c r="A18" s="183" t="s">
        <v>109</v>
      </c>
      <c r="B18" s="198">
        <f xml:space="preserve">
B19-B16-B17</f>
        <v>55838</v>
      </c>
      <c r="C18" s="199">
        <f t="shared" ref="C18:D18" si="0" xml:space="preserve">
C19-C16-C17</f>
        <v>0</v>
      </c>
      <c r="D18" s="200">
        <f t="shared" si="0"/>
        <v>49423</v>
      </c>
      <c r="E18" s="200">
        <f t="shared" ref="E18" si="1" xml:space="preserve">
E19-E16-E17</f>
        <v>0</v>
      </c>
      <c r="F18" s="348">
        <f t="shared" ref="F18" si="2" xml:space="preserve">
F19-F16-F17</f>
        <v>6415</v>
      </c>
      <c r="G18" s="357"/>
    </row>
    <row r="19" spans="1:7" ht="15" thickBot="1" x14ac:dyDescent="0.35">
      <c r="A19" s="184" t="s">
        <v>110</v>
      </c>
      <c r="B19" s="207">
        <f xml:space="preserve">
IF($A$4&lt;=12,SUMIFS('ON Data'!F:F,'ON Data'!$D:$D,$A$4,'ON Data'!$E:$E,9),SUMIFS('ON Data'!F:F,'ON Data'!$E:$E,9))</f>
        <v>55838</v>
      </c>
      <c r="C19" s="208">
        <f xml:space="preserve">
IF($A$4&lt;=12,SUMIFS('ON Data'!G:G,'ON Data'!$D:$D,$A$4,'ON Data'!$E:$E,9),SUMIFS('ON Data'!G:G,'ON Data'!$E:$E,9))</f>
        <v>0</v>
      </c>
      <c r="D19" s="209">
        <f xml:space="preserve">
IF($A$4&lt;=12,SUMIFS('ON Data'!K:K,'ON Data'!$D:$D,$A$4,'ON Data'!$E:$E,9),SUMIFS('ON Data'!K:K,'ON Data'!$E:$E,9))</f>
        <v>49423</v>
      </c>
      <c r="E19" s="209">
        <f xml:space="preserve">
IF($A$4&lt;=12,SUMIFS('ON Data'!O:O,'ON Data'!$D:$D,$A$4,'ON Data'!$E:$E,9),SUMIFS('ON Data'!O:O,'ON Data'!$E:$E,9))</f>
        <v>0</v>
      </c>
      <c r="F19" s="351">
        <f xml:space="preserve">
IF($A$4&lt;=12,SUMIFS('ON Data'!AW:AW,'ON Data'!$D:$D,$A$4,'ON Data'!$E:$E,9),SUMIFS('ON Data'!AW:AW,'ON Data'!$E:$E,9))</f>
        <v>6415</v>
      </c>
      <c r="G19" s="357"/>
    </row>
    <row r="20" spans="1:7" ht="15" collapsed="1" thickBot="1" x14ac:dyDescent="0.35">
      <c r="A20" s="185" t="s">
        <v>51</v>
      </c>
      <c r="B20" s="210">
        <f xml:space="preserve">
IF($A$4&lt;=12,SUMIFS('ON Data'!F:F,'ON Data'!$D:$D,$A$4,'ON Data'!$E:$E,6),SUMIFS('ON Data'!F:F,'ON Data'!$E:$E,6))</f>
        <v>1502115</v>
      </c>
      <c r="C20" s="211">
        <f xml:space="preserve">
IF($A$4&lt;=12,SUMIFS('ON Data'!G:G,'ON Data'!$D:$D,$A$4,'ON Data'!$E:$E,6),SUMIFS('ON Data'!G:G,'ON Data'!$E:$E,6))</f>
        <v>314863</v>
      </c>
      <c r="D20" s="212">
        <f xml:space="preserve">
IF($A$4&lt;=12,SUMIFS('ON Data'!K:K,'ON Data'!$D:$D,$A$4,'ON Data'!$E:$E,6),SUMIFS('ON Data'!K:K,'ON Data'!$E:$E,6))</f>
        <v>952809</v>
      </c>
      <c r="E20" s="212">
        <f xml:space="preserve">
IF($A$4&lt;=12,SUMIFS('ON Data'!O:O,'ON Data'!$D:$D,$A$4,'ON Data'!$E:$E,6),SUMIFS('ON Data'!O:O,'ON Data'!$E:$E,6))</f>
        <v>0</v>
      </c>
      <c r="F20" s="352">
        <f xml:space="preserve">
IF($A$4&lt;=12,SUMIFS('ON Data'!AW:AW,'ON Data'!$D:$D,$A$4,'ON Data'!$E:$E,6),SUMIFS('ON Data'!AW:AW,'ON Data'!$E:$E,6))</f>
        <v>234443</v>
      </c>
      <c r="G20" s="357"/>
    </row>
    <row r="21" spans="1:7" ht="15" hidden="1" outlineLevel="1" thickBot="1" x14ac:dyDescent="0.35">
      <c r="A21" s="178" t="s">
        <v>58</v>
      </c>
      <c r="B21" s="198">
        <f xml:space="preserve">
IF($A$4&lt;=12,SUMIFS('ON Data'!F:F,'ON Data'!$D:$D,$A$4,'ON Data'!$E:$E,12),SUMIFS('ON Data'!F:F,'ON Data'!$E:$E,12))</f>
        <v>0</v>
      </c>
      <c r="C21" s="199">
        <f xml:space="preserve">
IF($A$4&lt;=12,SUMIFS('ON Data'!G:G,'ON Data'!$D:$D,$A$4,'ON Data'!$E:$E,12),SUMIFS('ON Data'!G:G,'ON Data'!$E:$E,12))</f>
        <v>0</v>
      </c>
      <c r="D21" s="200">
        <f xml:space="preserve">
IF($A$4&lt;=12,SUMIFS('ON Data'!K:K,'ON Data'!$D:$D,$A$4,'ON Data'!$E:$E,12),SUMIFS('ON Data'!K:K,'ON Data'!$E:$E,12))</f>
        <v>0</v>
      </c>
      <c r="E21" s="200">
        <f xml:space="preserve">
IF($A$4&lt;=12,SUMIFS('ON Data'!O:O,'ON Data'!$D:$D,$A$4,'ON Data'!$E:$E,12),SUMIFS('ON Data'!O:O,'ON Data'!$E:$E,12))</f>
        <v>0</v>
      </c>
      <c r="G21" s="357"/>
    </row>
    <row r="22" spans="1:7" ht="15" hidden="1" outlineLevel="1" thickBot="1" x14ac:dyDescent="0.35">
      <c r="A22" s="178" t="s">
        <v>53</v>
      </c>
      <c r="B22" s="238" t="str">
        <f xml:space="preserve">
IF(OR(B21="",B21=0),"",B20/B21)</f>
        <v/>
      </c>
      <c r="C22" s="239" t="str">
        <f t="shared" ref="C22:D22" si="3" xml:space="preserve">
IF(OR(C21="",C21=0),"",C20/C21)</f>
        <v/>
      </c>
      <c r="D22" s="240" t="str">
        <f t="shared" si="3"/>
        <v/>
      </c>
      <c r="E22" s="240" t="str">
        <f t="shared" ref="E22" si="4" xml:space="preserve">
IF(OR(E21="",E21=0),"",E20/E21)</f>
        <v/>
      </c>
      <c r="G22" s="357"/>
    </row>
    <row r="23" spans="1:7" ht="15" hidden="1" outlineLevel="1" thickBot="1" x14ac:dyDescent="0.35">
      <c r="A23" s="186" t="s">
        <v>48</v>
      </c>
      <c r="B23" s="201">
        <f xml:space="preserve">
IF(B21="","",B20-B21)</f>
        <v>1502115</v>
      </c>
      <c r="C23" s="202">
        <f t="shared" ref="C23:D23" si="5" xml:space="preserve">
IF(C21="","",C20-C21)</f>
        <v>314863</v>
      </c>
      <c r="D23" s="203">
        <f t="shared" si="5"/>
        <v>952809</v>
      </c>
      <c r="E23" s="203">
        <f t="shared" ref="E23" si="6" xml:space="preserve">
IF(E21="","",E20-E21)</f>
        <v>0</v>
      </c>
      <c r="G23" s="357"/>
    </row>
    <row r="24" spans="1:7" x14ac:dyDescent="0.3">
      <c r="A24" s="180" t="s">
        <v>111</v>
      </c>
      <c r="B24" s="227" t="s">
        <v>2</v>
      </c>
      <c r="C24" s="358" t="s">
        <v>122</v>
      </c>
      <c r="D24" s="334"/>
      <c r="E24" s="335" t="s">
        <v>123</v>
      </c>
      <c r="F24" s="353" t="s">
        <v>124</v>
      </c>
      <c r="G24" s="357"/>
    </row>
    <row r="25" spans="1:7" x14ac:dyDescent="0.3">
      <c r="A25" s="181" t="s">
        <v>51</v>
      </c>
      <c r="B25" s="198">
        <f xml:space="preserve">
SUM(C25:F25)</f>
        <v>4400</v>
      </c>
      <c r="C25" s="359">
        <f xml:space="preserve">
IF($A$4&lt;=12,SUMIFS('ON Data'!J:J,'ON Data'!$D:$D,$A$4,'ON Data'!$E:$E,10),SUMIFS('ON Data'!J:J,'ON Data'!$E:$E,10))</f>
        <v>4400</v>
      </c>
      <c r="D25" s="336"/>
      <c r="E25" s="337">
        <f xml:space="preserve">
IF($A$4&lt;=12,SUMIFS('ON Data'!O:O,'ON Data'!$D:$D,$A$4,'ON Data'!$E:$E,10),SUMIFS('ON Data'!O:O,'ON Data'!$E:$E,10))</f>
        <v>0</v>
      </c>
      <c r="F25" s="354">
        <f xml:space="preserve">
IF($A$4&lt;=12,SUMIFS('ON Data'!AW:AW,'ON Data'!$D:$D,$A$4,'ON Data'!$E:$E,10),SUMIFS('ON Data'!AW:AW,'ON Data'!$E:$E,10))</f>
        <v>0</v>
      </c>
      <c r="G25" s="357"/>
    </row>
    <row r="26" spans="1:7" x14ac:dyDescent="0.3">
      <c r="A26" s="187" t="s">
        <v>121</v>
      </c>
      <c r="B26" s="207">
        <f xml:space="preserve">
SUM(C26:F26)</f>
        <v>6870.2290076335876</v>
      </c>
      <c r="C26" s="359">
        <f xml:space="preserve">
IF($A$4&lt;=12,SUMIFS('ON Data'!J:J,'ON Data'!$D:$D,$A$4,'ON Data'!$E:$E,11),SUMIFS('ON Data'!J:J,'ON Data'!$E:$E,11))</f>
        <v>6870.2290076335876</v>
      </c>
      <c r="D26" s="336"/>
      <c r="E26" s="338">
        <f xml:space="preserve">
IF($A$4&lt;=12,SUMIFS('ON Data'!O:O,'ON Data'!$D:$D,$A$4,'ON Data'!$E:$E,11),SUMIFS('ON Data'!O:O,'ON Data'!$E:$E,11))</f>
        <v>0</v>
      </c>
      <c r="F26" s="354">
        <f xml:space="preserve">
IF($A$4&lt;=12,SUMIFS('ON Data'!AW:AW,'ON Data'!$D:$D,$A$4,'ON Data'!$E:$E,11),SUMIFS('ON Data'!AW:AW,'ON Data'!$E:$E,11))</f>
        <v>0</v>
      </c>
      <c r="G26" s="357"/>
    </row>
    <row r="27" spans="1:7" x14ac:dyDescent="0.3">
      <c r="A27" s="187" t="s">
        <v>53</v>
      </c>
      <c r="B27" s="228">
        <f xml:space="preserve">
IF(B26=0,0,B25/B26)</f>
        <v>0.64044444444444448</v>
      </c>
      <c r="C27" s="360">
        <f xml:space="preserve">
IF(C26=0,0,C25/C26)</f>
        <v>0.64044444444444448</v>
      </c>
      <c r="D27" s="336"/>
      <c r="E27" s="339">
        <f xml:space="preserve">
IF(E26=0,0,E25/E26)</f>
        <v>0</v>
      </c>
      <c r="F27" s="355">
        <f xml:space="preserve">
IF(F26=0,0,F25/F26)</f>
        <v>0</v>
      </c>
      <c r="G27" s="357"/>
    </row>
    <row r="28" spans="1:7" ht="15" thickBot="1" x14ac:dyDescent="0.35">
      <c r="A28" s="187" t="s">
        <v>120</v>
      </c>
      <c r="B28" s="207">
        <f xml:space="preserve">
SUM(C28:F28)</f>
        <v>2470.2290076335876</v>
      </c>
      <c r="C28" s="361">
        <f xml:space="preserve">
C26-C25</f>
        <v>2470.2290076335876</v>
      </c>
      <c r="D28" s="340"/>
      <c r="E28" s="341">
        <f xml:space="preserve">
E26-E25</f>
        <v>0</v>
      </c>
      <c r="F28" s="356">
        <f xml:space="preserve">
F26-F25</f>
        <v>0</v>
      </c>
      <c r="G28" s="357"/>
    </row>
    <row r="29" spans="1:7" x14ac:dyDescent="0.3">
      <c r="A29" s="188"/>
      <c r="B29" s="188"/>
      <c r="C29" s="189"/>
      <c r="D29" s="189"/>
      <c r="E29" s="189"/>
    </row>
    <row r="30" spans="1:7" x14ac:dyDescent="0.3">
      <c r="A30" s="79" t="s">
        <v>83</v>
      </c>
      <c r="B30" s="96"/>
      <c r="C30" s="96"/>
      <c r="D30" s="96"/>
      <c r="E30" s="96"/>
    </row>
    <row r="31" spans="1:7" x14ac:dyDescent="0.3">
      <c r="A31" s="80" t="s">
        <v>118</v>
      </c>
      <c r="B31" s="96"/>
      <c r="C31" s="96"/>
      <c r="D31" s="96"/>
      <c r="E31" s="96"/>
    </row>
    <row r="32" spans="1:7" ht="14.4" customHeight="1" x14ac:dyDescent="0.3">
      <c r="A32" s="224" t="s">
        <v>115</v>
      </c>
      <c r="B32" s="225"/>
      <c r="C32" s="225"/>
      <c r="D32" s="225"/>
      <c r="E32" s="225"/>
    </row>
    <row r="33" spans="1:1" x14ac:dyDescent="0.3">
      <c r="A33" s="226" t="s">
        <v>131</v>
      </c>
    </row>
    <row r="34" spans="1:1" x14ac:dyDescent="0.3">
      <c r="A34" s="226" t="s">
        <v>132</v>
      </c>
    </row>
    <row r="35" spans="1:1" x14ac:dyDescent="0.3">
      <c r="A35" s="226" t="s">
        <v>133</v>
      </c>
    </row>
    <row r="36" spans="1:1" x14ac:dyDescent="0.3">
      <c r="A36" s="226" t="s">
        <v>125</v>
      </c>
    </row>
  </sheetData>
  <mergeCells count="7">
    <mergeCell ref="B3:B4"/>
    <mergeCell ref="A1:F1"/>
    <mergeCell ref="C27:D27"/>
    <mergeCell ref="C28:D28"/>
    <mergeCell ref="C24:D24"/>
    <mergeCell ref="C25:D25"/>
    <mergeCell ref="C26:D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E22">
    <cfRule type="cellIs" dxfId="5" priority="6" operator="greaterThan">
      <formula>1</formula>
    </cfRule>
  </conditionalFormatting>
  <conditionalFormatting sqref="B23:E23">
    <cfRule type="cellIs" dxfId="4" priority="5" operator="greaterThan">
      <formula>0</formula>
    </cfRule>
  </conditionalFormatting>
  <conditionalFormatting sqref="F27">
    <cfRule type="cellIs" dxfId="3" priority="4" operator="greaterThan">
      <formula>1</formula>
    </cfRule>
  </conditionalFormatting>
  <conditionalFormatting sqref="F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1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278</v>
      </c>
    </row>
    <row r="2" spans="1:49" x14ac:dyDescent="0.3">
      <c r="A2" s="173" t="s">
        <v>155</v>
      </c>
    </row>
    <row r="3" spans="1:49" x14ac:dyDescent="0.3">
      <c r="A3" s="169" t="s">
        <v>87</v>
      </c>
      <c r="B3" s="192">
        <v>2016</v>
      </c>
      <c r="D3" s="170">
        <f>MAX(D5:D1048576)</f>
        <v>9</v>
      </c>
      <c r="F3" s="170">
        <f>SUMIF($E5:$E1048576,"&lt;10",F5:F1048576)</f>
        <v>1565043</v>
      </c>
      <c r="G3" s="170">
        <f t="shared" ref="G3:AW3" si="0">SUMIF($E5:$E1048576,"&lt;10",G5:G1048576)</f>
        <v>318813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1003995</v>
      </c>
      <c r="L3" s="170">
        <f t="shared" si="0"/>
        <v>0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242235</v>
      </c>
    </row>
    <row r="4" spans="1:49" x14ac:dyDescent="0.3">
      <c r="A4" s="169" t="s">
        <v>88</v>
      </c>
      <c r="B4" s="192">
        <v>1</v>
      </c>
      <c r="C4" s="171" t="s">
        <v>4</v>
      </c>
      <c r="D4" s="172" t="s">
        <v>47</v>
      </c>
      <c r="E4" s="172" t="s">
        <v>86</v>
      </c>
      <c r="F4" s="172" t="s">
        <v>2</v>
      </c>
      <c r="G4" s="172">
        <v>0</v>
      </c>
      <c r="H4" s="172">
        <v>25</v>
      </c>
      <c r="I4" s="172">
        <v>99</v>
      </c>
      <c r="J4" s="172">
        <v>100</v>
      </c>
      <c r="K4" s="172">
        <v>101</v>
      </c>
      <c r="L4" s="172">
        <v>102</v>
      </c>
      <c r="M4" s="172">
        <v>103</v>
      </c>
      <c r="N4" s="172">
        <v>203</v>
      </c>
      <c r="O4" s="172">
        <v>302</v>
      </c>
      <c r="P4" s="172">
        <v>303</v>
      </c>
      <c r="Q4" s="172">
        <v>304</v>
      </c>
      <c r="R4" s="172">
        <v>305</v>
      </c>
      <c r="S4" s="172">
        <v>306</v>
      </c>
      <c r="T4" s="172">
        <v>407</v>
      </c>
      <c r="U4" s="172">
        <v>408</v>
      </c>
      <c r="V4" s="172">
        <v>409</v>
      </c>
      <c r="W4" s="172">
        <v>410</v>
      </c>
      <c r="X4" s="172">
        <v>415</v>
      </c>
      <c r="Y4" s="172">
        <v>416</v>
      </c>
      <c r="Z4" s="172">
        <v>418</v>
      </c>
      <c r="AA4" s="172">
        <v>419</v>
      </c>
      <c r="AB4" s="172">
        <v>420</v>
      </c>
      <c r="AC4" s="172">
        <v>421</v>
      </c>
      <c r="AD4" s="172">
        <v>520</v>
      </c>
      <c r="AE4" s="172">
        <v>521</v>
      </c>
      <c r="AF4" s="172">
        <v>522</v>
      </c>
      <c r="AG4" s="172">
        <v>523</v>
      </c>
      <c r="AH4" s="172">
        <v>524</v>
      </c>
      <c r="AI4" s="172">
        <v>525</v>
      </c>
      <c r="AJ4" s="172">
        <v>526</v>
      </c>
      <c r="AK4" s="172">
        <v>527</v>
      </c>
      <c r="AL4" s="172">
        <v>528</v>
      </c>
      <c r="AM4" s="172">
        <v>629</v>
      </c>
      <c r="AN4" s="172">
        <v>630</v>
      </c>
      <c r="AO4" s="172">
        <v>636</v>
      </c>
      <c r="AP4" s="172">
        <v>637</v>
      </c>
      <c r="AQ4" s="172">
        <v>640</v>
      </c>
      <c r="AR4" s="172">
        <v>642</v>
      </c>
      <c r="AS4" s="172">
        <v>743</v>
      </c>
      <c r="AT4" s="172">
        <v>745</v>
      </c>
      <c r="AU4" s="172">
        <v>746</v>
      </c>
      <c r="AV4" s="172">
        <v>747</v>
      </c>
      <c r="AW4" s="172">
        <v>930</v>
      </c>
    </row>
    <row r="5" spans="1:49" x14ac:dyDescent="0.3">
      <c r="A5" s="169" t="s">
        <v>89</v>
      </c>
      <c r="B5" s="192">
        <v>2</v>
      </c>
      <c r="C5" s="169">
        <v>46</v>
      </c>
      <c r="D5" s="169">
        <v>1</v>
      </c>
      <c r="E5" s="169">
        <v>1</v>
      </c>
      <c r="F5" s="169">
        <v>2</v>
      </c>
      <c r="G5" s="169">
        <v>0</v>
      </c>
      <c r="H5" s="169">
        <v>0</v>
      </c>
      <c r="I5" s="169">
        <v>0</v>
      </c>
      <c r="J5" s="169">
        <v>0</v>
      </c>
      <c r="K5" s="169">
        <v>1</v>
      </c>
      <c r="L5" s="169">
        <v>0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  <c r="AP5" s="169">
        <v>0</v>
      </c>
      <c r="AQ5" s="169">
        <v>0</v>
      </c>
      <c r="AR5" s="169">
        <v>0</v>
      </c>
      <c r="AS5" s="169">
        <v>0</v>
      </c>
      <c r="AT5" s="169">
        <v>0</v>
      </c>
      <c r="AU5" s="169">
        <v>0</v>
      </c>
      <c r="AV5" s="169">
        <v>0</v>
      </c>
      <c r="AW5" s="169">
        <v>1</v>
      </c>
    </row>
    <row r="6" spans="1:49" x14ac:dyDescent="0.3">
      <c r="A6" s="169" t="s">
        <v>90</v>
      </c>
      <c r="B6" s="192">
        <v>3</v>
      </c>
      <c r="C6" s="169">
        <v>46</v>
      </c>
      <c r="D6" s="169">
        <v>1</v>
      </c>
      <c r="E6" s="169">
        <v>2</v>
      </c>
      <c r="F6" s="169">
        <v>336</v>
      </c>
      <c r="G6" s="169">
        <v>0</v>
      </c>
      <c r="H6" s="169">
        <v>0</v>
      </c>
      <c r="I6" s="169">
        <v>0</v>
      </c>
      <c r="J6" s="169">
        <v>0</v>
      </c>
      <c r="K6" s="169">
        <v>168</v>
      </c>
      <c r="L6" s="169">
        <v>0</v>
      </c>
      <c r="M6" s="169">
        <v>0</v>
      </c>
      <c r="N6" s="169">
        <v>0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  <c r="AP6" s="169">
        <v>0</v>
      </c>
      <c r="AQ6" s="169">
        <v>0</v>
      </c>
      <c r="AR6" s="169">
        <v>0</v>
      </c>
      <c r="AS6" s="169">
        <v>0</v>
      </c>
      <c r="AT6" s="169">
        <v>0</v>
      </c>
      <c r="AU6" s="169">
        <v>0</v>
      </c>
      <c r="AV6" s="169">
        <v>0</v>
      </c>
      <c r="AW6" s="169">
        <v>168</v>
      </c>
    </row>
    <row r="7" spans="1:49" x14ac:dyDescent="0.3">
      <c r="A7" s="169" t="s">
        <v>91</v>
      </c>
      <c r="B7" s="192">
        <v>4</v>
      </c>
      <c r="C7" s="169">
        <v>46</v>
      </c>
      <c r="D7" s="169">
        <v>1</v>
      </c>
      <c r="E7" s="169">
        <v>4</v>
      </c>
      <c r="F7" s="169">
        <v>34</v>
      </c>
      <c r="G7" s="169">
        <v>0</v>
      </c>
      <c r="H7" s="169">
        <v>0</v>
      </c>
      <c r="I7" s="169">
        <v>0</v>
      </c>
      <c r="J7" s="169">
        <v>0</v>
      </c>
      <c r="K7" s="169">
        <v>34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92</v>
      </c>
      <c r="B8" s="192">
        <v>5</v>
      </c>
      <c r="C8" s="169">
        <v>46</v>
      </c>
      <c r="D8" s="169">
        <v>1</v>
      </c>
      <c r="E8" s="169">
        <v>5</v>
      </c>
      <c r="F8" s="169">
        <v>473</v>
      </c>
      <c r="G8" s="169">
        <v>473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93</v>
      </c>
      <c r="B9" s="192">
        <v>6</v>
      </c>
      <c r="C9" s="169">
        <v>46</v>
      </c>
      <c r="D9" s="169">
        <v>1</v>
      </c>
      <c r="E9" s="169">
        <v>6</v>
      </c>
      <c r="F9" s="169">
        <v>165580</v>
      </c>
      <c r="G9" s="169">
        <v>43363</v>
      </c>
      <c r="H9" s="169">
        <v>0</v>
      </c>
      <c r="I9" s="169">
        <v>0</v>
      </c>
      <c r="J9" s="169">
        <v>0</v>
      </c>
      <c r="K9" s="169">
        <v>97197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0</v>
      </c>
      <c r="AS9" s="169">
        <v>0</v>
      </c>
      <c r="AT9" s="169">
        <v>0</v>
      </c>
      <c r="AU9" s="169">
        <v>0</v>
      </c>
      <c r="AV9" s="169">
        <v>0</v>
      </c>
      <c r="AW9" s="169">
        <v>25020</v>
      </c>
    </row>
    <row r="10" spans="1:49" x14ac:dyDescent="0.3">
      <c r="A10" s="169" t="s">
        <v>94</v>
      </c>
      <c r="B10" s="192">
        <v>7</v>
      </c>
      <c r="C10" s="169">
        <v>46</v>
      </c>
      <c r="D10" s="169">
        <v>1</v>
      </c>
      <c r="E10" s="169">
        <v>11</v>
      </c>
      <c r="F10" s="169">
        <v>763.35877862595419</v>
      </c>
      <c r="G10" s="169">
        <v>0</v>
      </c>
      <c r="H10" s="169">
        <v>0</v>
      </c>
      <c r="I10" s="169">
        <v>0</v>
      </c>
      <c r="J10" s="169">
        <v>763.35877862595419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0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95</v>
      </c>
      <c r="B11" s="192">
        <v>8</v>
      </c>
      <c r="C11" s="169">
        <v>46</v>
      </c>
      <c r="D11" s="169">
        <v>2</v>
      </c>
      <c r="E11" s="169">
        <v>1</v>
      </c>
      <c r="F11" s="169">
        <v>2</v>
      </c>
      <c r="G11" s="169">
        <v>0</v>
      </c>
      <c r="H11" s="169">
        <v>0</v>
      </c>
      <c r="I11" s="169">
        <v>0</v>
      </c>
      <c r="J11" s="169">
        <v>0</v>
      </c>
      <c r="K11" s="169">
        <v>1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1</v>
      </c>
    </row>
    <row r="12" spans="1:49" x14ac:dyDescent="0.3">
      <c r="A12" s="169" t="s">
        <v>96</v>
      </c>
      <c r="B12" s="192">
        <v>9</v>
      </c>
      <c r="C12" s="169">
        <v>46</v>
      </c>
      <c r="D12" s="169">
        <v>2</v>
      </c>
      <c r="E12" s="169">
        <v>2</v>
      </c>
      <c r="F12" s="169">
        <v>288</v>
      </c>
      <c r="G12" s="169">
        <v>0</v>
      </c>
      <c r="H12" s="169">
        <v>0</v>
      </c>
      <c r="I12" s="169">
        <v>0</v>
      </c>
      <c r="J12" s="169">
        <v>0</v>
      </c>
      <c r="K12" s="169">
        <v>144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144</v>
      </c>
    </row>
    <row r="13" spans="1:49" x14ac:dyDescent="0.3">
      <c r="A13" s="169" t="s">
        <v>97</v>
      </c>
      <c r="B13" s="192">
        <v>10</v>
      </c>
      <c r="C13" s="169">
        <v>46</v>
      </c>
      <c r="D13" s="169">
        <v>2</v>
      </c>
      <c r="E13" s="169">
        <v>4</v>
      </c>
      <c r="F13" s="169">
        <v>34</v>
      </c>
      <c r="G13" s="169">
        <v>0</v>
      </c>
      <c r="H13" s="169">
        <v>0</v>
      </c>
      <c r="I13" s="169">
        <v>0</v>
      </c>
      <c r="J13" s="169">
        <v>0</v>
      </c>
      <c r="K13" s="169">
        <v>34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0</v>
      </c>
      <c r="AS13" s="169">
        <v>0</v>
      </c>
      <c r="AT13" s="169">
        <v>0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98</v>
      </c>
      <c r="B14" s="192">
        <v>11</v>
      </c>
      <c r="C14" s="169">
        <v>46</v>
      </c>
      <c r="D14" s="169">
        <v>2</v>
      </c>
      <c r="E14" s="169">
        <v>5</v>
      </c>
      <c r="F14" s="169">
        <v>386</v>
      </c>
      <c r="G14" s="169">
        <v>386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  <c r="AP14" s="169">
        <v>0</v>
      </c>
      <c r="AQ14" s="169">
        <v>0</v>
      </c>
      <c r="AR14" s="169">
        <v>0</v>
      </c>
      <c r="AS14" s="169">
        <v>0</v>
      </c>
      <c r="AT14" s="169">
        <v>0</v>
      </c>
      <c r="AU14" s="169">
        <v>0</v>
      </c>
      <c r="AV14" s="169">
        <v>0</v>
      </c>
      <c r="AW14" s="169">
        <v>0</v>
      </c>
    </row>
    <row r="15" spans="1:49" x14ac:dyDescent="0.3">
      <c r="A15" s="169" t="s">
        <v>99</v>
      </c>
      <c r="B15" s="192">
        <v>12</v>
      </c>
      <c r="C15" s="169">
        <v>46</v>
      </c>
      <c r="D15" s="169">
        <v>2</v>
      </c>
      <c r="E15" s="169">
        <v>6</v>
      </c>
      <c r="F15" s="169">
        <v>153030</v>
      </c>
      <c r="G15" s="169">
        <v>28500</v>
      </c>
      <c r="H15" s="169">
        <v>0</v>
      </c>
      <c r="I15" s="169">
        <v>0</v>
      </c>
      <c r="J15" s="169">
        <v>0</v>
      </c>
      <c r="K15" s="169">
        <v>99193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25337</v>
      </c>
    </row>
    <row r="16" spans="1:49" x14ac:dyDescent="0.3">
      <c r="A16" s="169" t="s">
        <v>87</v>
      </c>
      <c r="B16" s="192">
        <v>2016</v>
      </c>
      <c r="C16" s="169">
        <v>46</v>
      </c>
      <c r="D16" s="169">
        <v>2</v>
      </c>
      <c r="E16" s="169">
        <v>11</v>
      </c>
      <c r="F16" s="169">
        <v>763.35877862595419</v>
      </c>
      <c r="G16" s="169">
        <v>0</v>
      </c>
      <c r="H16" s="169">
        <v>0</v>
      </c>
      <c r="I16" s="169">
        <v>0</v>
      </c>
      <c r="J16" s="169">
        <v>763.35877862595419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46</v>
      </c>
      <c r="D17" s="169">
        <v>3</v>
      </c>
      <c r="E17" s="169">
        <v>1</v>
      </c>
      <c r="F17" s="169">
        <v>2</v>
      </c>
      <c r="G17" s="169">
        <v>0</v>
      </c>
      <c r="H17" s="169">
        <v>0</v>
      </c>
      <c r="I17" s="169">
        <v>0</v>
      </c>
      <c r="J17" s="169">
        <v>0</v>
      </c>
      <c r="K17" s="169">
        <v>1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1</v>
      </c>
    </row>
    <row r="18" spans="3:49" x14ac:dyDescent="0.3">
      <c r="C18" s="169">
        <v>46</v>
      </c>
      <c r="D18" s="169">
        <v>3</v>
      </c>
      <c r="E18" s="169">
        <v>2</v>
      </c>
      <c r="F18" s="169">
        <v>352</v>
      </c>
      <c r="G18" s="169">
        <v>0</v>
      </c>
      <c r="H18" s="169">
        <v>0</v>
      </c>
      <c r="I18" s="169">
        <v>0</v>
      </c>
      <c r="J18" s="169">
        <v>0</v>
      </c>
      <c r="K18" s="169">
        <v>184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  <c r="AP18" s="169">
        <v>0</v>
      </c>
      <c r="AQ18" s="169">
        <v>0</v>
      </c>
      <c r="AR18" s="169">
        <v>0</v>
      </c>
      <c r="AS18" s="169">
        <v>0</v>
      </c>
      <c r="AT18" s="169">
        <v>0</v>
      </c>
      <c r="AU18" s="169">
        <v>0</v>
      </c>
      <c r="AV18" s="169">
        <v>0</v>
      </c>
      <c r="AW18" s="169">
        <v>168</v>
      </c>
    </row>
    <row r="19" spans="3:49" x14ac:dyDescent="0.3">
      <c r="C19" s="169">
        <v>46</v>
      </c>
      <c r="D19" s="169">
        <v>3</v>
      </c>
      <c r="E19" s="169">
        <v>4</v>
      </c>
      <c r="F19" s="169">
        <v>34</v>
      </c>
      <c r="G19" s="169">
        <v>0</v>
      </c>
      <c r="H19" s="169">
        <v>0</v>
      </c>
      <c r="I19" s="169">
        <v>0</v>
      </c>
      <c r="J19" s="169">
        <v>0</v>
      </c>
      <c r="K19" s="169">
        <v>34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46</v>
      </c>
      <c r="D20" s="169">
        <v>3</v>
      </c>
      <c r="E20" s="169">
        <v>5</v>
      </c>
      <c r="F20" s="169">
        <v>425</v>
      </c>
      <c r="G20" s="169">
        <v>425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0</v>
      </c>
    </row>
    <row r="21" spans="3:49" x14ac:dyDescent="0.3">
      <c r="C21" s="169">
        <v>46</v>
      </c>
      <c r="D21" s="169">
        <v>3</v>
      </c>
      <c r="E21" s="169">
        <v>6</v>
      </c>
      <c r="F21" s="169">
        <v>159843</v>
      </c>
      <c r="G21" s="169">
        <v>30550</v>
      </c>
      <c r="H21" s="169">
        <v>0</v>
      </c>
      <c r="I21" s="169">
        <v>0</v>
      </c>
      <c r="J21" s="169">
        <v>0</v>
      </c>
      <c r="K21" s="169">
        <v>103854</v>
      </c>
      <c r="L21" s="169">
        <v>0</v>
      </c>
      <c r="M21" s="169">
        <v>0</v>
      </c>
      <c r="N21" s="169">
        <v>0</v>
      </c>
      <c r="O21" s="169">
        <v>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25439</v>
      </c>
    </row>
    <row r="22" spans="3:49" x14ac:dyDescent="0.3">
      <c r="C22" s="169">
        <v>46</v>
      </c>
      <c r="D22" s="169">
        <v>3</v>
      </c>
      <c r="E22" s="169">
        <v>10</v>
      </c>
      <c r="F22" s="169">
        <v>4400</v>
      </c>
      <c r="G22" s="169">
        <v>0</v>
      </c>
      <c r="H22" s="169">
        <v>0</v>
      </c>
      <c r="I22" s="169">
        <v>0</v>
      </c>
      <c r="J22" s="169">
        <v>4400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46</v>
      </c>
      <c r="D23" s="169">
        <v>3</v>
      </c>
      <c r="E23" s="169">
        <v>11</v>
      </c>
      <c r="F23" s="169">
        <v>763.35877862595419</v>
      </c>
      <c r="G23" s="169">
        <v>0</v>
      </c>
      <c r="H23" s="169">
        <v>0</v>
      </c>
      <c r="I23" s="169">
        <v>0</v>
      </c>
      <c r="J23" s="169">
        <v>763.35877862595419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0</v>
      </c>
      <c r="AS23" s="169">
        <v>0</v>
      </c>
      <c r="AT23" s="169">
        <v>0</v>
      </c>
      <c r="AU23" s="169">
        <v>0</v>
      </c>
      <c r="AV23" s="169">
        <v>0</v>
      </c>
      <c r="AW23" s="169">
        <v>0</v>
      </c>
    </row>
    <row r="24" spans="3:49" x14ac:dyDescent="0.3">
      <c r="C24" s="169">
        <v>46</v>
      </c>
      <c r="D24" s="169">
        <v>4</v>
      </c>
      <c r="E24" s="169">
        <v>1</v>
      </c>
      <c r="F24" s="169">
        <v>2</v>
      </c>
      <c r="G24" s="169">
        <v>0</v>
      </c>
      <c r="H24" s="169">
        <v>0</v>
      </c>
      <c r="I24" s="169">
        <v>0</v>
      </c>
      <c r="J24" s="169">
        <v>0</v>
      </c>
      <c r="K24" s="169">
        <v>1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  <c r="AQ24" s="169">
        <v>0</v>
      </c>
      <c r="AR24" s="169">
        <v>0</v>
      </c>
      <c r="AS24" s="169">
        <v>0</v>
      </c>
      <c r="AT24" s="169">
        <v>0</v>
      </c>
      <c r="AU24" s="169">
        <v>0</v>
      </c>
      <c r="AV24" s="169">
        <v>0</v>
      </c>
      <c r="AW24" s="169">
        <v>1</v>
      </c>
    </row>
    <row r="25" spans="3:49" x14ac:dyDescent="0.3">
      <c r="C25" s="169">
        <v>46</v>
      </c>
      <c r="D25" s="169">
        <v>4</v>
      </c>
      <c r="E25" s="169">
        <v>2</v>
      </c>
      <c r="F25" s="169">
        <v>336</v>
      </c>
      <c r="G25" s="169">
        <v>0</v>
      </c>
      <c r="H25" s="169">
        <v>0</v>
      </c>
      <c r="I25" s="169">
        <v>0</v>
      </c>
      <c r="J25" s="169">
        <v>0</v>
      </c>
      <c r="K25" s="169">
        <v>168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0</v>
      </c>
      <c r="AP25" s="169">
        <v>0</v>
      </c>
      <c r="AQ25" s="169">
        <v>0</v>
      </c>
      <c r="AR25" s="169">
        <v>0</v>
      </c>
      <c r="AS25" s="169">
        <v>0</v>
      </c>
      <c r="AT25" s="169">
        <v>0</v>
      </c>
      <c r="AU25" s="169">
        <v>0</v>
      </c>
      <c r="AV25" s="169">
        <v>0</v>
      </c>
      <c r="AW25" s="169">
        <v>168</v>
      </c>
    </row>
    <row r="26" spans="3:49" x14ac:dyDescent="0.3">
      <c r="C26" s="169">
        <v>46</v>
      </c>
      <c r="D26" s="169">
        <v>4</v>
      </c>
      <c r="E26" s="169">
        <v>4</v>
      </c>
      <c r="F26" s="169">
        <v>34</v>
      </c>
      <c r="G26" s="169">
        <v>0</v>
      </c>
      <c r="H26" s="169">
        <v>0</v>
      </c>
      <c r="I26" s="169">
        <v>0</v>
      </c>
      <c r="J26" s="169">
        <v>0</v>
      </c>
      <c r="K26" s="169">
        <v>34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  <c r="AP26" s="169">
        <v>0</v>
      </c>
      <c r="AQ26" s="169">
        <v>0</v>
      </c>
      <c r="AR26" s="169">
        <v>0</v>
      </c>
      <c r="AS26" s="169">
        <v>0</v>
      </c>
      <c r="AT26" s="169">
        <v>0</v>
      </c>
      <c r="AU26" s="169">
        <v>0</v>
      </c>
      <c r="AV26" s="169">
        <v>0</v>
      </c>
      <c r="AW26" s="169">
        <v>0</v>
      </c>
    </row>
    <row r="27" spans="3:49" x14ac:dyDescent="0.3">
      <c r="C27" s="169">
        <v>46</v>
      </c>
      <c r="D27" s="169">
        <v>4</v>
      </c>
      <c r="E27" s="169">
        <v>5</v>
      </c>
      <c r="F27" s="169">
        <v>502</v>
      </c>
      <c r="G27" s="169">
        <v>502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0</v>
      </c>
      <c r="AP27" s="169">
        <v>0</v>
      </c>
      <c r="AQ27" s="169">
        <v>0</v>
      </c>
      <c r="AR27" s="169">
        <v>0</v>
      </c>
      <c r="AS27" s="169">
        <v>0</v>
      </c>
      <c r="AT27" s="169">
        <v>0</v>
      </c>
      <c r="AU27" s="169">
        <v>0</v>
      </c>
      <c r="AV27" s="169">
        <v>0</v>
      </c>
      <c r="AW27" s="169">
        <v>0</v>
      </c>
    </row>
    <row r="28" spans="3:49" x14ac:dyDescent="0.3">
      <c r="C28" s="169">
        <v>46</v>
      </c>
      <c r="D28" s="169">
        <v>4</v>
      </c>
      <c r="E28" s="169">
        <v>6</v>
      </c>
      <c r="F28" s="169">
        <v>158249</v>
      </c>
      <c r="G28" s="169">
        <v>37875</v>
      </c>
      <c r="H28" s="169">
        <v>0</v>
      </c>
      <c r="I28" s="169">
        <v>0</v>
      </c>
      <c r="J28" s="169">
        <v>0</v>
      </c>
      <c r="K28" s="169">
        <v>95354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0</v>
      </c>
      <c r="AO28" s="169">
        <v>0</v>
      </c>
      <c r="AP28" s="169">
        <v>0</v>
      </c>
      <c r="AQ28" s="169">
        <v>0</v>
      </c>
      <c r="AR28" s="169">
        <v>0</v>
      </c>
      <c r="AS28" s="169">
        <v>0</v>
      </c>
      <c r="AT28" s="169">
        <v>0</v>
      </c>
      <c r="AU28" s="169">
        <v>0</v>
      </c>
      <c r="AV28" s="169">
        <v>0</v>
      </c>
      <c r="AW28" s="169">
        <v>25020</v>
      </c>
    </row>
    <row r="29" spans="3:49" x14ac:dyDescent="0.3">
      <c r="C29" s="169">
        <v>46</v>
      </c>
      <c r="D29" s="169">
        <v>4</v>
      </c>
      <c r="E29" s="169">
        <v>11</v>
      </c>
      <c r="F29" s="169">
        <v>763.35877862595419</v>
      </c>
      <c r="G29" s="169">
        <v>0</v>
      </c>
      <c r="H29" s="169">
        <v>0</v>
      </c>
      <c r="I29" s="169">
        <v>0</v>
      </c>
      <c r="J29" s="169">
        <v>763.35877862595419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0</v>
      </c>
      <c r="AO29" s="169">
        <v>0</v>
      </c>
      <c r="AP29" s="169">
        <v>0</v>
      </c>
      <c r="AQ29" s="169">
        <v>0</v>
      </c>
      <c r="AR29" s="169">
        <v>0</v>
      </c>
      <c r="AS29" s="169">
        <v>0</v>
      </c>
      <c r="AT29" s="169">
        <v>0</v>
      </c>
      <c r="AU29" s="169">
        <v>0</v>
      </c>
      <c r="AV29" s="169">
        <v>0</v>
      </c>
      <c r="AW29" s="169">
        <v>0</v>
      </c>
    </row>
    <row r="30" spans="3:49" x14ac:dyDescent="0.3">
      <c r="C30" s="169">
        <v>46</v>
      </c>
      <c r="D30" s="169">
        <v>5</v>
      </c>
      <c r="E30" s="169">
        <v>1</v>
      </c>
      <c r="F30" s="169">
        <v>2</v>
      </c>
      <c r="G30" s="169">
        <v>0</v>
      </c>
      <c r="H30" s="169">
        <v>0</v>
      </c>
      <c r="I30" s="169">
        <v>0</v>
      </c>
      <c r="J30" s="169">
        <v>0</v>
      </c>
      <c r="K30" s="169">
        <v>1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0</v>
      </c>
      <c r="AO30" s="169">
        <v>0</v>
      </c>
      <c r="AP30" s="169">
        <v>0</v>
      </c>
      <c r="AQ30" s="169">
        <v>0</v>
      </c>
      <c r="AR30" s="169">
        <v>0</v>
      </c>
      <c r="AS30" s="169">
        <v>0</v>
      </c>
      <c r="AT30" s="169">
        <v>0</v>
      </c>
      <c r="AU30" s="169">
        <v>0</v>
      </c>
      <c r="AV30" s="169">
        <v>0</v>
      </c>
      <c r="AW30" s="169">
        <v>1</v>
      </c>
    </row>
    <row r="31" spans="3:49" x14ac:dyDescent="0.3">
      <c r="C31" s="169">
        <v>46</v>
      </c>
      <c r="D31" s="169">
        <v>5</v>
      </c>
      <c r="E31" s="169">
        <v>2</v>
      </c>
      <c r="F31" s="169">
        <v>336</v>
      </c>
      <c r="G31" s="169">
        <v>0</v>
      </c>
      <c r="H31" s="169">
        <v>0</v>
      </c>
      <c r="I31" s="169">
        <v>0</v>
      </c>
      <c r="J31" s="169">
        <v>0</v>
      </c>
      <c r="K31" s="169">
        <v>160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0</v>
      </c>
      <c r="AO31" s="169">
        <v>0</v>
      </c>
      <c r="AP31" s="169">
        <v>0</v>
      </c>
      <c r="AQ31" s="169">
        <v>0</v>
      </c>
      <c r="AR31" s="169">
        <v>0</v>
      </c>
      <c r="AS31" s="169">
        <v>0</v>
      </c>
      <c r="AT31" s="169">
        <v>0</v>
      </c>
      <c r="AU31" s="169">
        <v>0</v>
      </c>
      <c r="AV31" s="169">
        <v>0</v>
      </c>
      <c r="AW31" s="169">
        <v>176</v>
      </c>
    </row>
    <row r="32" spans="3:49" x14ac:dyDescent="0.3">
      <c r="C32" s="169">
        <v>46</v>
      </c>
      <c r="D32" s="169">
        <v>5</v>
      </c>
      <c r="E32" s="169">
        <v>4</v>
      </c>
      <c r="F32" s="169">
        <v>34</v>
      </c>
      <c r="G32" s="169">
        <v>0</v>
      </c>
      <c r="H32" s="169">
        <v>0</v>
      </c>
      <c r="I32" s="169">
        <v>0</v>
      </c>
      <c r="J32" s="169">
        <v>0</v>
      </c>
      <c r="K32" s="169">
        <v>34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0</v>
      </c>
      <c r="X32" s="169">
        <v>0</v>
      </c>
      <c r="Y32" s="169">
        <v>0</v>
      </c>
      <c r="Z32" s="169">
        <v>0</v>
      </c>
      <c r="AA32" s="169">
        <v>0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0</v>
      </c>
      <c r="AJ32" s="169">
        <v>0</v>
      </c>
      <c r="AK32" s="169">
        <v>0</v>
      </c>
      <c r="AL32" s="169">
        <v>0</v>
      </c>
      <c r="AM32" s="169">
        <v>0</v>
      </c>
      <c r="AN32" s="169">
        <v>0</v>
      </c>
      <c r="AO32" s="169">
        <v>0</v>
      </c>
      <c r="AP32" s="169">
        <v>0</v>
      </c>
      <c r="AQ32" s="169">
        <v>0</v>
      </c>
      <c r="AR32" s="169">
        <v>0</v>
      </c>
      <c r="AS32" s="169">
        <v>0</v>
      </c>
      <c r="AT32" s="169">
        <v>0</v>
      </c>
      <c r="AU32" s="169">
        <v>0</v>
      </c>
      <c r="AV32" s="169">
        <v>0</v>
      </c>
      <c r="AW32" s="169">
        <v>0</v>
      </c>
    </row>
    <row r="33" spans="3:49" x14ac:dyDescent="0.3">
      <c r="C33" s="169">
        <v>46</v>
      </c>
      <c r="D33" s="169">
        <v>5</v>
      </c>
      <c r="E33" s="169">
        <v>5</v>
      </c>
      <c r="F33" s="169">
        <v>463</v>
      </c>
      <c r="G33" s="169">
        <v>463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169">
        <v>0</v>
      </c>
      <c r="AL33" s="169">
        <v>0</v>
      </c>
      <c r="AM33" s="169">
        <v>0</v>
      </c>
      <c r="AN33" s="169">
        <v>0</v>
      </c>
      <c r="AO33" s="169">
        <v>0</v>
      </c>
      <c r="AP33" s="169">
        <v>0</v>
      </c>
      <c r="AQ33" s="169">
        <v>0</v>
      </c>
      <c r="AR33" s="169">
        <v>0</v>
      </c>
      <c r="AS33" s="169">
        <v>0</v>
      </c>
      <c r="AT33" s="169">
        <v>0</v>
      </c>
      <c r="AU33" s="169">
        <v>0</v>
      </c>
      <c r="AV33" s="169">
        <v>0</v>
      </c>
      <c r="AW33" s="169">
        <v>0</v>
      </c>
    </row>
    <row r="34" spans="3:49" x14ac:dyDescent="0.3">
      <c r="C34" s="169">
        <v>46</v>
      </c>
      <c r="D34" s="169">
        <v>5</v>
      </c>
      <c r="E34" s="169">
        <v>6</v>
      </c>
      <c r="F34" s="169">
        <v>186620</v>
      </c>
      <c r="G34" s="169">
        <v>31725</v>
      </c>
      <c r="H34" s="169">
        <v>0</v>
      </c>
      <c r="I34" s="169">
        <v>0</v>
      </c>
      <c r="J34" s="169">
        <v>0</v>
      </c>
      <c r="K34" s="169">
        <v>129875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169">
        <v>0</v>
      </c>
      <c r="AL34" s="169">
        <v>0</v>
      </c>
      <c r="AM34" s="169">
        <v>0</v>
      </c>
      <c r="AN34" s="169">
        <v>0</v>
      </c>
      <c r="AO34" s="169">
        <v>0</v>
      </c>
      <c r="AP34" s="169">
        <v>0</v>
      </c>
      <c r="AQ34" s="169">
        <v>0</v>
      </c>
      <c r="AR34" s="169">
        <v>0</v>
      </c>
      <c r="AS34" s="169">
        <v>0</v>
      </c>
      <c r="AT34" s="169">
        <v>0</v>
      </c>
      <c r="AU34" s="169">
        <v>0</v>
      </c>
      <c r="AV34" s="169">
        <v>0</v>
      </c>
      <c r="AW34" s="169">
        <v>25020</v>
      </c>
    </row>
    <row r="35" spans="3:49" x14ac:dyDescent="0.3">
      <c r="C35" s="169">
        <v>46</v>
      </c>
      <c r="D35" s="169">
        <v>5</v>
      </c>
      <c r="E35" s="169">
        <v>9</v>
      </c>
      <c r="F35" s="169">
        <v>20520</v>
      </c>
      <c r="G35" s="169">
        <v>0</v>
      </c>
      <c r="H35" s="169">
        <v>0</v>
      </c>
      <c r="I35" s="169">
        <v>0</v>
      </c>
      <c r="J35" s="169">
        <v>0</v>
      </c>
      <c r="K35" s="169">
        <v>20520</v>
      </c>
      <c r="L35" s="169">
        <v>0</v>
      </c>
      <c r="M35" s="169">
        <v>0</v>
      </c>
      <c r="N35" s="169">
        <v>0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0</v>
      </c>
      <c r="X35" s="169">
        <v>0</v>
      </c>
      <c r="Y35" s="169">
        <v>0</v>
      </c>
      <c r="Z35" s="169">
        <v>0</v>
      </c>
      <c r="AA35" s="169">
        <v>0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169">
        <v>0</v>
      </c>
      <c r="AL35" s="169">
        <v>0</v>
      </c>
      <c r="AM35" s="169">
        <v>0</v>
      </c>
      <c r="AN35" s="169">
        <v>0</v>
      </c>
      <c r="AO35" s="169">
        <v>0</v>
      </c>
      <c r="AP35" s="169">
        <v>0</v>
      </c>
      <c r="AQ35" s="169">
        <v>0</v>
      </c>
      <c r="AR35" s="169">
        <v>0</v>
      </c>
      <c r="AS35" s="169">
        <v>0</v>
      </c>
      <c r="AT35" s="169">
        <v>0</v>
      </c>
      <c r="AU35" s="169">
        <v>0</v>
      </c>
      <c r="AV35" s="169">
        <v>0</v>
      </c>
      <c r="AW35" s="169">
        <v>0</v>
      </c>
    </row>
    <row r="36" spans="3:49" x14ac:dyDescent="0.3">
      <c r="C36" s="169">
        <v>46</v>
      </c>
      <c r="D36" s="169">
        <v>5</v>
      </c>
      <c r="E36" s="169">
        <v>11</v>
      </c>
      <c r="F36" s="169">
        <v>763.35877862595419</v>
      </c>
      <c r="G36" s="169">
        <v>0</v>
      </c>
      <c r="H36" s="169">
        <v>0</v>
      </c>
      <c r="I36" s="169">
        <v>0</v>
      </c>
      <c r="J36" s="169">
        <v>763.35877862595419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169">
        <v>0</v>
      </c>
      <c r="AL36" s="169">
        <v>0</v>
      </c>
      <c r="AM36" s="169">
        <v>0</v>
      </c>
      <c r="AN36" s="169">
        <v>0</v>
      </c>
      <c r="AO36" s="169">
        <v>0</v>
      </c>
      <c r="AP36" s="169">
        <v>0</v>
      </c>
      <c r="AQ36" s="169">
        <v>0</v>
      </c>
      <c r="AR36" s="169">
        <v>0</v>
      </c>
      <c r="AS36" s="169">
        <v>0</v>
      </c>
      <c r="AT36" s="169">
        <v>0</v>
      </c>
      <c r="AU36" s="169">
        <v>0</v>
      </c>
      <c r="AV36" s="169">
        <v>0</v>
      </c>
      <c r="AW36" s="169">
        <v>0</v>
      </c>
    </row>
    <row r="37" spans="3:49" x14ac:dyDescent="0.3">
      <c r="C37" s="169">
        <v>46</v>
      </c>
      <c r="D37" s="169">
        <v>6</v>
      </c>
      <c r="E37" s="169">
        <v>1</v>
      </c>
      <c r="F37" s="169">
        <v>2</v>
      </c>
      <c r="G37" s="169">
        <v>0</v>
      </c>
      <c r="H37" s="169">
        <v>0</v>
      </c>
      <c r="I37" s="169">
        <v>0</v>
      </c>
      <c r="J37" s="169">
        <v>0</v>
      </c>
      <c r="K37" s="169">
        <v>1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0</v>
      </c>
      <c r="AH37" s="169">
        <v>0</v>
      </c>
      <c r="AI37" s="169">
        <v>0</v>
      </c>
      <c r="AJ37" s="169">
        <v>0</v>
      </c>
      <c r="AK37" s="169">
        <v>0</v>
      </c>
      <c r="AL37" s="169">
        <v>0</v>
      </c>
      <c r="AM37" s="169">
        <v>0</v>
      </c>
      <c r="AN37" s="169">
        <v>0</v>
      </c>
      <c r="AO37" s="169">
        <v>0</v>
      </c>
      <c r="AP37" s="169">
        <v>0</v>
      </c>
      <c r="AQ37" s="169">
        <v>0</v>
      </c>
      <c r="AR37" s="169">
        <v>0</v>
      </c>
      <c r="AS37" s="169">
        <v>0</v>
      </c>
      <c r="AT37" s="169">
        <v>0</v>
      </c>
      <c r="AU37" s="169">
        <v>0</v>
      </c>
      <c r="AV37" s="169">
        <v>0</v>
      </c>
      <c r="AW37" s="169">
        <v>1</v>
      </c>
    </row>
    <row r="38" spans="3:49" x14ac:dyDescent="0.3">
      <c r="C38" s="169">
        <v>46</v>
      </c>
      <c r="D38" s="169">
        <v>6</v>
      </c>
      <c r="E38" s="169">
        <v>2</v>
      </c>
      <c r="F38" s="169">
        <v>352</v>
      </c>
      <c r="G38" s="169">
        <v>0</v>
      </c>
      <c r="H38" s="169">
        <v>0</v>
      </c>
      <c r="I38" s="169">
        <v>0</v>
      </c>
      <c r="J38" s="169">
        <v>0</v>
      </c>
      <c r="K38" s="169">
        <v>176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0</v>
      </c>
      <c r="AJ38" s="169">
        <v>0</v>
      </c>
      <c r="AK38" s="169">
        <v>0</v>
      </c>
      <c r="AL38" s="169">
        <v>0</v>
      </c>
      <c r="AM38" s="169">
        <v>0</v>
      </c>
      <c r="AN38" s="169">
        <v>0</v>
      </c>
      <c r="AO38" s="169">
        <v>0</v>
      </c>
      <c r="AP38" s="169">
        <v>0</v>
      </c>
      <c r="AQ38" s="169">
        <v>0</v>
      </c>
      <c r="AR38" s="169">
        <v>0</v>
      </c>
      <c r="AS38" s="169">
        <v>0</v>
      </c>
      <c r="AT38" s="169">
        <v>0</v>
      </c>
      <c r="AU38" s="169">
        <v>0</v>
      </c>
      <c r="AV38" s="169">
        <v>0</v>
      </c>
      <c r="AW38" s="169">
        <v>176</v>
      </c>
    </row>
    <row r="39" spans="3:49" x14ac:dyDescent="0.3">
      <c r="C39" s="169">
        <v>46</v>
      </c>
      <c r="D39" s="169">
        <v>6</v>
      </c>
      <c r="E39" s="169">
        <v>4</v>
      </c>
      <c r="F39" s="169">
        <v>34</v>
      </c>
      <c r="G39" s="169">
        <v>0</v>
      </c>
      <c r="H39" s="169">
        <v>0</v>
      </c>
      <c r="I39" s="169">
        <v>0</v>
      </c>
      <c r="J39" s="169">
        <v>0</v>
      </c>
      <c r="K39" s="169">
        <v>34</v>
      </c>
      <c r="L39" s="169">
        <v>0</v>
      </c>
      <c r="M39" s="169">
        <v>0</v>
      </c>
      <c r="N39" s="169">
        <v>0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0</v>
      </c>
      <c r="AH39" s="169">
        <v>0</v>
      </c>
      <c r="AI39" s="169">
        <v>0</v>
      </c>
      <c r="AJ39" s="169">
        <v>0</v>
      </c>
      <c r="AK39" s="169">
        <v>0</v>
      </c>
      <c r="AL39" s="169">
        <v>0</v>
      </c>
      <c r="AM39" s="169">
        <v>0</v>
      </c>
      <c r="AN39" s="169">
        <v>0</v>
      </c>
      <c r="AO39" s="169">
        <v>0</v>
      </c>
      <c r="AP39" s="169">
        <v>0</v>
      </c>
      <c r="AQ39" s="169">
        <v>0</v>
      </c>
      <c r="AR39" s="169">
        <v>0</v>
      </c>
      <c r="AS39" s="169">
        <v>0</v>
      </c>
      <c r="AT39" s="169">
        <v>0</v>
      </c>
      <c r="AU39" s="169">
        <v>0</v>
      </c>
      <c r="AV39" s="169">
        <v>0</v>
      </c>
      <c r="AW39" s="169">
        <v>0</v>
      </c>
    </row>
    <row r="40" spans="3:49" x14ac:dyDescent="0.3">
      <c r="C40" s="169">
        <v>46</v>
      </c>
      <c r="D40" s="169">
        <v>6</v>
      </c>
      <c r="E40" s="169">
        <v>5</v>
      </c>
      <c r="F40" s="169">
        <v>356</v>
      </c>
      <c r="G40" s="169">
        <v>356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169">
        <v>0</v>
      </c>
      <c r="AK40" s="169">
        <v>0</v>
      </c>
      <c r="AL40" s="169">
        <v>0</v>
      </c>
      <c r="AM40" s="169">
        <v>0</v>
      </c>
      <c r="AN40" s="169">
        <v>0</v>
      </c>
      <c r="AO40" s="169">
        <v>0</v>
      </c>
      <c r="AP40" s="169">
        <v>0</v>
      </c>
      <c r="AQ40" s="169">
        <v>0</v>
      </c>
      <c r="AR40" s="169">
        <v>0</v>
      </c>
      <c r="AS40" s="169">
        <v>0</v>
      </c>
      <c r="AT40" s="169">
        <v>0</v>
      </c>
      <c r="AU40" s="169">
        <v>0</v>
      </c>
      <c r="AV40" s="169">
        <v>0</v>
      </c>
      <c r="AW40" s="169">
        <v>0</v>
      </c>
    </row>
    <row r="41" spans="3:49" x14ac:dyDescent="0.3">
      <c r="C41" s="169">
        <v>46</v>
      </c>
      <c r="D41" s="169">
        <v>6</v>
      </c>
      <c r="E41" s="169">
        <v>6</v>
      </c>
      <c r="F41" s="169">
        <v>146814</v>
      </c>
      <c r="G41" s="169">
        <v>25650</v>
      </c>
      <c r="H41" s="169">
        <v>0</v>
      </c>
      <c r="I41" s="169">
        <v>0</v>
      </c>
      <c r="J41" s="169">
        <v>0</v>
      </c>
      <c r="K41" s="169">
        <v>96144</v>
      </c>
      <c r="L41" s="169">
        <v>0</v>
      </c>
      <c r="M41" s="169">
        <v>0</v>
      </c>
      <c r="N41" s="169">
        <v>0</v>
      </c>
      <c r="O41" s="169">
        <v>0</v>
      </c>
      <c r="P41" s="169">
        <v>0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</v>
      </c>
      <c r="AH41" s="169">
        <v>0</v>
      </c>
      <c r="AI41" s="169">
        <v>0</v>
      </c>
      <c r="AJ41" s="169">
        <v>0</v>
      </c>
      <c r="AK41" s="169">
        <v>0</v>
      </c>
      <c r="AL41" s="169">
        <v>0</v>
      </c>
      <c r="AM41" s="169">
        <v>0</v>
      </c>
      <c r="AN41" s="169">
        <v>0</v>
      </c>
      <c r="AO41" s="169">
        <v>0</v>
      </c>
      <c r="AP41" s="169">
        <v>0</v>
      </c>
      <c r="AQ41" s="169">
        <v>0</v>
      </c>
      <c r="AR41" s="169">
        <v>0</v>
      </c>
      <c r="AS41" s="169">
        <v>0</v>
      </c>
      <c r="AT41" s="169">
        <v>0</v>
      </c>
      <c r="AU41" s="169">
        <v>0</v>
      </c>
      <c r="AV41" s="169">
        <v>0</v>
      </c>
      <c r="AW41" s="169">
        <v>25020</v>
      </c>
    </row>
    <row r="42" spans="3:49" x14ac:dyDescent="0.3">
      <c r="C42" s="169">
        <v>46</v>
      </c>
      <c r="D42" s="169">
        <v>6</v>
      </c>
      <c r="E42" s="169">
        <v>11</v>
      </c>
      <c r="F42" s="169">
        <v>763.35877862595419</v>
      </c>
      <c r="G42" s="169">
        <v>0</v>
      </c>
      <c r="H42" s="169">
        <v>0</v>
      </c>
      <c r="I42" s="169">
        <v>0</v>
      </c>
      <c r="J42" s="169">
        <v>763.35877862595419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>
        <v>0</v>
      </c>
      <c r="W42" s="169">
        <v>0</v>
      </c>
      <c r="X42" s="169">
        <v>0</v>
      </c>
      <c r="Y42" s="169">
        <v>0</v>
      </c>
      <c r="Z42" s="169">
        <v>0</v>
      </c>
      <c r="AA42" s="169">
        <v>0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  <c r="AJ42" s="169">
        <v>0</v>
      </c>
      <c r="AK42" s="169">
        <v>0</v>
      </c>
      <c r="AL42" s="169">
        <v>0</v>
      </c>
      <c r="AM42" s="169">
        <v>0</v>
      </c>
      <c r="AN42" s="169">
        <v>0</v>
      </c>
      <c r="AO42" s="169">
        <v>0</v>
      </c>
      <c r="AP42" s="169">
        <v>0</v>
      </c>
      <c r="AQ42" s="169">
        <v>0</v>
      </c>
      <c r="AR42" s="169">
        <v>0</v>
      </c>
      <c r="AS42" s="169">
        <v>0</v>
      </c>
      <c r="AT42" s="169">
        <v>0</v>
      </c>
      <c r="AU42" s="169">
        <v>0</v>
      </c>
      <c r="AV42" s="169">
        <v>0</v>
      </c>
      <c r="AW42" s="169">
        <v>0</v>
      </c>
    </row>
    <row r="43" spans="3:49" x14ac:dyDescent="0.3">
      <c r="C43" s="169">
        <v>46</v>
      </c>
      <c r="D43" s="169">
        <v>7</v>
      </c>
      <c r="E43" s="169">
        <v>1</v>
      </c>
      <c r="F43" s="169">
        <v>2</v>
      </c>
      <c r="G43" s="169">
        <v>0</v>
      </c>
      <c r="H43" s="169">
        <v>0</v>
      </c>
      <c r="I43" s="169">
        <v>0</v>
      </c>
      <c r="J43" s="169">
        <v>0</v>
      </c>
      <c r="K43" s="169">
        <v>1</v>
      </c>
      <c r="L43" s="169">
        <v>0</v>
      </c>
      <c r="M43" s="169">
        <v>0</v>
      </c>
      <c r="N43" s="169">
        <v>0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0</v>
      </c>
      <c r="W43" s="169">
        <v>0</v>
      </c>
      <c r="X43" s="169">
        <v>0</v>
      </c>
      <c r="Y43" s="169">
        <v>0</v>
      </c>
      <c r="Z43" s="169">
        <v>0</v>
      </c>
      <c r="AA43" s="169">
        <v>0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  <c r="AJ43" s="169">
        <v>0</v>
      </c>
      <c r="AK43" s="169">
        <v>0</v>
      </c>
      <c r="AL43" s="169">
        <v>0</v>
      </c>
      <c r="AM43" s="169">
        <v>0</v>
      </c>
      <c r="AN43" s="169">
        <v>0</v>
      </c>
      <c r="AO43" s="169">
        <v>0</v>
      </c>
      <c r="AP43" s="169">
        <v>0</v>
      </c>
      <c r="AQ43" s="169">
        <v>0</v>
      </c>
      <c r="AR43" s="169">
        <v>0</v>
      </c>
      <c r="AS43" s="169">
        <v>0</v>
      </c>
      <c r="AT43" s="169">
        <v>0</v>
      </c>
      <c r="AU43" s="169">
        <v>0</v>
      </c>
      <c r="AV43" s="169">
        <v>0</v>
      </c>
      <c r="AW43" s="169">
        <v>1</v>
      </c>
    </row>
    <row r="44" spans="3:49" x14ac:dyDescent="0.3">
      <c r="C44" s="169">
        <v>46</v>
      </c>
      <c r="D44" s="169">
        <v>7</v>
      </c>
      <c r="E44" s="169">
        <v>2</v>
      </c>
      <c r="F44" s="169">
        <v>296</v>
      </c>
      <c r="G44" s="169">
        <v>0</v>
      </c>
      <c r="H44" s="169">
        <v>0</v>
      </c>
      <c r="I44" s="169">
        <v>0</v>
      </c>
      <c r="J44" s="169">
        <v>0</v>
      </c>
      <c r="K44" s="169">
        <v>168</v>
      </c>
      <c r="L44" s="169">
        <v>0</v>
      </c>
      <c r="M44" s="169">
        <v>0</v>
      </c>
      <c r="N44" s="169">
        <v>0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0</v>
      </c>
      <c r="X44" s="169">
        <v>0</v>
      </c>
      <c r="Y44" s="169">
        <v>0</v>
      </c>
      <c r="Z44" s="169">
        <v>0</v>
      </c>
      <c r="AA44" s="169">
        <v>0</v>
      </c>
      <c r="AB44" s="169">
        <v>0</v>
      </c>
      <c r="AC44" s="169">
        <v>0</v>
      </c>
      <c r="AD44" s="169">
        <v>0</v>
      </c>
      <c r="AE44" s="169">
        <v>0</v>
      </c>
      <c r="AF44" s="169">
        <v>0</v>
      </c>
      <c r="AG44" s="169">
        <v>0</v>
      </c>
      <c r="AH44" s="169">
        <v>0</v>
      </c>
      <c r="AI44" s="169">
        <v>0</v>
      </c>
      <c r="AJ44" s="169">
        <v>0</v>
      </c>
      <c r="AK44" s="169">
        <v>0</v>
      </c>
      <c r="AL44" s="169">
        <v>0</v>
      </c>
      <c r="AM44" s="169">
        <v>0</v>
      </c>
      <c r="AN44" s="169">
        <v>0</v>
      </c>
      <c r="AO44" s="169">
        <v>0</v>
      </c>
      <c r="AP44" s="169">
        <v>0</v>
      </c>
      <c r="AQ44" s="169">
        <v>0</v>
      </c>
      <c r="AR44" s="169">
        <v>0</v>
      </c>
      <c r="AS44" s="169">
        <v>0</v>
      </c>
      <c r="AT44" s="169">
        <v>0</v>
      </c>
      <c r="AU44" s="169">
        <v>0</v>
      </c>
      <c r="AV44" s="169">
        <v>0</v>
      </c>
      <c r="AW44" s="169">
        <v>128</v>
      </c>
    </row>
    <row r="45" spans="3:49" x14ac:dyDescent="0.3">
      <c r="C45" s="169">
        <v>46</v>
      </c>
      <c r="D45" s="169">
        <v>7</v>
      </c>
      <c r="E45" s="169">
        <v>4</v>
      </c>
      <c r="F45" s="169">
        <v>34</v>
      </c>
      <c r="G45" s="169">
        <v>0</v>
      </c>
      <c r="H45" s="169">
        <v>0</v>
      </c>
      <c r="I45" s="169">
        <v>0</v>
      </c>
      <c r="J45" s="169">
        <v>0</v>
      </c>
      <c r="K45" s="169">
        <v>34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169">
        <v>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  <c r="AG45" s="169">
        <v>0</v>
      </c>
      <c r="AH45" s="169">
        <v>0</v>
      </c>
      <c r="AI45" s="169">
        <v>0</v>
      </c>
      <c r="AJ45" s="169">
        <v>0</v>
      </c>
      <c r="AK45" s="169">
        <v>0</v>
      </c>
      <c r="AL45" s="169">
        <v>0</v>
      </c>
      <c r="AM45" s="169">
        <v>0</v>
      </c>
      <c r="AN45" s="169">
        <v>0</v>
      </c>
      <c r="AO45" s="169">
        <v>0</v>
      </c>
      <c r="AP45" s="169">
        <v>0</v>
      </c>
      <c r="AQ45" s="169">
        <v>0</v>
      </c>
      <c r="AR45" s="169">
        <v>0</v>
      </c>
      <c r="AS45" s="169">
        <v>0</v>
      </c>
      <c r="AT45" s="169">
        <v>0</v>
      </c>
      <c r="AU45" s="169">
        <v>0</v>
      </c>
      <c r="AV45" s="169">
        <v>0</v>
      </c>
      <c r="AW45" s="169">
        <v>0</v>
      </c>
    </row>
    <row r="46" spans="3:49" x14ac:dyDescent="0.3">
      <c r="C46" s="169">
        <v>46</v>
      </c>
      <c r="D46" s="169">
        <v>7</v>
      </c>
      <c r="E46" s="169">
        <v>5</v>
      </c>
      <c r="F46" s="169">
        <v>478</v>
      </c>
      <c r="G46" s="169">
        <v>478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0</v>
      </c>
      <c r="O46" s="169">
        <v>0</v>
      </c>
      <c r="P46" s="169">
        <v>0</v>
      </c>
      <c r="Q46" s="169">
        <v>0</v>
      </c>
      <c r="R46" s="169">
        <v>0</v>
      </c>
      <c r="S46" s="169">
        <v>0</v>
      </c>
      <c r="T46" s="169">
        <v>0</v>
      </c>
      <c r="U46" s="169">
        <v>0</v>
      </c>
      <c r="V46" s="169">
        <v>0</v>
      </c>
      <c r="W46" s="169">
        <v>0</v>
      </c>
      <c r="X46" s="169">
        <v>0</v>
      </c>
      <c r="Y46" s="169">
        <v>0</v>
      </c>
      <c r="Z46" s="169">
        <v>0</v>
      </c>
      <c r="AA46" s="169">
        <v>0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  <c r="AG46" s="169">
        <v>0</v>
      </c>
      <c r="AH46" s="169">
        <v>0</v>
      </c>
      <c r="AI46" s="169">
        <v>0</v>
      </c>
      <c r="AJ46" s="169">
        <v>0</v>
      </c>
      <c r="AK46" s="169">
        <v>0</v>
      </c>
      <c r="AL46" s="169">
        <v>0</v>
      </c>
      <c r="AM46" s="169">
        <v>0</v>
      </c>
      <c r="AN46" s="169">
        <v>0</v>
      </c>
      <c r="AO46" s="169">
        <v>0</v>
      </c>
      <c r="AP46" s="169">
        <v>0</v>
      </c>
      <c r="AQ46" s="169">
        <v>0</v>
      </c>
      <c r="AR46" s="169">
        <v>0</v>
      </c>
      <c r="AS46" s="169">
        <v>0</v>
      </c>
      <c r="AT46" s="169">
        <v>0</v>
      </c>
      <c r="AU46" s="169">
        <v>0</v>
      </c>
      <c r="AV46" s="169">
        <v>0</v>
      </c>
      <c r="AW46" s="169">
        <v>0</v>
      </c>
    </row>
    <row r="47" spans="3:49" x14ac:dyDescent="0.3">
      <c r="C47" s="169">
        <v>46</v>
      </c>
      <c r="D47" s="169">
        <v>7</v>
      </c>
      <c r="E47" s="169">
        <v>6</v>
      </c>
      <c r="F47" s="169">
        <v>200294</v>
      </c>
      <c r="G47" s="169">
        <v>42325</v>
      </c>
      <c r="H47" s="169">
        <v>0</v>
      </c>
      <c r="I47" s="169">
        <v>0</v>
      </c>
      <c r="J47" s="169">
        <v>0</v>
      </c>
      <c r="K47" s="169">
        <v>126333</v>
      </c>
      <c r="L47" s="169">
        <v>0</v>
      </c>
      <c r="M47" s="169">
        <v>0</v>
      </c>
      <c r="N47" s="169">
        <v>0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  <c r="T47" s="169">
        <v>0</v>
      </c>
      <c r="U47" s="169">
        <v>0</v>
      </c>
      <c r="V47" s="169">
        <v>0</v>
      </c>
      <c r="W47" s="169">
        <v>0</v>
      </c>
      <c r="X47" s="169">
        <v>0</v>
      </c>
      <c r="Y47" s="169">
        <v>0</v>
      </c>
      <c r="Z47" s="169">
        <v>0</v>
      </c>
      <c r="AA47" s="169">
        <v>0</v>
      </c>
      <c r="AB47" s="169">
        <v>0</v>
      </c>
      <c r="AC47" s="169">
        <v>0</v>
      </c>
      <c r="AD47" s="169">
        <v>0</v>
      </c>
      <c r="AE47" s="169">
        <v>0</v>
      </c>
      <c r="AF47" s="169">
        <v>0</v>
      </c>
      <c r="AG47" s="169">
        <v>0</v>
      </c>
      <c r="AH47" s="169">
        <v>0</v>
      </c>
      <c r="AI47" s="169">
        <v>0</v>
      </c>
      <c r="AJ47" s="169">
        <v>0</v>
      </c>
      <c r="AK47" s="169">
        <v>0</v>
      </c>
      <c r="AL47" s="169">
        <v>0</v>
      </c>
      <c r="AM47" s="169">
        <v>0</v>
      </c>
      <c r="AN47" s="169">
        <v>0</v>
      </c>
      <c r="AO47" s="169">
        <v>0</v>
      </c>
      <c r="AP47" s="169">
        <v>0</v>
      </c>
      <c r="AQ47" s="169">
        <v>0</v>
      </c>
      <c r="AR47" s="169">
        <v>0</v>
      </c>
      <c r="AS47" s="169">
        <v>0</v>
      </c>
      <c r="AT47" s="169">
        <v>0</v>
      </c>
      <c r="AU47" s="169">
        <v>0</v>
      </c>
      <c r="AV47" s="169">
        <v>0</v>
      </c>
      <c r="AW47" s="169">
        <v>31636</v>
      </c>
    </row>
    <row r="48" spans="3:49" x14ac:dyDescent="0.3">
      <c r="C48" s="169">
        <v>46</v>
      </c>
      <c r="D48" s="169">
        <v>7</v>
      </c>
      <c r="E48" s="169">
        <v>9</v>
      </c>
      <c r="F48" s="169">
        <v>35318</v>
      </c>
      <c r="G48" s="169">
        <v>0</v>
      </c>
      <c r="H48" s="169">
        <v>0</v>
      </c>
      <c r="I48" s="169">
        <v>0</v>
      </c>
      <c r="J48" s="169">
        <v>0</v>
      </c>
      <c r="K48" s="169">
        <v>28903</v>
      </c>
      <c r="L48" s="169">
        <v>0</v>
      </c>
      <c r="M48" s="169">
        <v>0</v>
      </c>
      <c r="N48" s="169">
        <v>0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0</v>
      </c>
      <c r="U48" s="169">
        <v>0</v>
      </c>
      <c r="V48" s="169">
        <v>0</v>
      </c>
      <c r="W48" s="169">
        <v>0</v>
      </c>
      <c r="X48" s="169">
        <v>0</v>
      </c>
      <c r="Y48" s="169">
        <v>0</v>
      </c>
      <c r="Z48" s="169">
        <v>0</v>
      </c>
      <c r="AA48" s="169">
        <v>0</v>
      </c>
      <c r="AB48" s="169">
        <v>0</v>
      </c>
      <c r="AC48" s="169">
        <v>0</v>
      </c>
      <c r="AD48" s="169">
        <v>0</v>
      </c>
      <c r="AE48" s="169">
        <v>0</v>
      </c>
      <c r="AF48" s="169">
        <v>0</v>
      </c>
      <c r="AG48" s="169">
        <v>0</v>
      </c>
      <c r="AH48" s="169">
        <v>0</v>
      </c>
      <c r="AI48" s="169">
        <v>0</v>
      </c>
      <c r="AJ48" s="169">
        <v>0</v>
      </c>
      <c r="AK48" s="169">
        <v>0</v>
      </c>
      <c r="AL48" s="169">
        <v>0</v>
      </c>
      <c r="AM48" s="169">
        <v>0</v>
      </c>
      <c r="AN48" s="169">
        <v>0</v>
      </c>
      <c r="AO48" s="169">
        <v>0</v>
      </c>
      <c r="AP48" s="169">
        <v>0</v>
      </c>
      <c r="AQ48" s="169">
        <v>0</v>
      </c>
      <c r="AR48" s="169">
        <v>0</v>
      </c>
      <c r="AS48" s="169">
        <v>0</v>
      </c>
      <c r="AT48" s="169">
        <v>0</v>
      </c>
      <c r="AU48" s="169">
        <v>0</v>
      </c>
      <c r="AV48" s="169">
        <v>0</v>
      </c>
      <c r="AW48" s="169">
        <v>6415</v>
      </c>
    </row>
    <row r="49" spans="3:49" x14ac:dyDescent="0.3">
      <c r="C49" s="169">
        <v>46</v>
      </c>
      <c r="D49" s="169">
        <v>7</v>
      </c>
      <c r="E49" s="169">
        <v>11</v>
      </c>
      <c r="F49" s="169">
        <v>763.35877862595419</v>
      </c>
      <c r="G49" s="169">
        <v>0</v>
      </c>
      <c r="H49" s="169">
        <v>0</v>
      </c>
      <c r="I49" s="169">
        <v>0</v>
      </c>
      <c r="J49" s="169">
        <v>763.35877862595419</v>
      </c>
      <c r="K49" s="169">
        <v>0</v>
      </c>
      <c r="L49" s="169">
        <v>0</v>
      </c>
      <c r="M49" s="169">
        <v>0</v>
      </c>
      <c r="N49" s="169">
        <v>0</v>
      </c>
      <c r="O49" s="169">
        <v>0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</v>
      </c>
      <c r="V49" s="169">
        <v>0</v>
      </c>
      <c r="W49" s="169">
        <v>0</v>
      </c>
      <c r="X49" s="169">
        <v>0</v>
      </c>
      <c r="Y49" s="169">
        <v>0</v>
      </c>
      <c r="Z49" s="169">
        <v>0</v>
      </c>
      <c r="AA49" s="169">
        <v>0</v>
      </c>
      <c r="AB49" s="169">
        <v>0</v>
      </c>
      <c r="AC49" s="169">
        <v>0</v>
      </c>
      <c r="AD49" s="169">
        <v>0</v>
      </c>
      <c r="AE49" s="169">
        <v>0</v>
      </c>
      <c r="AF49" s="169">
        <v>0</v>
      </c>
      <c r="AG49" s="169">
        <v>0</v>
      </c>
      <c r="AH49" s="169">
        <v>0</v>
      </c>
      <c r="AI49" s="169">
        <v>0</v>
      </c>
      <c r="AJ49" s="169">
        <v>0</v>
      </c>
      <c r="AK49" s="169">
        <v>0</v>
      </c>
      <c r="AL49" s="169">
        <v>0</v>
      </c>
      <c r="AM49" s="169">
        <v>0</v>
      </c>
      <c r="AN49" s="169">
        <v>0</v>
      </c>
      <c r="AO49" s="169">
        <v>0</v>
      </c>
      <c r="AP49" s="169">
        <v>0</v>
      </c>
      <c r="AQ49" s="169">
        <v>0</v>
      </c>
      <c r="AR49" s="169">
        <v>0</v>
      </c>
      <c r="AS49" s="169">
        <v>0</v>
      </c>
      <c r="AT49" s="169">
        <v>0</v>
      </c>
      <c r="AU49" s="169">
        <v>0</v>
      </c>
      <c r="AV49" s="169">
        <v>0</v>
      </c>
      <c r="AW49" s="169">
        <v>0</v>
      </c>
    </row>
    <row r="50" spans="3:49" x14ac:dyDescent="0.3">
      <c r="C50" s="169">
        <v>46</v>
      </c>
      <c r="D50" s="169">
        <v>8</v>
      </c>
      <c r="E50" s="169">
        <v>1</v>
      </c>
      <c r="F50" s="169">
        <v>2</v>
      </c>
      <c r="G50" s="169">
        <v>0</v>
      </c>
      <c r="H50" s="169">
        <v>0</v>
      </c>
      <c r="I50" s="169">
        <v>0</v>
      </c>
      <c r="J50" s="169">
        <v>0</v>
      </c>
      <c r="K50" s="169">
        <v>1</v>
      </c>
      <c r="L50" s="169">
        <v>0</v>
      </c>
      <c r="M50" s="169">
        <v>0</v>
      </c>
      <c r="N50" s="169">
        <v>0</v>
      </c>
      <c r="O50" s="169">
        <v>0</v>
      </c>
      <c r="P50" s="169">
        <v>0</v>
      </c>
      <c r="Q50" s="169">
        <v>0</v>
      </c>
      <c r="R50" s="169">
        <v>0</v>
      </c>
      <c r="S50" s="169">
        <v>0</v>
      </c>
      <c r="T50" s="169">
        <v>0</v>
      </c>
      <c r="U50" s="169">
        <v>0</v>
      </c>
      <c r="V50" s="169">
        <v>0</v>
      </c>
      <c r="W50" s="169">
        <v>0</v>
      </c>
      <c r="X50" s="169">
        <v>0</v>
      </c>
      <c r="Y50" s="169">
        <v>0</v>
      </c>
      <c r="Z50" s="169">
        <v>0</v>
      </c>
      <c r="AA50" s="169">
        <v>0</v>
      </c>
      <c r="AB50" s="169">
        <v>0</v>
      </c>
      <c r="AC50" s="169">
        <v>0</v>
      </c>
      <c r="AD50" s="169">
        <v>0</v>
      </c>
      <c r="AE50" s="169">
        <v>0</v>
      </c>
      <c r="AF50" s="169">
        <v>0</v>
      </c>
      <c r="AG50" s="169">
        <v>0</v>
      </c>
      <c r="AH50" s="169">
        <v>0</v>
      </c>
      <c r="AI50" s="169">
        <v>0</v>
      </c>
      <c r="AJ50" s="169">
        <v>0</v>
      </c>
      <c r="AK50" s="169">
        <v>0</v>
      </c>
      <c r="AL50" s="169">
        <v>0</v>
      </c>
      <c r="AM50" s="169">
        <v>0</v>
      </c>
      <c r="AN50" s="169">
        <v>0</v>
      </c>
      <c r="AO50" s="169">
        <v>0</v>
      </c>
      <c r="AP50" s="169">
        <v>0</v>
      </c>
      <c r="AQ50" s="169">
        <v>0</v>
      </c>
      <c r="AR50" s="169">
        <v>0</v>
      </c>
      <c r="AS50" s="169">
        <v>0</v>
      </c>
      <c r="AT50" s="169">
        <v>0</v>
      </c>
      <c r="AU50" s="169">
        <v>0</v>
      </c>
      <c r="AV50" s="169">
        <v>0</v>
      </c>
      <c r="AW50" s="169">
        <v>1</v>
      </c>
    </row>
    <row r="51" spans="3:49" x14ac:dyDescent="0.3">
      <c r="C51" s="169">
        <v>46</v>
      </c>
      <c r="D51" s="169">
        <v>8</v>
      </c>
      <c r="E51" s="169">
        <v>2</v>
      </c>
      <c r="F51" s="169">
        <v>208</v>
      </c>
      <c r="G51" s="169">
        <v>0</v>
      </c>
      <c r="H51" s="169">
        <v>0</v>
      </c>
      <c r="I51" s="169">
        <v>0</v>
      </c>
      <c r="J51" s="169">
        <v>0</v>
      </c>
      <c r="K51" s="169">
        <v>104</v>
      </c>
      <c r="L51" s="169">
        <v>0</v>
      </c>
      <c r="M51" s="169">
        <v>0</v>
      </c>
      <c r="N51" s="169">
        <v>0</v>
      </c>
      <c r="O51" s="169">
        <v>0</v>
      </c>
      <c r="P51" s="169">
        <v>0</v>
      </c>
      <c r="Q51" s="169">
        <v>0</v>
      </c>
      <c r="R51" s="169">
        <v>0</v>
      </c>
      <c r="S51" s="169">
        <v>0</v>
      </c>
      <c r="T51" s="169">
        <v>0</v>
      </c>
      <c r="U51" s="169">
        <v>0</v>
      </c>
      <c r="V51" s="169">
        <v>0</v>
      </c>
      <c r="W51" s="169">
        <v>0</v>
      </c>
      <c r="X51" s="169">
        <v>0</v>
      </c>
      <c r="Y51" s="169">
        <v>0</v>
      </c>
      <c r="Z51" s="169">
        <v>0</v>
      </c>
      <c r="AA51" s="169">
        <v>0</v>
      </c>
      <c r="AB51" s="169">
        <v>0</v>
      </c>
      <c r="AC51" s="169">
        <v>0</v>
      </c>
      <c r="AD51" s="169">
        <v>0</v>
      </c>
      <c r="AE51" s="169">
        <v>0</v>
      </c>
      <c r="AF51" s="169">
        <v>0</v>
      </c>
      <c r="AG51" s="169">
        <v>0</v>
      </c>
      <c r="AH51" s="169">
        <v>0</v>
      </c>
      <c r="AI51" s="169">
        <v>0</v>
      </c>
      <c r="AJ51" s="169">
        <v>0</v>
      </c>
      <c r="AK51" s="169">
        <v>0</v>
      </c>
      <c r="AL51" s="169">
        <v>0</v>
      </c>
      <c r="AM51" s="169">
        <v>0</v>
      </c>
      <c r="AN51" s="169">
        <v>0</v>
      </c>
      <c r="AO51" s="169">
        <v>0</v>
      </c>
      <c r="AP51" s="169">
        <v>0</v>
      </c>
      <c r="AQ51" s="169">
        <v>0</v>
      </c>
      <c r="AR51" s="169">
        <v>0</v>
      </c>
      <c r="AS51" s="169">
        <v>0</v>
      </c>
      <c r="AT51" s="169">
        <v>0</v>
      </c>
      <c r="AU51" s="169">
        <v>0</v>
      </c>
      <c r="AV51" s="169">
        <v>0</v>
      </c>
      <c r="AW51" s="169">
        <v>104</v>
      </c>
    </row>
    <row r="52" spans="3:49" x14ac:dyDescent="0.3">
      <c r="C52" s="169">
        <v>46</v>
      </c>
      <c r="D52" s="169">
        <v>8</v>
      </c>
      <c r="E52" s="169">
        <v>4</v>
      </c>
      <c r="F52" s="169">
        <v>34</v>
      </c>
      <c r="G52" s="169">
        <v>0</v>
      </c>
      <c r="H52" s="169">
        <v>0</v>
      </c>
      <c r="I52" s="169">
        <v>0</v>
      </c>
      <c r="J52" s="169">
        <v>0</v>
      </c>
      <c r="K52" s="169">
        <v>34</v>
      </c>
      <c r="L52" s="169">
        <v>0</v>
      </c>
      <c r="M52" s="169">
        <v>0</v>
      </c>
      <c r="N52" s="169">
        <v>0</v>
      </c>
      <c r="O52" s="169">
        <v>0</v>
      </c>
      <c r="P52" s="169">
        <v>0</v>
      </c>
      <c r="Q52" s="169">
        <v>0</v>
      </c>
      <c r="R52" s="169">
        <v>0</v>
      </c>
      <c r="S52" s="169">
        <v>0</v>
      </c>
      <c r="T52" s="169">
        <v>0</v>
      </c>
      <c r="U52" s="169">
        <v>0</v>
      </c>
      <c r="V52" s="169">
        <v>0</v>
      </c>
      <c r="W52" s="169">
        <v>0</v>
      </c>
      <c r="X52" s="169">
        <v>0</v>
      </c>
      <c r="Y52" s="169">
        <v>0</v>
      </c>
      <c r="Z52" s="169">
        <v>0</v>
      </c>
      <c r="AA52" s="169">
        <v>0</v>
      </c>
      <c r="AB52" s="169">
        <v>0</v>
      </c>
      <c r="AC52" s="169">
        <v>0</v>
      </c>
      <c r="AD52" s="169">
        <v>0</v>
      </c>
      <c r="AE52" s="169">
        <v>0</v>
      </c>
      <c r="AF52" s="169">
        <v>0</v>
      </c>
      <c r="AG52" s="169">
        <v>0</v>
      </c>
      <c r="AH52" s="169">
        <v>0</v>
      </c>
      <c r="AI52" s="169">
        <v>0</v>
      </c>
      <c r="AJ52" s="169">
        <v>0</v>
      </c>
      <c r="AK52" s="169">
        <v>0</v>
      </c>
      <c r="AL52" s="169">
        <v>0</v>
      </c>
      <c r="AM52" s="169">
        <v>0</v>
      </c>
      <c r="AN52" s="169">
        <v>0</v>
      </c>
      <c r="AO52" s="169">
        <v>0</v>
      </c>
      <c r="AP52" s="169">
        <v>0</v>
      </c>
      <c r="AQ52" s="169">
        <v>0</v>
      </c>
      <c r="AR52" s="169">
        <v>0</v>
      </c>
      <c r="AS52" s="169">
        <v>0</v>
      </c>
      <c r="AT52" s="169">
        <v>0</v>
      </c>
      <c r="AU52" s="169">
        <v>0</v>
      </c>
      <c r="AV52" s="169">
        <v>0</v>
      </c>
      <c r="AW52" s="169">
        <v>0</v>
      </c>
    </row>
    <row r="53" spans="3:49" x14ac:dyDescent="0.3">
      <c r="C53" s="169">
        <v>46</v>
      </c>
      <c r="D53" s="169">
        <v>8</v>
      </c>
      <c r="E53" s="169">
        <v>5</v>
      </c>
      <c r="F53" s="169">
        <v>378</v>
      </c>
      <c r="G53" s="169">
        <v>378</v>
      </c>
      <c r="H53" s="169">
        <v>0</v>
      </c>
      <c r="I53" s="169">
        <v>0</v>
      </c>
      <c r="J53" s="169">
        <v>0</v>
      </c>
      <c r="K53" s="169">
        <v>0</v>
      </c>
      <c r="L53" s="169">
        <v>0</v>
      </c>
      <c r="M53" s="169">
        <v>0</v>
      </c>
      <c r="N53" s="169">
        <v>0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69">
        <v>0</v>
      </c>
      <c r="W53" s="169">
        <v>0</v>
      </c>
      <c r="X53" s="169">
        <v>0</v>
      </c>
      <c r="Y53" s="169">
        <v>0</v>
      </c>
      <c r="Z53" s="169">
        <v>0</v>
      </c>
      <c r="AA53" s="169">
        <v>0</v>
      </c>
      <c r="AB53" s="169">
        <v>0</v>
      </c>
      <c r="AC53" s="169">
        <v>0</v>
      </c>
      <c r="AD53" s="169">
        <v>0</v>
      </c>
      <c r="AE53" s="169">
        <v>0</v>
      </c>
      <c r="AF53" s="169">
        <v>0</v>
      </c>
      <c r="AG53" s="169">
        <v>0</v>
      </c>
      <c r="AH53" s="169">
        <v>0</v>
      </c>
      <c r="AI53" s="169">
        <v>0</v>
      </c>
      <c r="AJ53" s="169">
        <v>0</v>
      </c>
      <c r="AK53" s="169">
        <v>0</v>
      </c>
      <c r="AL53" s="169">
        <v>0</v>
      </c>
      <c r="AM53" s="169">
        <v>0</v>
      </c>
      <c r="AN53" s="169">
        <v>0</v>
      </c>
      <c r="AO53" s="169">
        <v>0</v>
      </c>
      <c r="AP53" s="169">
        <v>0</v>
      </c>
      <c r="AQ53" s="169">
        <v>0</v>
      </c>
      <c r="AR53" s="169">
        <v>0</v>
      </c>
      <c r="AS53" s="169">
        <v>0</v>
      </c>
      <c r="AT53" s="169">
        <v>0</v>
      </c>
      <c r="AU53" s="169">
        <v>0</v>
      </c>
      <c r="AV53" s="169">
        <v>0</v>
      </c>
      <c r="AW53" s="169">
        <v>0</v>
      </c>
    </row>
    <row r="54" spans="3:49" x14ac:dyDescent="0.3">
      <c r="C54" s="169">
        <v>46</v>
      </c>
      <c r="D54" s="169">
        <v>8</v>
      </c>
      <c r="E54" s="169">
        <v>6</v>
      </c>
      <c r="F54" s="169">
        <v>173837</v>
      </c>
      <c r="G54" s="169">
        <v>40775</v>
      </c>
      <c r="H54" s="169">
        <v>0</v>
      </c>
      <c r="I54" s="169">
        <v>0</v>
      </c>
      <c r="J54" s="169">
        <v>0</v>
      </c>
      <c r="K54" s="169">
        <v>106604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69">
        <v>0</v>
      </c>
      <c r="W54" s="169">
        <v>0</v>
      </c>
      <c r="X54" s="169">
        <v>0</v>
      </c>
      <c r="Y54" s="169">
        <v>0</v>
      </c>
      <c r="Z54" s="169">
        <v>0</v>
      </c>
      <c r="AA54" s="169">
        <v>0</v>
      </c>
      <c r="AB54" s="169">
        <v>0</v>
      </c>
      <c r="AC54" s="169">
        <v>0</v>
      </c>
      <c r="AD54" s="169">
        <v>0</v>
      </c>
      <c r="AE54" s="169">
        <v>0</v>
      </c>
      <c r="AF54" s="169">
        <v>0</v>
      </c>
      <c r="AG54" s="169">
        <v>0</v>
      </c>
      <c r="AH54" s="169">
        <v>0</v>
      </c>
      <c r="AI54" s="169">
        <v>0</v>
      </c>
      <c r="AJ54" s="169">
        <v>0</v>
      </c>
      <c r="AK54" s="169">
        <v>0</v>
      </c>
      <c r="AL54" s="169">
        <v>0</v>
      </c>
      <c r="AM54" s="169">
        <v>0</v>
      </c>
      <c r="AN54" s="169">
        <v>0</v>
      </c>
      <c r="AO54" s="169">
        <v>0</v>
      </c>
      <c r="AP54" s="169">
        <v>0</v>
      </c>
      <c r="AQ54" s="169">
        <v>0</v>
      </c>
      <c r="AR54" s="169">
        <v>0</v>
      </c>
      <c r="AS54" s="169">
        <v>0</v>
      </c>
      <c r="AT54" s="169">
        <v>0</v>
      </c>
      <c r="AU54" s="169">
        <v>0</v>
      </c>
      <c r="AV54" s="169">
        <v>0</v>
      </c>
      <c r="AW54" s="169">
        <v>26458</v>
      </c>
    </row>
    <row r="55" spans="3:49" x14ac:dyDescent="0.3">
      <c r="C55" s="169">
        <v>46</v>
      </c>
      <c r="D55" s="169">
        <v>8</v>
      </c>
      <c r="E55" s="169">
        <v>11</v>
      </c>
      <c r="F55" s="169">
        <v>763.35877862595419</v>
      </c>
      <c r="G55" s="169">
        <v>0</v>
      </c>
      <c r="H55" s="169">
        <v>0</v>
      </c>
      <c r="I55" s="169">
        <v>0</v>
      </c>
      <c r="J55" s="169">
        <v>763.35877862595419</v>
      </c>
      <c r="K55" s="169">
        <v>0</v>
      </c>
      <c r="L55" s="169">
        <v>0</v>
      </c>
      <c r="M55" s="169">
        <v>0</v>
      </c>
      <c r="N55" s="169">
        <v>0</v>
      </c>
      <c r="O55" s="169">
        <v>0</v>
      </c>
      <c r="P55" s="169">
        <v>0</v>
      </c>
      <c r="Q55" s="169">
        <v>0</v>
      </c>
      <c r="R55" s="169">
        <v>0</v>
      </c>
      <c r="S55" s="169">
        <v>0</v>
      </c>
      <c r="T55" s="169">
        <v>0</v>
      </c>
      <c r="U55" s="169">
        <v>0</v>
      </c>
      <c r="V55" s="169">
        <v>0</v>
      </c>
      <c r="W55" s="169">
        <v>0</v>
      </c>
      <c r="X55" s="169">
        <v>0</v>
      </c>
      <c r="Y55" s="169">
        <v>0</v>
      </c>
      <c r="Z55" s="169">
        <v>0</v>
      </c>
      <c r="AA55" s="169">
        <v>0</v>
      </c>
      <c r="AB55" s="169">
        <v>0</v>
      </c>
      <c r="AC55" s="169">
        <v>0</v>
      </c>
      <c r="AD55" s="169">
        <v>0</v>
      </c>
      <c r="AE55" s="169">
        <v>0</v>
      </c>
      <c r="AF55" s="169">
        <v>0</v>
      </c>
      <c r="AG55" s="169">
        <v>0</v>
      </c>
      <c r="AH55" s="169">
        <v>0</v>
      </c>
      <c r="AI55" s="169">
        <v>0</v>
      </c>
      <c r="AJ55" s="169">
        <v>0</v>
      </c>
      <c r="AK55" s="169">
        <v>0</v>
      </c>
      <c r="AL55" s="169">
        <v>0</v>
      </c>
      <c r="AM55" s="169">
        <v>0</v>
      </c>
      <c r="AN55" s="169">
        <v>0</v>
      </c>
      <c r="AO55" s="169">
        <v>0</v>
      </c>
      <c r="AP55" s="169">
        <v>0</v>
      </c>
      <c r="AQ55" s="169">
        <v>0</v>
      </c>
      <c r="AR55" s="169">
        <v>0</v>
      </c>
      <c r="AS55" s="169">
        <v>0</v>
      </c>
      <c r="AT55" s="169">
        <v>0</v>
      </c>
      <c r="AU55" s="169">
        <v>0</v>
      </c>
      <c r="AV55" s="169">
        <v>0</v>
      </c>
      <c r="AW55" s="169">
        <v>0</v>
      </c>
    </row>
    <row r="56" spans="3:49" x14ac:dyDescent="0.3">
      <c r="C56" s="169">
        <v>46</v>
      </c>
      <c r="D56" s="169">
        <v>9</v>
      </c>
      <c r="E56" s="169">
        <v>1</v>
      </c>
      <c r="F56" s="169">
        <v>2</v>
      </c>
      <c r="G56" s="169">
        <v>0</v>
      </c>
      <c r="H56" s="169">
        <v>0</v>
      </c>
      <c r="I56" s="169">
        <v>0</v>
      </c>
      <c r="J56" s="169">
        <v>0</v>
      </c>
      <c r="K56" s="169">
        <v>1</v>
      </c>
      <c r="L56" s="169">
        <v>0</v>
      </c>
      <c r="M56" s="169">
        <v>0</v>
      </c>
      <c r="N56" s="169">
        <v>0</v>
      </c>
      <c r="O56" s="169">
        <v>0</v>
      </c>
      <c r="P56" s="169">
        <v>0</v>
      </c>
      <c r="Q56" s="169">
        <v>0</v>
      </c>
      <c r="R56" s="169">
        <v>0</v>
      </c>
      <c r="S56" s="169">
        <v>0</v>
      </c>
      <c r="T56" s="169">
        <v>0</v>
      </c>
      <c r="U56" s="169">
        <v>0</v>
      </c>
      <c r="V56" s="169">
        <v>0</v>
      </c>
      <c r="W56" s="169">
        <v>0</v>
      </c>
      <c r="X56" s="169">
        <v>0</v>
      </c>
      <c r="Y56" s="169">
        <v>0</v>
      </c>
      <c r="Z56" s="169">
        <v>0</v>
      </c>
      <c r="AA56" s="169">
        <v>0</v>
      </c>
      <c r="AB56" s="169">
        <v>0</v>
      </c>
      <c r="AC56" s="169">
        <v>0</v>
      </c>
      <c r="AD56" s="169">
        <v>0</v>
      </c>
      <c r="AE56" s="169">
        <v>0</v>
      </c>
      <c r="AF56" s="169">
        <v>0</v>
      </c>
      <c r="AG56" s="169">
        <v>0</v>
      </c>
      <c r="AH56" s="169">
        <v>0</v>
      </c>
      <c r="AI56" s="169">
        <v>0</v>
      </c>
      <c r="AJ56" s="169">
        <v>0</v>
      </c>
      <c r="AK56" s="169">
        <v>0</v>
      </c>
      <c r="AL56" s="169">
        <v>0</v>
      </c>
      <c r="AM56" s="169">
        <v>0</v>
      </c>
      <c r="AN56" s="169">
        <v>0</v>
      </c>
      <c r="AO56" s="169">
        <v>0</v>
      </c>
      <c r="AP56" s="169">
        <v>0</v>
      </c>
      <c r="AQ56" s="169">
        <v>0</v>
      </c>
      <c r="AR56" s="169">
        <v>0</v>
      </c>
      <c r="AS56" s="169">
        <v>0</v>
      </c>
      <c r="AT56" s="169">
        <v>0</v>
      </c>
      <c r="AU56" s="169">
        <v>0</v>
      </c>
      <c r="AV56" s="169">
        <v>0</v>
      </c>
      <c r="AW56" s="169">
        <v>1</v>
      </c>
    </row>
    <row r="57" spans="3:49" x14ac:dyDescent="0.3">
      <c r="C57" s="169">
        <v>46</v>
      </c>
      <c r="D57" s="169">
        <v>9</v>
      </c>
      <c r="E57" s="169">
        <v>2</v>
      </c>
      <c r="F57" s="169">
        <v>312</v>
      </c>
      <c r="G57" s="169">
        <v>0</v>
      </c>
      <c r="H57" s="169">
        <v>0</v>
      </c>
      <c r="I57" s="169">
        <v>0</v>
      </c>
      <c r="J57" s="169">
        <v>0</v>
      </c>
      <c r="K57" s="169">
        <v>176</v>
      </c>
      <c r="L57" s="169">
        <v>0</v>
      </c>
      <c r="M57" s="169">
        <v>0</v>
      </c>
      <c r="N57" s="169">
        <v>0</v>
      </c>
      <c r="O57" s="169">
        <v>0</v>
      </c>
      <c r="P57" s="169">
        <v>0</v>
      </c>
      <c r="Q57" s="169">
        <v>0</v>
      </c>
      <c r="R57" s="169">
        <v>0</v>
      </c>
      <c r="S57" s="169">
        <v>0</v>
      </c>
      <c r="T57" s="169">
        <v>0</v>
      </c>
      <c r="U57" s="169">
        <v>0</v>
      </c>
      <c r="V57" s="169">
        <v>0</v>
      </c>
      <c r="W57" s="169">
        <v>0</v>
      </c>
      <c r="X57" s="169">
        <v>0</v>
      </c>
      <c r="Y57" s="169">
        <v>0</v>
      </c>
      <c r="Z57" s="169">
        <v>0</v>
      </c>
      <c r="AA57" s="169">
        <v>0</v>
      </c>
      <c r="AB57" s="169">
        <v>0</v>
      </c>
      <c r="AC57" s="169">
        <v>0</v>
      </c>
      <c r="AD57" s="169">
        <v>0</v>
      </c>
      <c r="AE57" s="169">
        <v>0</v>
      </c>
      <c r="AF57" s="169">
        <v>0</v>
      </c>
      <c r="AG57" s="169">
        <v>0</v>
      </c>
      <c r="AH57" s="169">
        <v>0</v>
      </c>
      <c r="AI57" s="169">
        <v>0</v>
      </c>
      <c r="AJ57" s="169">
        <v>0</v>
      </c>
      <c r="AK57" s="169">
        <v>0</v>
      </c>
      <c r="AL57" s="169">
        <v>0</v>
      </c>
      <c r="AM57" s="169">
        <v>0</v>
      </c>
      <c r="AN57" s="169">
        <v>0</v>
      </c>
      <c r="AO57" s="169">
        <v>0</v>
      </c>
      <c r="AP57" s="169">
        <v>0</v>
      </c>
      <c r="AQ57" s="169">
        <v>0</v>
      </c>
      <c r="AR57" s="169">
        <v>0</v>
      </c>
      <c r="AS57" s="169">
        <v>0</v>
      </c>
      <c r="AT57" s="169">
        <v>0</v>
      </c>
      <c r="AU57" s="169">
        <v>0</v>
      </c>
      <c r="AV57" s="169">
        <v>0</v>
      </c>
      <c r="AW57" s="169">
        <v>136</v>
      </c>
    </row>
    <row r="58" spans="3:49" x14ac:dyDescent="0.3">
      <c r="C58" s="169">
        <v>46</v>
      </c>
      <c r="D58" s="169">
        <v>9</v>
      </c>
      <c r="E58" s="169">
        <v>4</v>
      </c>
      <c r="F58" s="169">
        <v>34</v>
      </c>
      <c r="G58" s="169">
        <v>0</v>
      </c>
      <c r="H58" s="169">
        <v>0</v>
      </c>
      <c r="I58" s="169">
        <v>0</v>
      </c>
      <c r="J58" s="169">
        <v>0</v>
      </c>
      <c r="K58" s="169">
        <v>34</v>
      </c>
      <c r="L58" s="169">
        <v>0</v>
      </c>
      <c r="M58" s="169">
        <v>0</v>
      </c>
      <c r="N58" s="169">
        <v>0</v>
      </c>
      <c r="O58" s="169">
        <v>0</v>
      </c>
      <c r="P58" s="169">
        <v>0</v>
      </c>
      <c r="Q58" s="169">
        <v>0</v>
      </c>
      <c r="R58" s="169">
        <v>0</v>
      </c>
      <c r="S58" s="169">
        <v>0</v>
      </c>
      <c r="T58" s="169">
        <v>0</v>
      </c>
      <c r="U58" s="169">
        <v>0</v>
      </c>
      <c r="V58" s="169">
        <v>0</v>
      </c>
      <c r="W58" s="169">
        <v>0</v>
      </c>
      <c r="X58" s="169">
        <v>0</v>
      </c>
      <c r="Y58" s="169">
        <v>0</v>
      </c>
      <c r="Z58" s="169">
        <v>0</v>
      </c>
      <c r="AA58" s="169">
        <v>0</v>
      </c>
      <c r="AB58" s="169">
        <v>0</v>
      </c>
      <c r="AC58" s="169">
        <v>0</v>
      </c>
      <c r="AD58" s="169">
        <v>0</v>
      </c>
      <c r="AE58" s="169">
        <v>0</v>
      </c>
      <c r="AF58" s="169">
        <v>0</v>
      </c>
      <c r="AG58" s="169">
        <v>0</v>
      </c>
      <c r="AH58" s="169">
        <v>0</v>
      </c>
      <c r="AI58" s="169">
        <v>0</v>
      </c>
      <c r="AJ58" s="169">
        <v>0</v>
      </c>
      <c r="AK58" s="169">
        <v>0</v>
      </c>
      <c r="AL58" s="169">
        <v>0</v>
      </c>
      <c r="AM58" s="169">
        <v>0</v>
      </c>
      <c r="AN58" s="169">
        <v>0</v>
      </c>
      <c r="AO58" s="169">
        <v>0</v>
      </c>
      <c r="AP58" s="169">
        <v>0</v>
      </c>
      <c r="AQ58" s="169">
        <v>0</v>
      </c>
      <c r="AR58" s="169">
        <v>0</v>
      </c>
      <c r="AS58" s="169">
        <v>0</v>
      </c>
      <c r="AT58" s="169">
        <v>0</v>
      </c>
      <c r="AU58" s="169">
        <v>0</v>
      </c>
      <c r="AV58" s="169">
        <v>0</v>
      </c>
      <c r="AW58" s="169">
        <v>0</v>
      </c>
    </row>
    <row r="59" spans="3:49" x14ac:dyDescent="0.3">
      <c r="C59" s="169">
        <v>46</v>
      </c>
      <c r="D59" s="169">
        <v>9</v>
      </c>
      <c r="E59" s="169">
        <v>5</v>
      </c>
      <c r="F59" s="169">
        <v>489</v>
      </c>
      <c r="G59" s="169">
        <v>489</v>
      </c>
      <c r="H59" s="169">
        <v>0</v>
      </c>
      <c r="I59" s="169">
        <v>0</v>
      </c>
      <c r="J59" s="169">
        <v>0</v>
      </c>
      <c r="K59" s="169">
        <v>0</v>
      </c>
      <c r="L59" s="169">
        <v>0</v>
      </c>
      <c r="M59" s="169">
        <v>0</v>
      </c>
      <c r="N59" s="169">
        <v>0</v>
      </c>
      <c r="O59" s="169">
        <v>0</v>
      </c>
      <c r="P59" s="169">
        <v>0</v>
      </c>
      <c r="Q59" s="169">
        <v>0</v>
      </c>
      <c r="R59" s="169">
        <v>0</v>
      </c>
      <c r="S59" s="169">
        <v>0</v>
      </c>
      <c r="T59" s="169">
        <v>0</v>
      </c>
      <c r="U59" s="169">
        <v>0</v>
      </c>
      <c r="V59" s="169">
        <v>0</v>
      </c>
      <c r="W59" s="169">
        <v>0</v>
      </c>
      <c r="X59" s="169">
        <v>0</v>
      </c>
      <c r="Y59" s="169">
        <v>0</v>
      </c>
      <c r="Z59" s="169">
        <v>0</v>
      </c>
      <c r="AA59" s="169">
        <v>0</v>
      </c>
      <c r="AB59" s="169">
        <v>0</v>
      </c>
      <c r="AC59" s="169">
        <v>0</v>
      </c>
      <c r="AD59" s="169">
        <v>0</v>
      </c>
      <c r="AE59" s="169">
        <v>0</v>
      </c>
      <c r="AF59" s="169">
        <v>0</v>
      </c>
      <c r="AG59" s="169">
        <v>0</v>
      </c>
      <c r="AH59" s="169">
        <v>0</v>
      </c>
      <c r="AI59" s="169">
        <v>0</v>
      </c>
      <c r="AJ59" s="169">
        <v>0</v>
      </c>
      <c r="AK59" s="169">
        <v>0</v>
      </c>
      <c r="AL59" s="169">
        <v>0</v>
      </c>
      <c r="AM59" s="169">
        <v>0</v>
      </c>
      <c r="AN59" s="169">
        <v>0</v>
      </c>
      <c r="AO59" s="169">
        <v>0</v>
      </c>
      <c r="AP59" s="169">
        <v>0</v>
      </c>
      <c r="AQ59" s="169">
        <v>0</v>
      </c>
      <c r="AR59" s="169">
        <v>0</v>
      </c>
      <c r="AS59" s="169">
        <v>0</v>
      </c>
      <c r="AT59" s="169">
        <v>0</v>
      </c>
      <c r="AU59" s="169">
        <v>0</v>
      </c>
      <c r="AV59" s="169">
        <v>0</v>
      </c>
      <c r="AW59" s="169">
        <v>0</v>
      </c>
    </row>
    <row r="60" spans="3:49" x14ac:dyDescent="0.3">
      <c r="C60" s="169">
        <v>46</v>
      </c>
      <c r="D60" s="169">
        <v>9</v>
      </c>
      <c r="E60" s="169">
        <v>6</v>
      </c>
      <c r="F60" s="169">
        <v>157848</v>
      </c>
      <c r="G60" s="169">
        <v>34100</v>
      </c>
      <c r="H60" s="169">
        <v>0</v>
      </c>
      <c r="I60" s="169">
        <v>0</v>
      </c>
      <c r="J60" s="169">
        <v>0</v>
      </c>
      <c r="K60" s="169">
        <v>98255</v>
      </c>
      <c r="L60" s="169">
        <v>0</v>
      </c>
      <c r="M60" s="169">
        <v>0</v>
      </c>
      <c r="N60" s="169">
        <v>0</v>
      </c>
      <c r="O60" s="169">
        <v>0</v>
      </c>
      <c r="P60" s="169">
        <v>0</v>
      </c>
      <c r="Q60" s="169">
        <v>0</v>
      </c>
      <c r="R60" s="169">
        <v>0</v>
      </c>
      <c r="S60" s="169">
        <v>0</v>
      </c>
      <c r="T60" s="169">
        <v>0</v>
      </c>
      <c r="U60" s="169">
        <v>0</v>
      </c>
      <c r="V60" s="169">
        <v>0</v>
      </c>
      <c r="W60" s="169">
        <v>0</v>
      </c>
      <c r="X60" s="169">
        <v>0</v>
      </c>
      <c r="Y60" s="169">
        <v>0</v>
      </c>
      <c r="Z60" s="169">
        <v>0</v>
      </c>
      <c r="AA60" s="169">
        <v>0</v>
      </c>
      <c r="AB60" s="169">
        <v>0</v>
      </c>
      <c r="AC60" s="169">
        <v>0</v>
      </c>
      <c r="AD60" s="169">
        <v>0</v>
      </c>
      <c r="AE60" s="169">
        <v>0</v>
      </c>
      <c r="AF60" s="169">
        <v>0</v>
      </c>
      <c r="AG60" s="169">
        <v>0</v>
      </c>
      <c r="AH60" s="169">
        <v>0</v>
      </c>
      <c r="AI60" s="169">
        <v>0</v>
      </c>
      <c r="AJ60" s="169">
        <v>0</v>
      </c>
      <c r="AK60" s="169">
        <v>0</v>
      </c>
      <c r="AL60" s="169">
        <v>0</v>
      </c>
      <c r="AM60" s="169">
        <v>0</v>
      </c>
      <c r="AN60" s="169">
        <v>0</v>
      </c>
      <c r="AO60" s="169">
        <v>0</v>
      </c>
      <c r="AP60" s="169">
        <v>0</v>
      </c>
      <c r="AQ60" s="169">
        <v>0</v>
      </c>
      <c r="AR60" s="169">
        <v>0</v>
      </c>
      <c r="AS60" s="169">
        <v>0</v>
      </c>
      <c r="AT60" s="169">
        <v>0</v>
      </c>
      <c r="AU60" s="169">
        <v>0</v>
      </c>
      <c r="AV60" s="169">
        <v>0</v>
      </c>
      <c r="AW60" s="169">
        <v>25493</v>
      </c>
    </row>
    <row r="61" spans="3:49" x14ac:dyDescent="0.3">
      <c r="C61" s="169">
        <v>46</v>
      </c>
      <c r="D61" s="169">
        <v>9</v>
      </c>
      <c r="E61" s="169">
        <v>11</v>
      </c>
      <c r="F61" s="169">
        <v>763.35877862595419</v>
      </c>
      <c r="G61" s="169">
        <v>0</v>
      </c>
      <c r="H61" s="169">
        <v>0</v>
      </c>
      <c r="I61" s="169">
        <v>0</v>
      </c>
      <c r="J61" s="169">
        <v>763.35877862595419</v>
      </c>
      <c r="K61" s="169">
        <v>0</v>
      </c>
      <c r="L61" s="169">
        <v>0</v>
      </c>
      <c r="M61" s="169">
        <v>0</v>
      </c>
      <c r="N61" s="169">
        <v>0</v>
      </c>
      <c r="O61" s="169">
        <v>0</v>
      </c>
      <c r="P61" s="169">
        <v>0</v>
      </c>
      <c r="Q61" s="169">
        <v>0</v>
      </c>
      <c r="R61" s="169">
        <v>0</v>
      </c>
      <c r="S61" s="169">
        <v>0</v>
      </c>
      <c r="T61" s="169">
        <v>0</v>
      </c>
      <c r="U61" s="169">
        <v>0</v>
      </c>
      <c r="V61" s="169">
        <v>0</v>
      </c>
      <c r="W61" s="169">
        <v>0</v>
      </c>
      <c r="X61" s="169">
        <v>0</v>
      </c>
      <c r="Y61" s="169">
        <v>0</v>
      </c>
      <c r="Z61" s="169">
        <v>0</v>
      </c>
      <c r="AA61" s="169">
        <v>0</v>
      </c>
      <c r="AB61" s="169">
        <v>0</v>
      </c>
      <c r="AC61" s="169">
        <v>0</v>
      </c>
      <c r="AD61" s="169">
        <v>0</v>
      </c>
      <c r="AE61" s="169">
        <v>0</v>
      </c>
      <c r="AF61" s="169">
        <v>0</v>
      </c>
      <c r="AG61" s="169">
        <v>0</v>
      </c>
      <c r="AH61" s="169">
        <v>0</v>
      </c>
      <c r="AI61" s="169">
        <v>0</v>
      </c>
      <c r="AJ61" s="169">
        <v>0</v>
      </c>
      <c r="AK61" s="169">
        <v>0</v>
      </c>
      <c r="AL61" s="169">
        <v>0</v>
      </c>
      <c r="AM61" s="169">
        <v>0</v>
      </c>
      <c r="AN61" s="169">
        <v>0</v>
      </c>
      <c r="AO61" s="169">
        <v>0</v>
      </c>
      <c r="AP61" s="169">
        <v>0</v>
      </c>
      <c r="AQ61" s="169">
        <v>0</v>
      </c>
      <c r="AR61" s="169">
        <v>0</v>
      </c>
      <c r="AS61" s="169">
        <v>0</v>
      </c>
      <c r="AT61" s="169">
        <v>0</v>
      </c>
      <c r="AU61" s="169">
        <v>0</v>
      </c>
      <c r="AV61" s="169">
        <v>0</v>
      </c>
      <c r="AW61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2016-10-25T15:19:48Z</dcterms:modified>
</cp:coreProperties>
</file>