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7" i="414" l="1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5" i="414"/>
  <c r="D12" i="414"/>
  <c r="C12" i="414"/>
  <c r="D15" i="414"/>
  <c r="C11" i="414" l="1"/>
  <c r="C7" i="414"/>
  <c r="E11" i="414" l="1"/>
  <c r="E7" i="414"/>
  <c r="K3" i="403" l="1"/>
  <c r="J3" i="403"/>
  <c r="I3" i="403" s="1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<sst xmlns="http://schemas.openxmlformats.org/spreadsheetml/2006/main" count="511" uniqueCount="316">
  <si>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</si>
  <si>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</si>
  <si>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</si>
  <si>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</si>
  <si>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</si>
  <si>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</si>
  <si>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</si>
  <si>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</si>
  <si>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</si>
  <si>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</si>
  <si>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</si>
  <si>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</si>
  <si>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</si>
  <si>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</si>
  <si>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</si>
  <si>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</si>
  <si>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</si>
  <si>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</si>
  <si>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</si>
  <si>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</si>
  <si>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</si>
  <si>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</si>
  <si>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</si>
  <si>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</si>
  <si>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</si>
  <si>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</si>
  <si>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</si>
  <si>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</si>
  <si>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</si>
  <si>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</si>
  <si>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</si>
  <si>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</si>
  <si>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</si>
  <si>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</si>
  <si>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</si>
  <si>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</si>
  <si>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</si>
  <si>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</si>
  <si>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</si>
  <si>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</si>
  <si>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</si>
  <si>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</si>
  <si>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</si>
  <si>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</si>
  <si>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</si>
  <si>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</si>
  <si>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</si>
  <si>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</si>
  <si>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</si>
  <si>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</si>
  <si>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</si>
  <si>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</si>
  <si>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</si>
  <si>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</si>
  <si>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</si>
  <si>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</si>
  <si>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</si>
  <si>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</si>
  <si>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</si>
  <si>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</si>
  <si>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</si>
  <si>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</si>
  <si>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</si>
  <si>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</si>
  <si>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</si>
  <si>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</si>
  <si>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</si>
  <si>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</si>
  <si>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</si>
  <si>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</si>
  <si>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</si>
  <si>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</si>
  <si>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</si>
  <si>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</si>
  <si>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</si>
  <si>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</si>
  <si>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</si>
  <si>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</si>
  <si>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</si>
  <si>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</si>
  <si>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</si>
  <si>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</si>
  <si>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</si>
  <si>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</si>
  <si>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</si>
  <si>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</si>
  <si>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</si>
  <si>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</si>
  <si>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</si>
  <si>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</si>
  <si>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</si>
  <si>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</si>
  <si>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</si>
  <si>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</si>
  <si>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</si>
  <si>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</si>
  <si>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</si>
  <si>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</si>
  <si>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</si>
  <si>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</si>
  <si>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</si>
  <si>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</si>
  <si>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</si>
  <si>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</si>
  <si>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</si>
  <si>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</si>
  <si>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</si>
  <si>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</si>
  <si>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</si>
  <si>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</si>
  <si>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</si>
  <si>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</si>
  <si>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</si>
  <si>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</si>
  <si>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</si>
  <si>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</si>
  <si>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</si>
  <si>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</si>
  <si>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</si>
  <si>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</si>
  <si>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</si>
  <si>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</si>
  <si>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</si>
  <si>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</si>
  <si>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</si>
  <si>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</si>
  <si>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</si>
  <si>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</si>
  <si>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</si>
  <si>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</si>
  <si>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</si>
  <si>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</si>
  <si>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</si>
  <si>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</si>
  <si>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</si>
  <si>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</si>
  <si>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</si>
  <si>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</si>
  <si>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</si>
  <si>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</si>
  <si>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</si>
  <si>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</si>
  <si>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</si>
  <si>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</si>
  <si>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</si>
  <si>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</si>
  <si>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</si>
  <si>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</si>
  <si>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</si>
  <si>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</si>
  <si>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</si>
  <si>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</si>
  <si>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</si>
  <si>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</si>
  <si>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</si>
  <si>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</si>
  <si>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</si>
  <si>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</si>
  <si>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</si>
  <si>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</si>
  <si>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</si>
  <si>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</si>
  <si>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</si>
  <si>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</si>
  <si>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</si>
  <si>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</si>
  <si>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</si>
  <si>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</si>
  <si>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</si>
  <si>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</si>
  <si>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</si>
  <si>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</si>
  <si>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</si>
  <si>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</si>
  <si>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</si>
  <si>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</si>
  <si>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</si>
  <si>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</si>
  <si>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</si>
  <si>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</si>
  <si>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</si>
  <si>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</si>
  <si>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</si>
  <si>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</si>
  <si>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</si>
  <si>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</si>
  <si>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</si>
  <si>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</si>
  <si>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</si>
  <si>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</si>
  <si>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</si>
  <si>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</si>
  <si>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</si>
  <si>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</si>
  <si>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</si>
  <si>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</si>
  <si>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</si>
  <si>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</si>
  <si>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</si>
  <si>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</si>
  <si>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</si>
  <si>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</si>
  <si>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</si>
  <si>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</si>
  <si>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</si>
  <si>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</si>
  <si>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</si>
  <si>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</si>
  <si>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</si>
  <si>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</si>
  <si>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</si>
  <si>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50180     Materiál z darů, FKSP</t>
  </si>
  <si>
    <t>50180000     spotř.nák.- z fin. darů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</si>
  <si>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</si>
  <si>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</si>
  <si>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</si>
  <si>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</si>
  <si>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</si>
  <si>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</si>
  <si>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</si>
  <si>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</si>
  <si>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</si>
  <si>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</si>
  <si>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</si>
  <si>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</si>
  <si>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</si>
  <si>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</si>
  <si>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</si>
  <si>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</si>
  <si>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</si>
  <si>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</si>
  <si>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</si>
  <si>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</si>
  <si>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</si>
  <si>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</si>
  <si>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</si>
  <si>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</si>
  <si>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</si>
  <si>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</si>
  <si>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</si>
  <si>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</si>
  <si>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</si>
  <si>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</si>
  <si>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</si>
  <si>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</si>
  <si>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</si>
  <si>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</si>
  <si>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</si>
  <si>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</si>
  <si>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</si>
  <si>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</si>
  <si>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</si>
  <si>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</si>
  <si>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</si>
  <si>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</si>
  <si>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</si>
  <si>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</si>
  <si>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</si>
  <si>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</si>
  <si>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</si>
  <si>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</si>
  <si>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</si>
  <si>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</si>
  <si>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</si>
  <si>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</si>
  <si>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</si>
  <si>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</si>
  <si>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</si>
  <si>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</si>
  <si>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</si>
  <si>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</si>
  <si>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</si>
  <si>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55802     DDHM - provozní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</si>
  <si>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</si>
  <si>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</si>
  <si>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</si>
  <si>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</si>
  <si>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</si>
  <si>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</si>
  <si>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</si>
  <si>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</si>
  <si>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</si>
  <si>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</si>
  <si>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</si>
  <si>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</si>
  <si>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</si>
  <si>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</si>
  <si>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</si>
  <si>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</si>
  <si>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</si>
  <si>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</si>
  <si>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</si>
  <si>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</si>
  <si>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</si>
  <si>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</si>
  <si>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</si>
  <si>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</si>
  <si>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</si>
  <si>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</si>
  <si>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</si>
  <si>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</si>
  <si>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IUTN - kovové (Z506)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</si>
  <si>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</si>
  <si>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</si>
  <si>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</si>
  <si>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</si>
  <si>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</si>
  <si>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</si>
  <si>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</si>
  <si>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ZN436</t>
  </si>
  <si>
    <t>Protéza cévní endovasculární gore viabahn propaten pr. 6 mm délka 15 cm kat. 75 cm úprava s heparinem N-PAH061501</t>
  </si>
  <si>
    <t>Transplantační centrum, transplantační centrum + k</t>
  </si>
  <si>
    <t>50115011</t>
  </si>
  <si>
    <t>515 SZM umělé tělní náhrady ostatní (112 02 030)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</si>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</sst>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0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0" borderId="64" xfId="0" applyNumberFormat="1" applyFont="1" applyBorder="1"/>
    <xf numFmtId="173" fontId="32" fillId="0" borderId="67" xfId="0" applyNumberFormat="1" applyFont="1" applyBorder="1"/>
    <xf numFmtId="173" fontId="32" fillId="0" borderId="66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9" xfId="0" applyNumberFormat="1" applyFont="1" applyBorder="1"/>
    <xf numFmtId="173" fontId="39" fillId="2" borderId="75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2" xfId="0" applyNumberFormat="1" applyFont="1" applyBorder="1"/>
    <xf numFmtId="173" fontId="32" fillId="0" borderId="76" xfId="0" applyNumberFormat="1" applyFont="1" applyBorder="1"/>
    <xf numFmtId="173" fontId="32" fillId="0" borderId="56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4" xfId="0" applyNumberFormat="1" applyFont="1" applyBorder="1"/>
    <xf numFmtId="9" fontId="32" fillId="0" borderId="67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0" borderId="96" xfId="0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173" fontId="39" fillId="4" borderId="100" xfId="0" applyNumberFormat="1" applyFont="1" applyFill="1" applyBorder="1" applyAlignment="1">
      <alignment horizontal="center"/>
    </xf>
    <xf numFmtId="173" fontId="39" fillId="4" borderId="101" xfId="0" applyNumberFormat="1" applyFont="1" applyFill="1" applyBorder="1" applyAlignment="1">
      <alignment horizontal="center"/>
    </xf>
    <xf numFmtId="173" fontId="32" fillId="0" borderId="102" xfId="0" applyNumberFormat="1" applyFont="1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175" fontId="32" fillId="0" borderId="102" xfId="0" applyNumberFormat="1" applyFont="1" applyBorder="1" applyAlignment="1">
      <alignment horizontal="right"/>
    </xf>
    <xf numFmtId="175" fontId="32" fillId="0" borderId="103" xfId="0" applyNumberFormat="1" applyFont="1" applyBorder="1" applyAlignment="1">
      <alignment horizontal="right"/>
    </xf>
    <xf numFmtId="173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6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6" xfId="0" applyNumberFormat="1" applyFont="1" applyBorder="1"/>
    <xf numFmtId="173" fontId="32" fillId="0" borderId="80" xfId="0" applyNumberFormat="1" applyFont="1" applyBorder="1"/>
    <xf numFmtId="9" fontId="32" fillId="0" borderId="78" xfId="0" applyNumberFormat="1" applyFont="1" applyBorder="1"/>
    <xf numFmtId="173" fontId="39" fillId="4" borderId="107" xfId="0" applyNumberFormat="1" applyFont="1" applyFill="1" applyBorder="1" applyAlignment="1">
      <alignment horizontal="center"/>
    </xf>
    <xf numFmtId="173" fontId="32" fillId="0" borderId="108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4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59</v>
      </c>
      <c r="B1" s="247"/>
    </row>
    <row r="2" spans="1:3" ht="14.4" customHeight="1" thickBot="1" x14ac:dyDescent="0.35">
      <c r="A2" s="173" t="s">
        <v>187</v>
      </c>
      <c r="B2" s="41"/>
    </row>
    <row r="3" spans="1:3" ht="14.4" customHeight="1" thickBot="1" x14ac:dyDescent="0.35">
      <c r="A3" s="243" t="s">
        <v>72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10" t="str">
        <f t="shared" si="0"/>
        <v>HI</v>
      </c>
      <c r="B5" s="62" t="s">
        <v>70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189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60</v>
      </c>
      <c r="B9" s="244"/>
    </row>
    <row r="10" spans="1:3" ht="14.4" customHeight="1" x14ac:dyDescent="0.3">
      <c r="A10" s="113" t="str">
        <f t="shared" ref="A10" si="1">HYPERLINK("#'"&amp;C10&amp;"'!A1",C10)</f>
        <v>Materiál Žádanky</v>
      </c>
      <c r="B10" s="63" t="s">
        <v>71</v>
      </c>
      <c r="C10" s="42" t="s">
        <v>64</v>
      </c>
    </row>
    <row r="11" spans="1:3" ht="14.4" customHeight="1" x14ac:dyDescent="0.3">
      <c r="A11" s="111" t="str">
        <f t="shared" ref="A11:A12" si="2">HYPERLINK("#'"&amp;C11&amp;"'!A1",C11)</f>
        <v>MŽ Detail</v>
      </c>
      <c r="B11" s="63" t="s">
        <v>314</v>
      </c>
      <c r="C11" s="42" t="s">
        <v>65</v>
      </c>
    </row>
    <row r="12" spans="1:3" ht="14.4" customHeight="1" thickBot="1" x14ac:dyDescent="0.35">
      <c r="A12" s="113" t="str">
        <f t="shared" si="2"/>
        <v>Osobní náklady</v>
      </c>
      <c r="B12" s="63" t="s">
        <v>57</v>
      </c>
      <c r="C12" s="42" t="s">
        <v>66</v>
      </c>
    </row>
    <row r="13" spans="1:3" ht="14.4" customHeight="1" thickBot="1" x14ac:dyDescent="0.35">
      <c r="A13" s="66"/>
      <c r="B13" s="66"/>
    </row>
    <row r="14" spans="1:3" ht="14.4" customHeight="1" thickBot="1" x14ac:dyDescent="0.35">
      <c r="A14" s="246" t="s">
        <v>61</v>
      </c>
      <c r="B14" s="244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67</v>
      </c>
      <c r="B1" s="247"/>
      <c r="C1" s="248"/>
      <c r="D1" s="248"/>
      <c r="E1" s="248"/>
    </row>
    <row r="2" spans="1:5" ht="14.4" customHeight="1" thickBot="1" x14ac:dyDescent="0.35">
      <c r="A2" s="173" t="s">
        <v>187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3483.4139388693202</v>
      </c>
      <c r="D4" s="124">
        <f ca="1">IF(ISERROR(VLOOKUP("Náklady celkem",INDIRECT("HI!$A:$G"),5,0)),0,VLOOKUP("Náklady celkem",INDIRECT("HI!$A:$G"),5,0))</f>
        <v>2930.0020000000009</v>
      </c>
      <c r="E4" s="125">
        <f ca="1">IF(C4=0,0,D4/C4)</f>
        <v>0.84112943549598618</v>
      </c>
    </row>
    <row r="5" spans="1:5" ht="14.4" customHeight="1" x14ac:dyDescent="0.3">
      <c r="A5" s="126" t="s">
        <v>75</v>
      </c>
      <c r="B5" s="127"/>
      <c r="C5" s="128"/>
      <c r="D5" s="128"/>
      <c r="E5" s="129"/>
    </row>
    <row r="6" spans="1:5" ht="14.4" customHeight="1" x14ac:dyDescent="0.3">
      <c r="A6" s="130" t="s">
        <v>80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3" t="s">
        <v>76</v>
      </c>
      <c r="B8" s="131"/>
      <c r="C8" s="132"/>
      <c r="D8" s="132"/>
      <c r="E8" s="129"/>
    </row>
    <row r="9" spans="1:5" ht="14.4" customHeight="1" x14ac:dyDescent="0.3">
      <c r="A9" s="133" t="s">
        <v>77</v>
      </c>
      <c r="B9" s="131"/>
      <c r="C9" s="132"/>
      <c r="D9" s="132"/>
      <c r="E9" s="129"/>
    </row>
    <row r="10" spans="1:5" ht="14.4" customHeight="1" x14ac:dyDescent="0.3">
      <c r="A10" s="134" t="s">
        <v>81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104.999996692754</v>
      </c>
      <c r="D11" s="132">
        <f>IF(ISERROR(HI!E6),"",HI!E6)</f>
        <v>99.328999999998999</v>
      </c>
      <c r="E11" s="129">
        <f t="shared" si="0"/>
        <v>0.94599050598687928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3214.9998987352901</v>
      </c>
      <c r="D12" s="128">
        <f ca="1">IF(ISERROR(VLOOKUP("Osobní náklady (Kč) *",INDIRECT("HI!$A:$G"),5,0)),0,VLOOKUP("Osobní náklady (Kč) *",INDIRECT("HI!$A:$G"),5,0))</f>
        <v>2601.1542300000006</v>
      </c>
      <c r="E12" s="129">
        <f ca="1">IF(C12=0,0,D12/C12)</f>
        <v>0.80906821521930283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78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79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70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187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2013</v>
      </c>
      <c r="C3" s="40">
        <v>2014</v>
      </c>
      <c r="D3" s="7"/>
      <c r="E3" s="253">
        <v>2015</v>
      </c>
      <c r="F3" s="254"/>
      <c r="G3" s="254"/>
      <c r="H3" s="255"/>
    </row>
    <row r="4" spans="1:8" ht="14.4" customHeight="1" thickBot="1" x14ac:dyDescent="0.35">
      <c r="A4" s="250"/>
      <c r="B4" s="251" t="s">
        <v>51</v>
      </c>
      <c r="C4" s="252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103.776</v>
      </c>
      <c r="C6" s="31">
        <v>103.58110000000001</v>
      </c>
      <c r="D6" s="8"/>
      <c r="E6" s="84">
        <v>99.328999999998999</v>
      </c>
      <c r="F6" s="30">
        <v>104.999996692754</v>
      </c>
      <c r="G6" s="85">
        <f>E6-F6</f>
        <v>-5.6709966927549971</v>
      </c>
      <c r="H6" s="89">
        <f>IF(F6&lt;0.00000001,"",E6/F6)</f>
        <v>0.94599050598687928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2035.3654600000013</v>
      </c>
      <c r="C7" s="31">
        <v>2336.406770000001</v>
      </c>
      <c r="D7" s="8"/>
      <c r="E7" s="84">
        <v>2601.1542300000006</v>
      </c>
      <c r="F7" s="30">
        <v>3214.9998987352901</v>
      </c>
      <c r="G7" s="85">
        <f>E7-F7</f>
        <v>-613.84566873528956</v>
      </c>
      <c r="H7" s="89">
        <f>IF(F7&lt;0.00000001,"",E7/F7)</f>
        <v>0.80906821521930283</v>
      </c>
    </row>
    <row r="8" spans="1:8" ht="14.4" customHeight="1" thickBot="1" x14ac:dyDescent="0.35">
      <c r="A8" s="1" t="s">
        <v>54</v>
      </c>
      <c r="B8" s="11">
        <v>107.18063999999943</v>
      </c>
      <c r="C8" s="33">
        <v>125.86081</v>
      </c>
      <c r="D8" s="8"/>
      <c r="E8" s="86">
        <v>229.51877000000133</v>
      </c>
      <c r="F8" s="32">
        <v>163.41404344127608</v>
      </c>
      <c r="G8" s="87">
        <f>E8-F8</f>
        <v>66.104726558725247</v>
      </c>
      <c r="H8" s="90">
        <f>IF(F8&lt;0.00000001,"",E8/F8)</f>
        <v>1.4045229232852341</v>
      </c>
    </row>
    <row r="9" spans="1:8" ht="14.4" customHeight="1" thickBot="1" x14ac:dyDescent="0.35">
      <c r="A9" s="2" t="s">
        <v>55</v>
      </c>
      <c r="B9" s="3">
        <v>2246.3221000000008</v>
      </c>
      <c r="C9" s="35">
        <v>2565.848680000001</v>
      </c>
      <c r="D9" s="8"/>
      <c r="E9" s="3">
        <v>2930.0020000000009</v>
      </c>
      <c r="F9" s="34">
        <v>3483.4139388693202</v>
      </c>
      <c r="G9" s="34">
        <f>E9-F9</f>
        <v>-553.41193886931933</v>
      </c>
      <c r="H9" s="91">
        <f>IF(F9&lt;0.00000001,"",E9/F9)</f>
        <v>0.84112943549598618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83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164</v>
      </c>
    </row>
    <row r="21" spans="1:8" ht="14.4" customHeight="1" x14ac:dyDescent="0.3">
      <c r="A21" s="80" t="s">
        <v>84</v>
      </c>
    </row>
    <row r="22" spans="1:8" ht="14.4" customHeight="1" x14ac:dyDescent="0.3">
      <c r="A22" s="81" t="s">
        <v>85</v>
      </c>
    </row>
    <row r="23" spans="1:8" ht="14.4" customHeight="1" x14ac:dyDescent="0.3">
      <c r="A23" s="81" t="s">
        <v>86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189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187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2015</v>
      </c>
      <c r="C4" s="105" t="s">
        <v>10</v>
      </c>
      <c r="D4" s="95" t="s">
        <v>165</v>
      </c>
      <c r="E4" s="95" t="s">
        <v>166</v>
      </c>
      <c r="F4" s="95" t="s">
        <v>167</v>
      </c>
      <c r="G4" s="95" t="s">
        <v>168</v>
      </c>
      <c r="H4" s="95" t="s">
        <v>169</v>
      </c>
      <c r="I4" s="95" t="s">
        <v>170</v>
      </c>
      <c r="J4" s="95" t="s">
        <v>171</v>
      </c>
      <c r="K4" s="95" t="s">
        <v>172</v>
      </c>
      <c r="L4" s="95" t="s">
        <v>173</v>
      </c>
      <c r="M4" s="95" t="s">
        <v>174</v>
      </c>
      <c r="N4" s="95" t="s">
        <v>175</v>
      </c>
      <c r="O4" s="95" t="s">
        <v>176</v>
      </c>
      <c r="P4" s="259" t="s">
        <v>2</v>
      </c>
      <c r="Q4" s="260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188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188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188</v>
      </c>
    </row>
    <row r="9" spans="1:17" ht="14.4" customHeight="1" x14ac:dyDescent="0.3">
      <c r="A9" s="15" t="s">
        <v>17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99.328999999998999</v>
      </c>
      <c r="O9" s="47">
        <v>0</v>
      </c>
      <c r="P9" s="48">
        <v>99.328999999998999</v>
      </c>
      <c r="Q9" s="68">
        <v>0.94599050598599999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188</v>
      </c>
    </row>
    <row r="11" spans="1:17" ht="14.4" customHeight="1" x14ac:dyDescent="0.3">
      <c r="A11" s="15" t="s">
        <v>19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0.64500000000000002</v>
      </c>
      <c r="I11" s="47">
        <v>0</v>
      </c>
      <c r="J11" s="47">
        <v>0</v>
      </c>
      <c r="K11" s="47">
        <v>0</v>
      </c>
      <c r="L11" s="47">
        <v>1.0406</v>
      </c>
      <c r="M11" s="47">
        <v>0.93759000000000003</v>
      </c>
      <c r="N11" s="47">
        <v>1.0406</v>
      </c>
      <c r="O11" s="47">
        <v>0</v>
      </c>
      <c r="P11" s="48">
        <v>5.1610199999999997</v>
      </c>
      <c r="Q11" s="68">
        <v>0.29436764562500001</v>
      </c>
    </row>
    <row r="12" spans="1:17" ht="14.4" customHeight="1" x14ac:dyDescent="0.3">
      <c r="A12" s="15" t="s">
        <v>20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3.7898999999999998</v>
      </c>
      <c r="L12" s="47">
        <v>0</v>
      </c>
      <c r="M12" s="47">
        <v>0</v>
      </c>
      <c r="N12" s="47">
        <v>0</v>
      </c>
      <c r="O12" s="47">
        <v>0</v>
      </c>
      <c r="P12" s="48">
        <v>3.7898999999999998</v>
      </c>
      <c r="Q12" s="68">
        <v>0.37184371077099998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0.57594000000000001</v>
      </c>
      <c r="P13" s="48">
        <v>0.57594000000000001</v>
      </c>
      <c r="Q13" s="68" t="s">
        <v>188</v>
      </c>
    </row>
    <row r="14" spans="1:17" ht="14.4" customHeight="1" x14ac:dyDescent="0.3">
      <c r="A14" s="15" t="s">
        <v>22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1.476</v>
      </c>
      <c r="I14" s="47">
        <v>1.0669999999999999</v>
      </c>
      <c r="J14" s="47">
        <v>0.98099999999999998</v>
      </c>
      <c r="K14" s="47">
        <v>0.90200000000000002</v>
      </c>
      <c r="L14" s="47">
        <v>1.1839999999999999</v>
      </c>
      <c r="M14" s="47">
        <v>2.2360000000000002</v>
      </c>
      <c r="N14" s="47">
        <v>2.4809999999999999</v>
      </c>
      <c r="O14" s="47">
        <v>2.7949999999999999</v>
      </c>
      <c r="P14" s="48">
        <v>23.988</v>
      </c>
      <c r="Q14" s="68">
        <v>0.98601682411799996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188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188</v>
      </c>
    </row>
    <row r="17" spans="1:17" ht="14.4" customHeight="1" x14ac:dyDescent="0.3">
      <c r="A17" s="15" t="s">
        <v>25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2.4695200000000002</v>
      </c>
      <c r="J17" s="47">
        <v>3.1459999999999999</v>
      </c>
      <c r="K17" s="47">
        <v>0</v>
      </c>
      <c r="L17" s="47">
        <v>0</v>
      </c>
      <c r="M17" s="47">
        <v>22.896000000000001</v>
      </c>
      <c r="N17" s="47">
        <v>0</v>
      </c>
      <c r="O17" s="47">
        <v>1.1678999999999999</v>
      </c>
      <c r="P17" s="48">
        <v>29.67942</v>
      </c>
      <c r="Q17" s="68">
        <v>1.4839709999999999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0.89100000000000001</v>
      </c>
      <c r="I18" s="47">
        <v>0.627</v>
      </c>
      <c r="J18" s="47">
        <v>0</v>
      </c>
      <c r="K18" s="47">
        <v>0</v>
      </c>
      <c r="L18" s="47">
        <v>0.60299999999999998</v>
      </c>
      <c r="M18" s="47">
        <v>0.627</v>
      </c>
      <c r="N18" s="47">
        <v>0.13800000000000001</v>
      </c>
      <c r="O18" s="47">
        <v>0.68300000000000005</v>
      </c>
      <c r="P18" s="48">
        <v>7.5</v>
      </c>
      <c r="Q18" s="68" t="s">
        <v>188</v>
      </c>
    </row>
    <row r="19" spans="1:17" ht="14.4" customHeight="1" x14ac:dyDescent="0.3">
      <c r="A19" s="15" t="s">
        <v>27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0.43260999999999999</v>
      </c>
      <c r="I19" s="47">
        <v>0.54152</v>
      </c>
      <c r="J19" s="47">
        <v>0.30989</v>
      </c>
      <c r="K19" s="47">
        <v>0.48360999999999998</v>
      </c>
      <c r="L19" s="47">
        <v>0.48360999999999998</v>
      </c>
      <c r="M19" s="47">
        <v>0.46664</v>
      </c>
      <c r="N19" s="47">
        <v>0.47937000000000002</v>
      </c>
      <c r="O19" s="47">
        <v>0.57718000000000003</v>
      </c>
      <c r="P19" s="48">
        <v>5.93492</v>
      </c>
      <c r="Q19" s="68">
        <v>0.54449765722999999</v>
      </c>
    </row>
    <row r="20" spans="1:17" ht="14.4" customHeight="1" x14ac:dyDescent="0.3">
      <c r="A20" s="15" t="s">
        <v>28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220.39272</v>
      </c>
      <c r="I20" s="47">
        <v>199.77645000000001</v>
      </c>
      <c r="J20" s="47">
        <v>262.01427000000001</v>
      </c>
      <c r="K20" s="47">
        <v>226.88929999999999</v>
      </c>
      <c r="L20" s="47">
        <v>208.03639000000001</v>
      </c>
      <c r="M20" s="47">
        <v>212.17527999999999</v>
      </c>
      <c r="N20" s="47">
        <v>223.71367000000001</v>
      </c>
      <c r="O20" s="47">
        <v>213.28423000000001</v>
      </c>
      <c r="P20" s="48">
        <v>2601.1542300000001</v>
      </c>
      <c r="Q20" s="68">
        <v>0.80906821521899996</v>
      </c>
    </row>
    <row r="21" spans="1:17" ht="14.4" customHeight="1" x14ac:dyDescent="0.3">
      <c r="A21" s="16" t="s">
        <v>29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3.984</v>
      </c>
      <c r="I21" s="47">
        <v>3.984</v>
      </c>
      <c r="J21" s="47">
        <v>3.984</v>
      </c>
      <c r="K21" s="47">
        <v>3.984</v>
      </c>
      <c r="L21" s="47">
        <v>3.984</v>
      </c>
      <c r="M21" s="47">
        <v>3.984</v>
      </c>
      <c r="N21" s="47">
        <v>3.984</v>
      </c>
      <c r="O21" s="47">
        <v>3.984</v>
      </c>
      <c r="P21" s="48">
        <v>47.808</v>
      </c>
      <c r="Q21" s="68">
        <v>0.97567489787700001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64.081599999999995</v>
      </c>
      <c r="K22" s="47">
        <v>0</v>
      </c>
      <c r="L22" s="47">
        <v>0</v>
      </c>
      <c r="M22" s="47">
        <v>11.97</v>
      </c>
      <c r="N22" s="47">
        <v>0</v>
      </c>
      <c r="O22" s="47">
        <v>0</v>
      </c>
      <c r="P22" s="48">
        <v>79.076599999999999</v>
      </c>
      <c r="Q22" s="68" t="s">
        <v>188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188</v>
      </c>
    </row>
    <row r="24" spans="1:17" ht="14.4" customHeight="1" x14ac:dyDescent="0.3">
      <c r="A24" s="16" t="s">
        <v>32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2.7076999999989999</v>
      </c>
      <c r="I24" s="47">
        <v>2.0070000000000001</v>
      </c>
      <c r="J24" s="47">
        <v>3.9134999999989999</v>
      </c>
      <c r="K24" s="47">
        <v>0.89199999999900004</v>
      </c>
      <c r="L24" s="47">
        <v>1.503099999999</v>
      </c>
      <c r="M24" s="47">
        <v>3.2730999999999999</v>
      </c>
      <c r="N24" s="47">
        <v>2.8888999999989999</v>
      </c>
      <c r="O24" s="47">
        <v>1.632299999999</v>
      </c>
      <c r="P24" s="48">
        <v>26.004969999998998</v>
      </c>
      <c r="Q24" s="68">
        <v>0.82656823706000004</v>
      </c>
    </row>
    <row r="25" spans="1:17" ht="14.4" customHeight="1" x14ac:dyDescent="0.3">
      <c r="A25" s="17" t="s">
        <v>33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230.52903000000001</v>
      </c>
      <c r="I25" s="50">
        <v>210.47248999999999</v>
      </c>
      <c r="J25" s="50">
        <v>338.43025999999998</v>
      </c>
      <c r="K25" s="50">
        <v>236.94081</v>
      </c>
      <c r="L25" s="50">
        <v>216.8347</v>
      </c>
      <c r="M25" s="50">
        <v>258.56560999999999</v>
      </c>
      <c r="N25" s="50">
        <v>334.05453999999997</v>
      </c>
      <c r="O25" s="50">
        <v>224.69954999999999</v>
      </c>
      <c r="P25" s="51">
        <v>2930.002</v>
      </c>
      <c r="Q25" s="69">
        <v>0.84112943549499997</v>
      </c>
    </row>
    <row r="26" spans="1:17" ht="14.4" customHeight="1" x14ac:dyDescent="0.3">
      <c r="A26" s="15" t="s">
        <v>34</v>
      </c>
      <c r="B26" s="46">
        <v>63</v>
      </c>
      <c r="C26" s="47">
        <v>5.25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24.749680000000001</v>
      </c>
      <c r="I26" s="47">
        <v>28.72353</v>
      </c>
      <c r="J26" s="47">
        <v>33.884880000000003</v>
      </c>
      <c r="K26" s="47">
        <v>3.4977100000000001</v>
      </c>
      <c r="L26" s="47">
        <v>4.64635</v>
      </c>
      <c r="M26" s="47">
        <v>4.3827999999999996</v>
      </c>
      <c r="N26" s="47">
        <v>4.9509999999999996</v>
      </c>
      <c r="O26" s="47">
        <v>8.1232100000000003</v>
      </c>
      <c r="P26" s="48">
        <v>220.20953</v>
      </c>
      <c r="Q26" s="68">
        <v>3.4953893650790002</v>
      </c>
    </row>
    <row r="27" spans="1:17" ht="14.4" customHeight="1" x14ac:dyDescent="0.3">
      <c r="A27" s="18" t="s">
        <v>35</v>
      </c>
      <c r="B27" s="49">
        <v>3546.4139388693202</v>
      </c>
      <c r="C27" s="50">
        <v>295.53449490577702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255.27870999999999</v>
      </c>
      <c r="I27" s="50">
        <v>239.19602</v>
      </c>
      <c r="J27" s="50">
        <v>372.31513999999999</v>
      </c>
      <c r="K27" s="50">
        <v>240.43852000000001</v>
      </c>
      <c r="L27" s="50">
        <v>221.48105000000001</v>
      </c>
      <c r="M27" s="50">
        <v>262.94841000000002</v>
      </c>
      <c r="N27" s="50">
        <v>339.00554</v>
      </c>
      <c r="O27" s="50">
        <v>232.82275999999999</v>
      </c>
      <c r="P27" s="51">
        <v>3150.21153</v>
      </c>
      <c r="Q27" s="69">
        <v>0.88828083362499999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188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0.29899999999999999</v>
      </c>
      <c r="M31" s="53">
        <v>11.97</v>
      </c>
      <c r="N31" s="53">
        <v>0</v>
      </c>
      <c r="O31" s="53">
        <v>0</v>
      </c>
      <c r="P31" s="54">
        <v>12.269</v>
      </c>
      <c r="Q31" s="70" t="s">
        <v>188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185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41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187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42</v>
      </c>
      <c r="C3" s="258"/>
      <c r="D3" s="258"/>
      <c r="E3" s="258"/>
      <c r="F3" s="264" t="s">
        <v>43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181</v>
      </c>
      <c r="G4" s="268" t="s">
        <v>44</v>
      </c>
      <c r="H4" s="107" t="s">
        <v>73</v>
      </c>
      <c r="I4" s="266" t="s">
        <v>45</v>
      </c>
      <c r="J4" s="268" t="s">
        <v>183</v>
      </c>
      <c r="K4" s="269" t="s">
        <v>184</v>
      </c>
    </row>
    <row r="5" spans="1:11" ht="42" thickBot="1" x14ac:dyDescent="0.3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67"/>
      <c r="G5" s="267"/>
      <c r="H5" s="25" t="s">
        <v>182</v>
      </c>
      <c r="I5" s="267"/>
      <c r="J5" s="267"/>
      <c r="K5" s="270"/>
    </row>
    <row r="6" spans="1:11" ht="14.4" customHeight="1" thickBot="1" x14ac:dyDescent="0.35">
      <c r="A6" s="303" t="s">
        <v>190</v>
      </c>
      <c r="B6" s="285">
        <v>2612.24578873766</v>
      </c>
      <c r="C6" s="285">
        <v>2565.8486800000001</v>
      </c>
      <c r="D6" s="286">
        <v>-46.397108737662002</v>
      </c>
      <c r="E6" s="287">
        <v>0.98223861286799996</v>
      </c>
      <c r="F6" s="285">
        <v>3483.4139388693202</v>
      </c>
      <c r="G6" s="286">
        <v>3483.4139388693202</v>
      </c>
      <c r="H6" s="288">
        <v>224.69954999999999</v>
      </c>
      <c r="I6" s="285">
        <v>2930.002</v>
      </c>
      <c r="J6" s="286">
        <v>-553.41193886932297</v>
      </c>
      <c r="K6" s="289">
        <v>0.84112943549499997</v>
      </c>
    </row>
    <row r="7" spans="1:11" ht="14.4" customHeight="1" thickBot="1" x14ac:dyDescent="0.35">
      <c r="A7" s="304" t="s">
        <v>191</v>
      </c>
      <c r="B7" s="285">
        <v>172.59527745669899</v>
      </c>
      <c r="C7" s="285">
        <v>147.20631</v>
      </c>
      <c r="D7" s="286">
        <v>-25.388967456699</v>
      </c>
      <c r="E7" s="287">
        <v>0.85289882880400003</v>
      </c>
      <c r="F7" s="285">
        <v>177.052932683877</v>
      </c>
      <c r="G7" s="286">
        <v>177.052932683877</v>
      </c>
      <c r="H7" s="288">
        <v>4.8532400000000004</v>
      </c>
      <c r="I7" s="285">
        <v>147.75882999999999</v>
      </c>
      <c r="J7" s="286">
        <v>-29.294102683876002</v>
      </c>
      <c r="K7" s="289">
        <v>0.83454607478200005</v>
      </c>
    </row>
    <row r="8" spans="1:11" ht="14.4" customHeight="1" thickBot="1" x14ac:dyDescent="0.35">
      <c r="A8" s="305" t="s">
        <v>192</v>
      </c>
      <c r="B8" s="285">
        <v>148.26650714334099</v>
      </c>
      <c r="C8" s="285">
        <v>124.71131</v>
      </c>
      <c r="D8" s="286">
        <v>-23.555197143339999</v>
      </c>
      <c r="E8" s="287">
        <v>0.84112934473699996</v>
      </c>
      <c r="F8" s="285">
        <v>152.724747390044</v>
      </c>
      <c r="G8" s="286">
        <v>152.724747390044</v>
      </c>
      <c r="H8" s="288">
        <v>2.0582400000000001</v>
      </c>
      <c r="I8" s="285">
        <v>123.77083</v>
      </c>
      <c r="J8" s="286">
        <v>-28.953917390044001</v>
      </c>
      <c r="K8" s="289">
        <v>0.81041764425899998</v>
      </c>
    </row>
    <row r="9" spans="1:11" ht="14.4" customHeight="1" thickBot="1" x14ac:dyDescent="0.35">
      <c r="A9" s="306" t="s">
        <v>193</v>
      </c>
      <c r="B9" s="290">
        <v>19.999999999999002</v>
      </c>
      <c r="C9" s="290">
        <v>17.521719999999998</v>
      </c>
      <c r="D9" s="291">
        <v>-2.4782799999990002</v>
      </c>
      <c r="E9" s="292">
        <v>0.87608600000000003</v>
      </c>
      <c r="F9" s="290">
        <v>20</v>
      </c>
      <c r="G9" s="291">
        <v>20</v>
      </c>
      <c r="H9" s="293">
        <v>1.4823</v>
      </c>
      <c r="I9" s="290">
        <v>14.615970000000001</v>
      </c>
      <c r="J9" s="291">
        <v>-5.3840300000000001</v>
      </c>
      <c r="K9" s="294">
        <v>0.73079850000000002</v>
      </c>
    </row>
    <row r="10" spans="1:11" ht="14.4" customHeight="1" thickBot="1" x14ac:dyDescent="0.35">
      <c r="A10" s="307" t="s">
        <v>194</v>
      </c>
      <c r="B10" s="285">
        <v>19.999999999999002</v>
      </c>
      <c r="C10" s="285">
        <v>17.521719999999998</v>
      </c>
      <c r="D10" s="286">
        <v>-2.4782799999990002</v>
      </c>
      <c r="E10" s="287">
        <v>0.87608600000000003</v>
      </c>
      <c r="F10" s="285">
        <v>20</v>
      </c>
      <c r="G10" s="286">
        <v>20</v>
      </c>
      <c r="H10" s="288">
        <v>1.4823</v>
      </c>
      <c r="I10" s="285">
        <v>14.615970000000001</v>
      </c>
      <c r="J10" s="286">
        <v>-5.3840300000000001</v>
      </c>
      <c r="K10" s="289">
        <v>0.73079850000000002</v>
      </c>
    </row>
    <row r="11" spans="1:11" ht="14.4" customHeight="1" thickBot="1" x14ac:dyDescent="0.35">
      <c r="A11" s="306" t="s">
        <v>195</v>
      </c>
      <c r="B11" s="290">
        <v>104.99994346383301</v>
      </c>
      <c r="C11" s="290">
        <v>103.58110000000001</v>
      </c>
      <c r="D11" s="291">
        <v>-1.4188434638330001</v>
      </c>
      <c r="E11" s="292">
        <v>0.98648719783000005</v>
      </c>
      <c r="F11" s="290">
        <v>104.999996692754</v>
      </c>
      <c r="G11" s="291">
        <v>104.999996692754</v>
      </c>
      <c r="H11" s="293">
        <v>0</v>
      </c>
      <c r="I11" s="290">
        <v>99.328999999998999</v>
      </c>
      <c r="J11" s="291">
        <v>-5.6709966927539996</v>
      </c>
      <c r="K11" s="294">
        <v>0.94599050598599999</v>
      </c>
    </row>
    <row r="12" spans="1:11" ht="14.4" customHeight="1" thickBot="1" x14ac:dyDescent="0.35">
      <c r="A12" s="307" t="s">
        <v>196</v>
      </c>
      <c r="B12" s="285">
        <v>104.99994346383301</v>
      </c>
      <c r="C12" s="285">
        <v>103.58110000000001</v>
      </c>
      <c r="D12" s="286">
        <v>-1.4188434638330001</v>
      </c>
      <c r="E12" s="287">
        <v>0.98648719783000005</v>
      </c>
      <c r="F12" s="285">
        <v>104.999996692754</v>
      </c>
      <c r="G12" s="286">
        <v>104.999996692754</v>
      </c>
      <c r="H12" s="288">
        <v>0</v>
      </c>
      <c r="I12" s="285">
        <v>99.328999999998999</v>
      </c>
      <c r="J12" s="286">
        <v>-5.6709966927539996</v>
      </c>
      <c r="K12" s="289">
        <v>0.94599050598599999</v>
      </c>
    </row>
    <row r="13" spans="1:11" ht="14.4" customHeight="1" thickBot="1" x14ac:dyDescent="0.35">
      <c r="A13" s="306" t="s">
        <v>197</v>
      </c>
      <c r="B13" s="290">
        <v>0</v>
      </c>
      <c r="C13" s="290">
        <v>5.5460000000000002E-2</v>
      </c>
      <c r="D13" s="291">
        <v>5.5460000000000002E-2</v>
      </c>
      <c r="E13" s="295" t="s">
        <v>188</v>
      </c>
      <c r="F13" s="290">
        <v>0</v>
      </c>
      <c r="G13" s="291">
        <v>0</v>
      </c>
      <c r="H13" s="293">
        <v>0</v>
      </c>
      <c r="I13" s="290">
        <v>0</v>
      </c>
      <c r="J13" s="291">
        <v>0</v>
      </c>
      <c r="K13" s="296" t="s">
        <v>188</v>
      </c>
    </row>
    <row r="14" spans="1:11" ht="14.4" customHeight="1" thickBot="1" x14ac:dyDescent="0.35">
      <c r="A14" s="307" t="s">
        <v>198</v>
      </c>
      <c r="B14" s="285">
        <v>0</v>
      </c>
      <c r="C14" s="285">
        <v>5.5460000000000002E-2</v>
      </c>
      <c r="D14" s="286">
        <v>5.5460000000000002E-2</v>
      </c>
      <c r="E14" s="297" t="s">
        <v>188</v>
      </c>
      <c r="F14" s="285">
        <v>0</v>
      </c>
      <c r="G14" s="286">
        <v>0</v>
      </c>
      <c r="H14" s="288">
        <v>0</v>
      </c>
      <c r="I14" s="285">
        <v>0</v>
      </c>
      <c r="J14" s="286">
        <v>0</v>
      </c>
      <c r="K14" s="298" t="s">
        <v>188</v>
      </c>
    </row>
    <row r="15" spans="1:11" ht="14.4" customHeight="1" thickBot="1" x14ac:dyDescent="0.35">
      <c r="A15" s="306" t="s">
        <v>199</v>
      </c>
      <c r="B15" s="290">
        <v>15.708108354592</v>
      </c>
      <c r="C15" s="290">
        <v>3.3727</v>
      </c>
      <c r="D15" s="291">
        <v>-12.335408354591999</v>
      </c>
      <c r="E15" s="292">
        <v>0.214710767449</v>
      </c>
      <c r="F15" s="290">
        <v>17.532565404869999</v>
      </c>
      <c r="G15" s="291">
        <v>17.532565404869999</v>
      </c>
      <c r="H15" s="293">
        <v>0</v>
      </c>
      <c r="I15" s="290">
        <v>5.1610199999999997</v>
      </c>
      <c r="J15" s="291">
        <v>-12.37154540487</v>
      </c>
      <c r="K15" s="294">
        <v>0.29436764562500001</v>
      </c>
    </row>
    <row r="16" spans="1:11" ht="14.4" customHeight="1" thickBot="1" x14ac:dyDescent="0.35">
      <c r="A16" s="307" t="s">
        <v>200</v>
      </c>
      <c r="B16" s="285">
        <v>4.546622459E-2</v>
      </c>
      <c r="C16" s="285">
        <v>0.11821</v>
      </c>
      <c r="D16" s="286">
        <v>7.2743775408999997E-2</v>
      </c>
      <c r="E16" s="287">
        <v>2.5999519657689998</v>
      </c>
      <c r="F16" s="285">
        <v>0</v>
      </c>
      <c r="G16" s="286">
        <v>0</v>
      </c>
      <c r="H16" s="288">
        <v>0</v>
      </c>
      <c r="I16" s="285">
        <v>0</v>
      </c>
      <c r="J16" s="286">
        <v>0</v>
      </c>
      <c r="K16" s="298" t="s">
        <v>188</v>
      </c>
    </row>
    <row r="17" spans="1:11" ht="14.4" customHeight="1" thickBot="1" x14ac:dyDescent="0.35">
      <c r="A17" s="307" t="s">
        <v>201</v>
      </c>
      <c r="B17" s="285">
        <v>0.40613714533299999</v>
      </c>
      <c r="C17" s="285">
        <v>1.8469500000000001</v>
      </c>
      <c r="D17" s="286">
        <v>1.440812854666</v>
      </c>
      <c r="E17" s="287">
        <v>4.5476017675870004</v>
      </c>
      <c r="F17" s="285">
        <v>1.999999937004</v>
      </c>
      <c r="G17" s="286">
        <v>1.999999937004</v>
      </c>
      <c r="H17" s="288">
        <v>0</v>
      </c>
      <c r="I17" s="285">
        <v>0.61509999999999998</v>
      </c>
      <c r="J17" s="286">
        <v>-1.384899937004</v>
      </c>
      <c r="K17" s="289">
        <v>0.30755000968700003</v>
      </c>
    </row>
    <row r="18" spans="1:11" ht="14.4" customHeight="1" thickBot="1" x14ac:dyDescent="0.35">
      <c r="A18" s="307" t="s">
        <v>202</v>
      </c>
      <c r="B18" s="285">
        <v>1.78402578881</v>
      </c>
      <c r="C18" s="285">
        <v>0.98819999999999997</v>
      </c>
      <c r="D18" s="286">
        <v>-0.79582578880999999</v>
      </c>
      <c r="E18" s="287">
        <v>0.55391575962499995</v>
      </c>
      <c r="F18" s="285">
        <v>2.532565467865</v>
      </c>
      <c r="G18" s="286">
        <v>2.532565467865</v>
      </c>
      <c r="H18" s="288">
        <v>0</v>
      </c>
      <c r="I18" s="285">
        <v>2.9594999999999998</v>
      </c>
      <c r="J18" s="286">
        <v>0.42693453213400001</v>
      </c>
      <c r="K18" s="289">
        <v>1.1685778857639999</v>
      </c>
    </row>
    <row r="19" spans="1:11" ht="14.4" customHeight="1" thickBot="1" x14ac:dyDescent="0.35">
      <c r="A19" s="307" t="s">
        <v>203</v>
      </c>
      <c r="B19" s="285">
        <v>5.9122081393999999E-2</v>
      </c>
      <c r="C19" s="285">
        <v>0</v>
      </c>
      <c r="D19" s="286">
        <v>-5.9122081393999999E-2</v>
      </c>
      <c r="E19" s="287">
        <v>0</v>
      </c>
      <c r="F19" s="285">
        <v>0</v>
      </c>
      <c r="G19" s="286">
        <v>0</v>
      </c>
      <c r="H19" s="288">
        <v>0</v>
      </c>
      <c r="I19" s="285">
        <v>0</v>
      </c>
      <c r="J19" s="286">
        <v>0</v>
      </c>
      <c r="K19" s="289">
        <v>12</v>
      </c>
    </row>
    <row r="20" spans="1:11" ht="14.4" customHeight="1" thickBot="1" x14ac:dyDescent="0.35">
      <c r="A20" s="307" t="s">
        <v>204</v>
      </c>
      <c r="B20" s="285">
        <v>13.413357114463</v>
      </c>
      <c r="C20" s="285">
        <v>0.41933999999999999</v>
      </c>
      <c r="D20" s="286">
        <v>-12.994017114463</v>
      </c>
      <c r="E20" s="287">
        <v>3.1262867037E-2</v>
      </c>
      <c r="F20" s="285">
        <v>13</v>
      </c>
      <c r="G20" s="286">
        <v>13</v>
      </c>
      <c r="H20" s="288">
        <v>0</v>
      </c>
      <c r="I20" s="285">
        <v>1.5864199999999999</v>
      </c>
      <c r="J20" s="286">
        <v>-11.41358</v>
      </c>
      <c r="K20" s="289">
        <v>0.12203230769200001</v>
      </c>
    </row>
    <row r="21" spans="1:11" ht="14.4" customHeight="1" thickBot="1" x14ac:dyDescent="0.35">
      <c r="A21" s="306" t="s">
        <v>205</v>
      </c>
      <c r="B21" s="290">
        <v>6.9999999999989999</v>
      </c>
      <c r="C21" s="290">
        <v>0.18032999999999999</v>
      </c>
      <c r="D21" s="291">
        <v>-6.8196699999990003</v>
      </c>
      <c r="E21" s="292">
        <v>2.5761428571E-2</v>
      </c>
      <c r="F21" s="290">
        <v>10.192185292417999</v>
      </c>
      <c r="G21" s="291">
        <v>10.192185292417999</v>
      </c>
      <c r="H21" s="293">
        <v>0</v>
      </c>
      <c r="I21" s="290">
        <v>3.7898999999999998</v>
      </c>
      <c r="J21" s="291">
        <v>-6.402285292418</v>
      </c>
      <c r="K21" s="294">
        <v>0.37184371077099998</v>
      </c>
    </row>
    <row r="22" spans="1:11" ht="14.4" customHeight="1" thickBot="1" x14ac:dyDescent="0.35">
      <c r="A22" s="307" t="s">
        <v>206</v>
      </c>
      <c r="B22" s="285">
        <v>0</v>
      </c>
      <c r="C22" s="285">
        <v>0</v>
      </c>
      <c r="D22" s="286">
        <v>0</v>
      </c>
      <c r="E22" s="297" t="s">
        <v>188</v>
      </c>
      <c r="F22" s="285">
        <v>0</v>
      </c>
      <c r="G22" s="286">
        <v>0</v>
      </c>
      <c r="H22" s="288">
        <v>0</v>
      </c>
      <c r="I22" s="285">
        <v>3.7898999999999998</v>
      </c>
      <c r="J22" s="286">
        <v>3.7898999999999998</v>
      </c>
      <c r="K22" s="298" t="s">
        <v>207</v>
      </c>
    </row>
    <row r="23" spans="1:11" ht="14.4" customHeight="1" thickBot="1" x14ac:dyDescent="0.35">
      <c r="A23" s="307" t="s">
        <v>208</v>
      </c>
      <c r="B23" s="285">
        <v>6.9999999999989999</v>
      </c>
      <c r="C23" s="285">
        <v>0.18032999999999999</v>
      </c>
      <c r="D23" s="286">
        <v>-6.8196699999990003</v>
      </c>
      <c r="E23" s="287">
        <v>2.5761428571E-2</v>
      </c>
      <c r="F23" s="285">
        <v>10.192185292417999</v>
      </c>
      <c r="G23" s="286">
        <v>10.192185292417999</v>
      </c>
      <c r="H23" s="288">
        <v>0</v>
      </c>
      <c r="I23" s="285">
        <v>0</v>
      </c>
      <c r="J23" s="286">
        <v>-10.192185292417999</v>
      </c>
      <c r="K23" s="289">
        <v>0</v>
      </c>
    </row>
    <row r="24" spans="1:11" ht="14.4" customHeight="1" thickBot="1" x14ac:dyDescent="0.35">
      <c r="A24" s="306" t="s">
        <v>209</v>
      </c>
      <c r="B24" s="290">
        <v>0.55845532491500005</v>
      </c>
      <c r="C24" s="290">
        <v>0</v>
      </c>
      <c r="D24" s="291">
        <v>-0.55845532491500005</v>
      </c>
      <c r="E24" s="292">
        <v>0</v>
      </c>
      <c r="F24" s="290">
        <v>0</v>
      </c>
      <c r="G24" s="291">
        <v>0</v>
      </c>
      <c r="H24" s="293">
        <v>0.57594000000000001</v>
      </c>
      <c r="I24" s="290">
        <v>0.57594000000000001</v>
      </c>
      <c r="J24" s="291">
        <v>0.57594000000000001</v>
      </c>
      <c r="K24" s="296" t="s">
        <v>207</v>
      </c>
    </row>
    <row r="25" spans="1:11" ht="14.4" customHeight="1" thickBot="1" x14ac:dyDescent="0.35">
      <c r="A25" s="307" t="s">
        <v>210</v>
      </c>
      <c r="B25" s="285">
        <v>0.55845532491500005</v>
      </c>
      <c r="C25" s="285">
        <v>0</v>
      </c>
      <c r="D25" s="286">
        <v>-0.55845532491500005</v>
      </c>
      <c r="E25" s="287">
        <v>0</v>
      </c>
      <c r="F25" s="285">
        <v>0</v>
      </c>
      <c r="G25" s="286">
        <v>0</v>
      </c>
      <c r="H25" s="288">
        <v>0.57594000000000001</v>
      </c>
      <c r="I25" s="285">
        <v>0.57594000000000001</v>
      </c>
      <c r="J25" s="286">
        <v>0.57594000000000001</v>
      </c>
      <c r="K25" s="298" t="s">
        <v>207</v>
      </c>
    </row>
    <row r="26" spans="1:11" ht="14.4" customHeight="1" thickBot="1" x14ac:dyDescent="0.35">
      <c r="A26" s="306" t="s">
        <v>211</v>
      </c>
      <c r="B26" s="290">
        <v>0</v>
      </c>
      <c r="C26" s="290">
        <v>0</v>
      </c>
      <c r="D26" s="291">
        <v>0</v>
      </c>
      <c r="E26" s="292">
        <v>1</v>
      </c>
      <c r="F26" s="290">
        <v>0</v>
      </c>
      <c r="G26" s="291">
        <v>0</v>
      </c>
      <c r="H26" s="293">
        <v>0</v>
      </c>
      <c r="I26" s="290">
        <v>0.29899999999999999</v>
      </c>
      <c r="J26" s="291">
        <v>0.29899999999999999</v>
      </c>
      <c r="K26" s="296" t="s">
        <v>207</v>
      </c>
    </row>
    <row r="27" spans="1:11" ht="14.4" customHeight="1" thickBot="1" x14ac:dyDescent="0.35">
      <c r="A27" s="307" t="s">
        <v>212</v>
      </c>
      <c r="B27" s="285">
        <v>0</v>
      </c>
      <c r="C27" s="285">
        <v>0</v>
      </c>
      <c r="D27" s="286">
        <v>0</v>
      </c>
      <c r="E27" s="287">
        <v>1</v>
      </c>
      <c r="F27" s="285">
        <v>0</v>
      </c>
      <c r="G27" s="286">
        <v>0</v>
      </c>
      <c r="H27" s="288">
        <v>0</v>
      </c>
      <c r="I27" s="285">
        <v>0.29899999999999999</v>
      </c>
      <c r="J27" s="286">
        <v>0.29899999999999999</v>
      </c>
      <c r="K27" s="298" t="s">
        <v>207</v>
      </c>
    </row>
    <row r="28" spans="1:11" ht="14.4" customHeight="1" thickBot="1" x14ac:dyDescent="0.35">
      <c r="A28" s="305" t="s">
        <v>22</v>
      </c>
      <c r="B28" s="285">
        <v>24.328770313358</v>
      </c>
      <c r="C28" s="285">
        <v>22.495000000000001</v>
      </c>
      <c r="D28" s="286">
        <v>-1.8337703133579999</v>
      </c>
      <c r="E28" s="287">
        <v>0.92462544182299999</v>
      </c>
      <c r="F28" s="285">
        <v>24.328185293832</v>
      </c>
      <c r="G28" s="286">
        <v>24.328185293832</v>
      </c>
      <c r="H28" s="288">
        <v>2.7949999999999999</v>
      </c>
      <c r="I28" s="285">
        <v>23.988</v>
      </c>
      <c r="J28" s="286">
        <v>-0.34018529383200002</v>
      </c>
      <c r="K28" s="289">
        <v>0.98601682411799996</v>
      </c>
    </row>
    <row r="29" spans="1:11" ht="14.4" customHeight="1" thickBot="1" x14ac:dyDescent="0.35">
      <c r="A29" s="306" t="s">
        <v>213</v>
      </c>
      <c r="B29" s="290">
        <v>24.328770313358</v>
      </c>
      <c r="C29" s="290">
        <v>22.495000000000001</v>
      </c>
      <c r="D29" s="291">
        <v>-1.8337703133579999</v>
      </c>
      <c r="E29" s="292">
        <v>0.92462544182299999</v>
      </c>
      <c r="F29" s="290">
        <v>24.328185293832</v>
      </c>
      <c r="G29" s="291">
        <v>24.328185293832</v>
      </c>
      <c r="H29" s="293">
        <v>2.7949999999999999</v>
      </c>
      <c r="I29" s="290">
        <v>23.988</v>
      </c>
      <c r="J29" s="291">
        <v>-0.34018529383200002</v>
      </c>
      <c r="K29" s="294">
        <v>0.98601682411799996</v>
      </c>
    </row>
    <row r="30" spans="1:11" ht="14.4" customHeight="1" thickBot="1" x14ac:dyDescent="0.35">
      <c r="A30" s="307" t="s">
        <v>214</v>
      </c>
      <c r="B30" s="285">
        <v>6.0000406434329996</v>
      </c>
      <c r="C30" s="285">
        <v>5.492</v>
      </c>
      <c r="D30" s="286">
        <v>-0.50804064343300004</v>
      </c>
      <c r="E30" s="287">
        <v>0.91532713299299995</v>
      </c>
      <c r="F30" s="285">
        <v>6.3281858607880004</v>
      </c>
      <c r="G30" s="286">
        <v>6.3281858607880004</v>
      </c>
      <c r="H30" s="288">
        <v>0.316</v>
      </c>
      <c r="I30" s="285">
        <v>5.3570000000000002</v>
      </c>
      <c r="J30" s="286">
        <v>-0.97118586078799995</v>
      </c>
      <c r="K30" s="289">
        <v>0.846530130095</v>
      </c>
    </row>
    <row r="31" spans="1:11" ht="14.4" customHeight="1" thickBot="1" x14ac:dyDescent="0.35">
      <c r="A31" s="307" t="s">
        <v>215</v>
      </c>
      <c r="B31" s="285">
        <v>18.328729669924002</v>
      </c>
      <c r="C31" s="285">
        <v>17.003</v>
      </c>
      <c r="D31" s="286">
        <v>-1.325729669924</v>
      </c>
      <c r="E31" s="287">
        <v>0.92766930966799999</v>
      </c>
      <c r="F31" s="285">
        <v>17.999999433043001</v>
      </c>
      <c r="G31" s="286">
        <v>17.999999433043001</v>
      </c>
      <c r="H31" s="288">
        <v>2.4790000000000001</v>
      </c>
      <c r="I31" s="285">
        <v>18.631</v>
      </c>
      <c r="J31" s="286">
        <v>0.63100056695600004</v>
      </c>
      <c r="K31" s="289">
        <v>1.0350555881570001</v>
      </c>
    </row>
    <row r="32" spans="1:11" ht="14.4" customHeight="1" thickBot="1" x14ac:dyDescent="0.35">
      <c r="A32" s="308" t="s">
        <v>216</v>
      </c>
      <c r="B32" s="290">
        <v>24.664966860865</v>
      </c>
      <c r="C32" s="290">
        <v>25.926269999999999</v>
      </c>
      <c r="D32" s="291">
        <v>1.2613031391339999</v>
      </c>
      <c r="E32" s="292">
        <v>1.05113743498</v>
      </c>
      <c r="F32" s="290">
        <v>30.899808146449001</v>
      </c>
      <c r="G32" s="291">
        <v>30.899808146449001</v>
      </c>
      <c r="H32" s="293">
        <v>2.42808</v>
      </c>
      <c r="I32" s="290">
        <v>43.114339999999999</v>
      </c>
      <c r="J32" s="291">
        <v>12.21453185355</v>
      </c>
      <c r="K32" s="294">
        <v>1.3952947473220001</v>
      </c>
    </row>
    <row r="33" spans="1:11" ht="14.4" customHeight="1" thickBot="1" x14ac:dyDescent="0.35">
      <c r="A33" s="305" t="s">
        <v>25</v>
      </c>
      <c r="B33" s="285">
        <v>16.636595958114999</v>
      </c>
      <c r="C33" s="285">
        <v>12.134</v>
      </c>
      <c r="D33" s="286">
        <v>-4.5025959581150001</v>
      </c>
      <c r="E33" s="287">
        <v>0.72935593498499995</v>
      </c>
      <c r="F33" s="285">
        <v>20</v>
      </c>
      <c r="G33" s="286">
        <v>20</v>
      </c>
      <c r="H33" s="288">
        <v>1.1678999999999999</v>
      </c>
      <c r="I33" s="285">
        <v>29.67942</v>
      </c>
      <c r="J33" s="286">
        <v>9.6794200000000004</v>
      </c>
      <c r="K33" s="289">
        <v>1.4839709999999999</v>
      </c>
    </row>
    <row r="34" spans="1:11" ht="14.4" customHeight="1" thickBot="1" x14ac:dyDescent="0.35">
      <c r="A34" s="309" t="s">
        <v>217</v>
      </c>
      <c r="B34" s="285">
        <v>16.636595958114999</v>
      </c>
      <c r="C34" s="285">
        <v>12.134</v>
      </c>
      <c r="D34" s="286">
        <v>-4.5025959581150001</v>
      </c>
      <c r="E34" s="287">
        <v>0.72935593498499995</v>
      </c>
      <c r="F34" s="285">
        <v>20</v>
      </c>
      <c r="G34" s="286">
        <v>20</v>
      </c>
      <c r="H34" s="288">
        <v>1.1678999999999999</v>
      </c>
      <c r="I34" s="285">
        <v>29.67942</v>
      </c>
      <c r="J34" s="286">
        <v>9.6794200000000004</v>
      </c>
      <c r="K34" s="289">
        <v>1.4839709999999999</v>
      </c>
    </row>
    <row r="35" spans="1:11" ht="14.4" customHeight="1" thickBot="1" x14ac:dyDescent="0.35">
      <c r="A35" s="307" t="s">
        <v>218</v>
      </c>
      <c r="B35" s="285">
        <v>1.1013497461920001</v>
      </c>
      <c r="C35" s="285">
        <v>0</v>
      </c>
      <c r="D35" s="286">
        <v>-1.1013497461920001</v>
      </c>
      <c r="E35" s="287">
        <v>0</v>
      </c>
      <c r="F35" s="285">
        <v>0</v>
      </c>
      <c r="G35" s="286">
        <v>0</v>
      </c>
      <c r="H35" s="288">
        <v>0</v>
      </c>
      <c r="I35" s="285">
        <v>1.7763568394002501E-15</v>
      </c>
      <c r="J35" s="286">
        <v>1.7763568394002501E-15</v>
      </c>
      <c r="K35" s="298" t="s">
        <v>207</v>
      </c>
    </row>
    <row r="36" spans="1:11" ht="14.4" customHeight="1" thickBot="1" x14ac:dyDescent="0.35">
      <c r="A36" s="307" t="s">
        <v>219</v>
      </c>
      <c r="B36" s="285">
        <v>0.53534624844000001</v>
      </c>
      <c r="C36" s="285">
        <v>0</v>
      </c>
      <c r="D36" s="286">
        <v>-0.53534624844000001</v>
      </c>
      <c r="E36" s="287">
        <v>0</v>
      </c>
      <c r="F36" s="285">
        <v>0</v>
      </c>
      <c r="G36" s="286">
        <v>0</v>
      </c>
      <c r="H36" s="288">
        <v>0</v>
      </c>
      <c r="I36" s="285">
        <v>2.4695200000000002</v>
      </c>
      <c r="J36" s="286">
        <v>2.4695200000000002</v>
      </c>
      <c r="K36" s="298" t="s">
        <v>207</v>
      </c>
    </row>
    <row r="37" spans="1:11" ht="14.4" customHeight="1" thickBot="1" x14ac:dyDescent="0.35">
      <c r="A37" s="307" t="s">
        <v>220</v>
      </c>
      <c r="B37" s="285">
        <v>14.999899963481999</v>
      </c>
      <c r="C37" s="285">
        <v>12.134</v>
      </c>
      <c r="D37" s="286">
        <v>-2.8658999634820002</v>
      </c>
      <c r="E37" s="287">
        <v>0.80893872822699997</v>
      </c>
      <c r="F37" s="285">
        <v>20</v>
      </c>
      <c r="G37" s="286">
        <v>20</v>
      </c>
      <c r="H37" s="288">
        <v>1.1678999999999999</v>
      </c>
      <c r="I37" s="285">
        <v>27.209900000000001</v>
      </c>
      <c r="J37" s="286">
        <v>7.2099000000000002</v>
      </c>
      <c r="K37" s="289">
        <v>1.360495</v>
      </c>
    </row>
    <row r="38" spans="1:11" ht="14.4" customHeight="1" thickBot="1" x14ac:dyDescent="0.35">
      <c r="A38" s="310" t="s">
        <v>26</v>
      </c>
      <c r="B38" s="290">
        <v>0</v>
      </c>
      <c r="C38" s="290">
        <v>5.1760000000000002</v>
      </c>
      <c r="D38" s="291">
        <v>5.1760000000000002</v>
      </c>
      <c r="E38" s="295" t="s">
        <v>188</v>
      </c>
      <c r="F38" s="290">
        <v>0</v>
      </c>
      <c r="G38" s="291">
        <v>0</v>
      </c>
      <c r="H38" s="293">
        <v>0.68300000000000005</v>
      </c>
      <c r="I38" s="290">
        <v>7.5</v>
      </c>
      <c r="J38" s="291">
        <v>7.5</v>
      </c>
      <c r="K38" s="296" t="s">
        <v>188</v>
      </c>
    </row>
    <row r="39" spans="1:11" ht="14.4" customHeight="1" thickBot="1" x14ac:dyDescent="0.35">
      <c r="A39" s="306" t="s">
        <v>221</v>
      </c>
      <c r="B39" s="290">
        <v>0</v>
      </c>
      <c r="C39" s="290">
        <v>5.1760000000000002</v>
      </c>
      <c r="D39" s="291">
        <v>5.1760000000000002</v>
      </c>
      <c r="E39" s="295" t="s">
        <v>188</v>
      </c>
      <c r="F39" s="290">
        <v>0</v>
      </c>
      <c r="G39" s="291">
        <v>0</v>
      </c>
      <c r="H39" s="293">
        <v>0.68300000000000005</v>
      </c>
      <c r="I39" s="290">
        <v>7.5</v>
      </c>
      <c r="J39" s="291">
        <v>7.5</v>
      </c>
      <c r="K39" s="296" t="s">
        <v>188</v>
      </c>
    </row>
    <row r="40" spans="1:11" ht="14.4" customHeight="1" thickBot="1" x14ac:dyDescent="0.35">
      <c r="A40" s="307" t="s">
        <v>222</v>
      </c>
      <c r="B40" s="285">
        <v>0</v>
      </c>
      <c r="C40" s="285">
        <v>5.1760000000000002</v>
      </c>
      <c r="D40" s="286">
        <v>5.1760000000000002</v>
      </c>
      <c r="E40" s="297" t="s">
        <v>188</v>
      </c>
      <c r="F40" s="285">
        <v>0</v>
      </c>
      <c r="G40" s="286">
        <v>0</v>
      </c>
      <c r="H40" s="288">
        <v>0.68300000000000005</v>
      </c>
      <c r="I40" s="285">
        <v>7.5</v>
      </c>
      <c r="J40" s="286">
        <v>7.5</v>
      </c>
      <c r="K40" s="298" t="s">
        <v>188</v>
      </c>
    </row>
    <row r="41" spans="1:11" ht="14.4" customHeight="1" thickBot="1" x14ac:dyDescent="0.35">
      <c r="A41" s="305" t="s">
        <v>27</v>
      </c>
      <c r="B41" s="285">
        <v>8.0283709027499999</v>
      </c>
      <c r="C41" s="285">
        <v>8.6162700000000001</v>
      </c>
      <c r="D41" s="286">
        <v>0.58789909724900002</v>
      </c>
      <c r="E41" s="287">
        <v>1.073227695178</v>
      </c>
      <c r="F41" s="285">
        <v>10.899808146449001</v>
      </c>
      <c r="G41" s="286">
        <v>10.899808146449001</v>
      </c>
      <c r="H41" s="288">
        <v>0.57718000000000003</v>
      </c>
      <c r="I41" s="285">
        <v>5.93492</v>
      </c>
      <c r="J41" s="286">
        <v>-4.9648881464489998</v>
      </c>
      <c r="K41" s="289">
        <v>0.54449765722999999</v>
      </c>
    </row>
    <row r="42" spans="1:11" ht="14.4" customHeight="1" thickBot="1" x14ac:dyDescent="0.35">
      <c r="A42" s="306" t="s">
        <v>223</v>
      </c>
      <c r="B42" s="290">
        <v>2.1033796328749998</v>
      </c>
      <c r="C42" s="290">
        <v>2.7695699999999999</v>
      </c>
      <c r="D42" s="291">
        <v>0.66619036712400004</v>
      </c>
      <c r="E42" s="292">
        <v>1.3167237890450001</v>
      </c>
      <c r="F42" s="290">
        <v>3.5118875280970001</v>
      </c>
      <c r="G42" s="291">
        <v>3.5118875280970001</v>
      </c>
      <c r="H42" s="293">
        <v>0.15362000000000001</v>
      </c>
      <c r="I42" s="290">
        <v>1.92811</v>
      </c>
      <c r="J42" s="291">
        <v>-1.5837775280969999</v>
      </c>
      <c r="K42" s="294">
        <v>0.54902384674100002</v>
      </c>
    </row>
    <row r="43" spans="1:11" ht="14.4" customHeight="1" thickBot="1" x14ac:dyDescent="0.35">
      <c r="A43" s="307" t="s">
        <v>224</v>
      </c>
      <c r="B43" s="285">
        <v>6.6084910312000006E-2</v>
      </c>
      <c r="C43" s="285">
        <v>7.4099999999999999E-2</v>
      </c>
      <c r="D43" s="286">
        <v>8.0150896869999998E-3</v>
      </c>
      <c r="E43" s="287">
        <v>1.121284717647</v>
      </c>
      <c r="F43" s="285">
        <v>7.2010478259000005E-2</v>
      </c>
      <c r="G43" s="286">
        <v>7.2010478259000005E-2</v>
      </c>
      <c r="H43" s="288">
        <v>0</v>
      </c>
      <c r="I43" s="285">
        <v>0</v>
      </c>
      <c r="J43" s="286">
        <v>-7.2010478259000005E-2</v>
      </c>
      <c r="K43" s="289">
        <v>0</v>
      </c>
    </row>
    <row r="44" spans="1:11" ht="14.4" customHeight="1" thickBot="1" x14ac:dyDescent="0.35">
      <c r="A44" s="307" t="s">
        <v>225</v>
      </c>
      <c r="B44" s="285">
        <v>2.0372947225629998</v>
      </c>
      <c r="C44" s="285">
        <v>2.6954699999999998</v>
      </c>
      <c r="D44" s="286">
        <v>0.65817527743600002</v>
      </c>
      <c r="E44" s="287">
        <v>1.323063359536</v>
      </c>
      <c r="F44" s="285">
        <v>3.439877049838</v>
      </c>
      <c r="G44" s="286">
        <v>3.439877049838</v>
      </c>
      <c r="H44" s="288">
        <v>0.15362000000000001</v>
      </c>
      <c r="I44" s="285">
        <v>1.92811</v>
      </c>
      <c r="J44" s="286">
        <v>-1.511767049838</v>
      </c>
      <c r="K44" s="289">
        <v>0.56051712664800002</v>
      </c>
    </row>
    <row r="45" spans="1:11" ht="14.4" customHeight="1" thickBot="1" x14ac:dyDescent="0.35">
      <c r="A45" s="306" t="s">
        <v>226</v>
      </c>
      <c r="B45" s="290">
        <v>0.139834423052</v>
      </c>
      <c r="C45" s="290">
        <v>0</v>
      </c>
      <c r="D45" s="291">
        <v>-0.139834423052</v>
      </c>
      <c r="E45" s="292">
        <v>0</v>
      </c>
      <c r="F45" s="290">
        <v>0.139834418648</v>
      </c>
      <c r="G45" s="291">
        <v>0.139834418648</v>
      </c>
      <c r="H45" s="293">
        <v>0</v>
      </c>
      <c r="I45" s="290">
        <v>0</v>
      </c>
      <c r="J45" s="291">
        <v>-0.139834418648</v>
      </c>
      <c r="K45" s="294">
        <v>0</v>
      </c>
    </row>
    <row r="46" spans="1:11" ht="14.4" customHeight="1" thickBot="1" x14ac:dyDescent="0.35">
      <c r="A46" s="307" t="s">
        <v>227</v>
      </c>
      <c r="B46" s="285">
        <v>0.139834423052</v>
      </c>
      <c r="C46" s="285">
        <v>0</v>
      </c>
      <c r="D46" s="286">
        <v>-0.139834423052</v>
      </c>
      <c r="E46" s="287">
        <v>0</v>
      </c>
      <c r="F46" s="285">
        <v>0.139834418648</v>
      </c>
      <c r="G46" s="286">
        <v>0.139834418648</v>
      </c>
      <c r="H46" s="288">
        <v>0</v>
      </c>
      <c r="I46" s="285">
        <v>0</v>
      </c>
      <c r="J46" s="286">
        <v>-0.139834418648</v>
      </c>
      <c r="K46" s="289">
        <v>0</v>
      </c>
    </row>
    <row r="47" spans="1:11" ht="14.4" customHeight="1" thickBot="1" x14ac:dyDescent="0.35">
      <c r="A47" s="306" t="s">
        <v>228</v>
      </c>
      <c r="B47" s="290">
        <v>5.7851568468219998</v>
      </c>
      <c r="C47" s="290">
        <v>5.8467000000000002</v>
      </c>
      <c r="D47" s="291">
        <v>6.1543153177000001E-2</v>
      </c>
      <c r="E47" s="292">
        <v>1.010638113158</v>
      </c>
      <c r="F47" s="290">
        <v>6.2480861997029997</v>
      </c>
      <c r="G47" s="291">
        <v>6.2480861997029997</v>
      </c>
      <c r="H47" s="293">
        <v>0.32574999999999998</v>
      </c>
      <c r="I47" s="290">
        <v>3.9089999999999998</v>
      </c>
      <c r="J47" s="291">
        <v>-2.3390861997029999</v>
      </c>
      <c r="K47" s="294">
        <v>0.62563157342200004</v>
      </c>
    </row>
    <row r="48" spans="1:11" ht="14.4" customHeight="1" thickBot="1" x14ac:dyDescent="0.35">
      <c r="A48" s="307" t="s">
        <v>229</v>
      </c>
      <c r="B48" s="285">
        <v>5.6404082075439996</v>
      </c>
      <c r="C48" s="285">
        <v>5.5087000000000002</v>
      </c>
      <c r="D48" s="286">
        <v>-0.13170820754400001</v>
      </c>
      <c r="E48" s="287">
        <v>0.97664917099899995</v>
      </c>
      <c r="F48" s="285">
        <v>5.9016605070079997</v>
      </c>
      <c r="G48" s="286">
        <v>5.9016605070079997</v>
      </c>
      <c r="H48" s="288">
        <v>0.32574999999999998</v>
      </c>
      <c r="I48" s="285">
        <v>3.9089999999999998</v>
      </c>
      <c r="J48" s="286">
        <v>-1.9926605070079999</v>
      </c>
      <c r="K48" s="289">
        <v>0.66235595818399995</v>
      </c>
    </row>
    <row r="49" spans="1:11" ht="14.4" customHeight="1" thickBot="1" x14ac:dyDescent="0.35">
      <c r="A49" s="307" t="s">
        <v>230</v>
      </c>
      <c r="B49" s="285">
        <v>0.14474863927699999</v>
      </c>
      <c r="C49" s="285">
        <v>0.33800000000000002</v>
      </c>
      <c r="D49" s="286">
        <v>0.193251360722</v>
      </c>
      <c r="E49" s="287">
        <v>2.3350824000000001</v>
      </c>
      <c r="F49" s="285">
        <v>0.34642569269399998</v>
      </c>
      <c r="G49" s="286">
        <v>0.34642569269399998</v>
      </c>
      <c r="H49" s="288">
        <v>0</v>
      </c>
      <c r="I49" s="285">
        <v>0</v>
      </c>
      <c r="J49" s="286">
        <v>-0.34642569269399998</v>
      </c>
      <c r="K49" s="289">
        <v>0</v>
      </c>
    </row>
    <row r="50" spans="1:11" ht="14.4" customHeight="1" thickBot="1" x14ac:dyDescent="0.35">
      <c r="A50" s="306" t="s">
        <v>231</v>
      </c>
      <c r="B50" s="290">
        <v>0</v>
      </c>
      <c r="C50" s="290">
        <v>0</v>
      </c>
      <c r="D50" s="291">
        <v>0</v>
      </c>
      <c r="E50" s="292">
        <v>1</v>
      </c>
      <c r="F50" s="290">
        <v>1</v>
      </c>
      <c r="G50" s="291">
        <v>1</v>
      </c>
      <c r="H50" s="293">
        <v>9.7809999999999994E-2</v>
      </c>
      <c r="I50" s="290">
        <v>9.7809999999999994E-2</v>
      </c>
      <c r="J50" s="291">
        <v>-0.90219000000000005</v>
      </c>
      <c r="K50" s="294">
        <v>9.7809999999999994E-2</v>
      </c>
    </row>
    <row r="51" spans="1:11" ht="14.4" customHeight="1" thickBot="1" x14ac:dyDescent="0.35">
      <c r="A51" s="307" t="s">
        <v>232</v>
      </c>
      <c r="B51" s="285">
        <v>0</v>
      </c>
      <c r="C51" s="285">
        <v>0</v>
      </c>
      <c r="D51" s="286">
        <v>0</v>
      </c>
      <c r="E51" s="287">
        <v>1</v>
      </c>
      <c r="F51" s="285">
        <v>1</v>
      </c>
      <c r="G51" s="286">
        <v>1</v>
      </c>
      <c r="H51" s="288">
        <v>9.7809999999999994E-2</v>
      </c>
      <c r="I51" s="285">
        <v>9.7809999999999994E-2</v>
      </c>
      <c r="J51" s="286">
        <v>-0.90219000000000005</v>
      </c>
      <c r="K51" s="289">
        <v>9.7809999999999994E-2</v>
      </c>
    </row>
    <row r="52" spans="1:11" ht="14.4" customHeight="1" thickBot="1" x14ac:dyDescent="0.35">
      <c r="A52" s="304" t="s">
        <v>28</v>
      </c>
      <c r="B52" s="285">
        <v>2354.0116772033798</v>
      </c>
      <c r="C52" s="285">
        <v>2336.4067700000001</v>
      </c>
      <c r="D52" s="286">
        <v>-17.604907203377</v>
      </c>
      <c r="E52" s="287">
        <v>0.99252131696099999</v>
      </c>
      <c r="F52" s="285">
        <v>3214.9998987352901</v>
      </c>
      <c r="G52" s="286">
        <v>3214.9998987352901</v>
      </c>
      <c r="H52" s="288">
        <v>213.28423000000001</v>
      </c>
      <c r="I52" s="285">
        <v>2601.1542300000001</v>
      </c>
      <c r="J52" s="286">
        <v>-613.84566873529297</v>
      </c>
      <c r="K52" s="289">
        <v>0.80906821521899996</v>
      </c>
    </row>
    <row r="53" spans="1:11" ht="14.4" customHeight="1" thickBot="1" x14ac:dyDescent="0.35">
      <c r="A53" s="310" t="s">
        <v>233</v>
      </c>
      <c r="B53" s="290">
        <v>1744.99999999997</v>
      </c>
      <c r="C53" s="290">
        <v>1742.537</v>
      </c>
      <c r="D53" s="291">
        <v>-2.4629999999669998</v>
      </c>
      <c r="E53" s="292">
        <v>0.99858853868099995</v>
      </c>
      <c r="F53" s="290">
        <v>2549.99991968118</v>
      </c>
      <c r="G53" s="291">
        <v>2549.99991968118</v>
      </c>
      <c r="H53" s="293">
        <v>160.94900000000001</v>
      </c>
      <c r="I53" s="290">
        <v>1937.7750000000001</v>
      </c>
      <c r="J53" s="291">
        <v>-612.22491968118095</v>
      </c>
      <c r="K53" s="294">
        <v>0.75991178864099995</v>
      </c>
    </row>
    <row r="54" spans="1:11" ht="14.4" customHeight="1" thickBot="1" x14ac:dyDescent="0.35">
      <c r="A54" s="306" t="s">
        <v>234</v>
      </c>
      <c r="B54" s="290">
        <v>1738.99999999997</v>
      </c>
      <c r="C54" s="290">
        <v>1742.537</v>
      </c>
      <c r="D54" s="291">
        <v>3.5370000000320001</v>
      </c>
      <c r="E54" s="292">
        <v>1.002033927544</v>
      </c>
      <c r="F54" s="290">
        <v>1899.9999401546099</v>
      </c>
      <c r="G54" s="291">
        <v>1899.9999401546099</v>
      </c>
      <c r="H54" s="293">
        <v>129.499</v>
      </c>
      <c r="I54" s="290">
        <v>1519.37</v>
      </c>
      <c r="J54" s="291">
        <v>-380.62994015460498</v>
      </c>
      <c r="K54" s="294">
        <v>0.79966844624</v>
      </c>
    </row>
    <row r="55" spans="1:11" ht="14.4" customHeight="1" thickBot="1" x14ac:dyDescent="0.35">
      <c r="A55" s="307" t="s">
        <v>235</v>
      </c>
      <c r="B55" s="285">
        <v>1738.99999999997</v>
      </c>
      <c r="C55" s="285">
        <v>1742.537</v>
      </c>
      <c r="D55" s="286">
        <v>3.5370000000320001</v>
      </c>
      <c r="E55" s="287">
        <v>1.002033927544</v>
      </c>
      <c r="F55" s="285">
        <v>1899.9999401546099</v>
      </c>
      <c r="G55" s="286">
        <v>1899.9999401546099</v>
      </c>
      <c r="H55" s="288">
        <v>129.499</v>
      </c>
      <c r="I55" s="285">
        <v>1519.37</v>
      </c>
      <c r="J55" s="286">
        <v>-380.62994015460498</v>
      </c>
      <c r="K55" s="289">
        <v>0.79966844624</v>
      </c>
    </row>
    <row r="56" spans="1:11" ht="14.4" customHeight="1" thickBot="1" x14ac:dyDescent="0.35">
      <c r="A56" s="306" t="s">
        <v>236</v>
      </c>
      <c r="B56" s="290">
        <v>0</v>
      </c>
      <c r="C56" s="290">
        <v>0</v>
      </c>
      <c r="D56" s="291">
        <v>0</v>
      </c>
      <c r="E56" s="295" t="s">
        <v>188</v>
      </c>
      <c r="F56" s="290">
        <v>643.99997971556104</v>
      </c>
      <c r="G56" s="291">
        <v>643.99997971556104</v>
      </c>
      <c r="H56" s="293">
        <v>31.45</v>
      </c>
      <c r="I56" s="290">
        <v>418.40499999999997</v>
      </c>
      <c r="J56" s="291">
        <v>-225.59497971556101</v>
      </c>
      <c r="K56" s="294">
        <v>0.64969722543200004</v>
      </c>
    </row>
    <row r="57" spans="1:11" ht="14.4" customHeight="1" thickBot="1" x14ac:dyDescent="0.35">
      <c r="A57" s="307" t="s">
        <v>237</v>
      </c>
      <c r="B57" s="285">
        <v>0</v>
      </c>
      <c r="C57" s="285">
        <v>0</v>
      </c>
      <c r="D57" s="286">
        <v>0</v>
      </c>
      <c r="E57" s="297" t="s">
        <v>188</v>
      </c>
      <c r="F57" s="285">
        <v>643.99997971556104</v>
      </c>
      <c r="G57" s="286">
        <v>643.99997971556104</v>
      </c>
      <c r="H57" s="288">
        <v>31.45</v>
      </c>
      <c r="I57" s="285">
        <v>418.40499999999997</v>
      </c>
      <c r="J57" s="286">
        <v>-225.59497971556101</v>
      </c>
      <c r="K57" s="289">
        <v>0.64969722543200004</v>
      </c>
    </row>
    <row r="58" spans="1:11" ht="14.4" customHeight="1" thickBot="1" x14ac:dyDescent="0.35">
      <c r="A58" s="306" t="s">
        <v>238</v>
      </c>
      <c r="B58" s="290">
        <v>5.9999999999989999</v>
      </c>
      <c r="C58" s="290">
        <v>0</v>
      </c>
      <c r="D58" s="291">
        <v>-5.9999999999989999</v>
      </c>
      <c r="E58" s="292">
        <v>0</v>
      </c>
      <c r="F58" s="290">
        <v>5.9999998110139998</v>
      </c>
      <c r="G58" s="291">
        <v>5.9999998110139998</v>
      </c>
      <c r="H58" s="293">
        <v>0</v>
      </c>
      <c r="I58" s="290">
        <v>0</v>
      </c>
      <c r="J58" s="291">
        <v>-5.9999998110139998</v>
      </c>
      <c r="K58" s="294">
        <v>0</v>
      </c>
    </row>
    <row r="59" spans="1:11" ht="14.4" customHeight="1" thickBot="1" x14ac:dyDescent="0.35">
      <c r="A59" s="307" t="s">
        <v>239</v>
      </c>
      <c r="B59" s="285">
        <v>5.9999999999989999</v>
      </c>
      <c r="C59" s="285">
        <v>0</v>
      </c>
      <c r="D59" s="286">
        <v>-5.9999999999989999</v>
      </c>
      <c r="E59" s="287">
        <v>0</v>
      </c>
      <c r="F59" s="285">
        <v>5.9999998110139998</v>
      </c>
      <c r="G59" s="286">
        <v>5.9999998110139998</v>
      </c>
      <c r="H59" s="288">
        <v>0</v>
      </c>
      <c r="I59" s="285">
        <v>0</v>
      </c>
      <c r="J59" s="286">
        <v>-5.9999998110139998</v>
      </c>
      <c r="K59" s="289">
        <v>0</v>
      </c>
    </row>
    <row r="60" spans="1:11" ht="14.4" customHeight="1" thickBot="1" x14ac:dyDescent="0.35">
      <c r="A60" s="305" t="s">
        <v>240</v>
      </c>
      <c r="B60" s="285">
        <v>592.01167720341004</v>
      </c>
      <c r="C60" s="285">
        <v>576.43679999999995</v>
      </c>
      <c r="D60" s="286">
        <v>-15.574877203409001</v>
      </c>
      <c r="E60" s="287">
        <v>0.97369160473799998</v>
      </c>
      <c r="F60" s="285">
        <v>645.99997965256603</v>
      </c>
      <c r="G60" s="286">
        <v>645.99997965256603</v>
      </c>
      <c r="H60" s="288">
        <v>51.040199999999999</v>
      </c>
      <c r="I60" s="285">
        <v>648.18326999999999</v>
      </c>
      <c r="J60" s="286">
        <v>2.1832903474340002</v>
      </c>
      <c r="K60" s="289">
        <v>1.0033797065259999</v>
      </c>
    </row>
    <row r="61" spans="1:11" ht="14.4" customHeight="1" thickBot="1" x14ac:dyDescent="0.35">
      <c r="A61" s="306" t="s">
        <v>241</v>
      </c>
      <c r="B61" s="290">
        <v>157.011677203419</v>
      </c>
      <c r="C61" s="290">
        <v>156.83241000000001</v>
      </c>
      <c r="D61" s="291">
        <v>-0.17926720341800001</v>
      </c>
      <c r="E61" s="292">
        <v>0.99885825559800001</v>
      </c>
      <c r="F61" s="290">
        <v>170.999994613914</v>
      </c>
      <c r="G61" s="291">
        <v>170.999994613914</v>
      </c>
      <c r="H61" s="293">
        <v>14.2217</v>
      </c>
      <c r="I61" s="290">
        <v>173.00676999999999</v>
      </c>
      <c r="J61" s="291">
        <v>2.0067753860850002</v>
      </c>
      <c r="K61" s="294">
        <v>1.0117355289429999</v>
      </c>
    </row>
    <row r="62" spans="1:11" ht="14.4" customHeight="1" thickBot="1" x14ac:dyDescent="0.35">
      <c r="A62" s="307" t="s">
        <v>242</v>
      </c>
      <c r="B62" s="285">
        <v>157.011677203419</v>
      </c>
      <c r="C62" s="285">
        <v>156.83241000000001</v>
      </c>
      <c r="D62" s="286">
        <v>-0.17926720341800001</v>
      </c>
      <c r="E62" s="287">
        <v>0.99885825559800001</v>
      </c>
      <c r="F62" s="285">
        <v>170.999994613914</v>
      </c>
      <c r="G62" s="286">
        <v>170.999994613914</v>
      </c>
      <c r="H62" s="288">
        <v>14.2217</v>
      </c>
      <c r="I62" s="285">
        <v>173.00676999999999</v>
      </c>
      <c r="J62" s="286">
        <v>2.0067753860850002</v>
      </c>
      <c r="K62" s="289">
        <v>1.0117355289429999</v>
      </c>
    </row>
    <row r="63" spans="1:11" ht="14.4" customHeight="1" thickBot="1" x14ac:dyDescent="0.35">
      <c r="A63" s="306" t="s">
        <v>243</v>
      </c>
      <c r="B63" s="290">
        <v>434.99999999999102</v>
      </c>
      <c r="C63" s="290">
        <v>419.60439000000002</v>
      </c>
      <c r="D63" s="291">
        <v>-15.39560999999</v>
      </c>
      <c r="E63" s="292">
        <v>0.96460779310300004</v>
      </c>
      <c r="F63" s="290">
        <v>474.999985038651</v>
      </c>
      <c r="G63" s="291">
        <v>474.999985038651</v>
      </c>
      <c r="H63" s="293">
        <v>36.8185</v>
      </c>
      <c r="I63" s="290">
        <v>475.17649999999998</v>
      </c>
      <c r="J63" s="291">
        <v>0.17651496134799999</v>
      </c>
      <c r="K63" s="294">
        <v>1.0003716104560001</v>
      </c>
    </row>
    <row r="64" spans="1:11" ht="14.4" customHeight="1" thickBot="1" x14ac:dyDescent="0.35">
      <c r="A64" s="307" t="s">
        <v>244</v>
      </c>
      <c r="B64" s="285">
        <v>434.99999999999102</v>
      </c>
      <c r="C64" s="285">
        <v>419.60439000000002</v>
      </c>
      <c r="D64" s="286">
        <v>-15.39560999999</v>
      </c>
      <c r="E64" s="287">
        <v>0.96460779310300004</v>
      </c>
      <c r="F64" s="285">
        <v>474.999985038651</v>
      </c>
      <c r="G64" s="286">
        <v>474.999985038651</v>
      </c>
      <c r="H64" s="288">
        <v>36.8185</v>
      </c>
      <c r="I64" s="285">
        <v>475.17649999999998</v>
      </c>
      <c r="J64" s="286">
        <v>0.17651496134799999</v>
      </c>
      <c r="K64" s="289">
        <v>1.0003716104560001</v>
      </c>
    </row>
    <row r="65" spans="1:11" ht="14.4" customHeight="1" thickBot="1" x14ac:dyDescent="0.35">
      <c r="A65" s="305" t="s">
        <v>245</v>
      </c>
      <c r="B65" s="285">
        <v>16.999999999999002</v>
      </c>
      <c r="C65" s="285">
        <v>17.432970000000001</v>
      </c>
      <c r="D65" s="286">
        <v>0.43297000000000002</v>
      </c>
      <c r="E65" s="287">
        <v>1.0254688235289999</v>
      </c>
      <c r="F65" s="285">
        <v>18.999999401545999</v>
      </c>
      <c r="G65" s="286">
        <v>18.999999401545999</v>
      </c>
      <c r="H65" s="288">
        <v>1.2950299999999999</v>
      </c>
      <c r="I65" s="285">
        <v>15.195959999999999</v>
      </c>
      <c r="J65" s="286">
        <v>-3.804039401546</v>
      </c>
      <c r="K65" s="289">
        <v>0.79978739361200002</v>
      </c>
    </row>
    <row r="66" spans="1:11" ht="14.4" customHeight="1" thickBot="1" x14ac:dyDescent="0.35">
      <c r="A66" s="306" t="s">
        <v>246</v>
      </c>
      <c r="B66" s="290">
        <v>16.999999999999002</v>
      </c>
      <c r="C66" s="290">
        <v>17.432970000000001</v>
      </c>
      <c r="D66" s="291">
        <v>0.43297000000000002</v>
      </c>
      <c r="E66" s="292">
        <v>1.0254688235289999</v>
      </c>
      <c r="F66" s="290">
        <v>18.999999401545999</v>
      </c>
      <c r="G66" s="291">
        <v>18.999999401545999</v>
      </c>
      <c r="H66" s="293">
        <v>1.2950299999999999</v>
      </c>
      <c r="I66" s="290">
        <v>15.195959999999999</v>
      </c>
      <c r="J66" s="291">
        <v>-3.804039401546</v>
      </c>
      <c r="K66" s="294">
        <v>0.79978739361200002</v>
      </c>
    </row>
    <row r="67" spans="1:11" ht="14.4" customHeight="1" thickBot="1" x14ac:dyDescent="0.35">
      <c r="A67" s="307" t="s">
        <v>247</v>
      </c>
      <c r="B67" s="285">
        <v>16.999999999999002</v>
      </c>
      <c r="C67" s="285">
        <v>17.432970000000001</v>
      </c>
      <c r="D67" s="286">
        <v>0.43297000000000002</v>
      </c>
      <c r="E67" s="287">
        <v>1.0254688235289999</v>
      </c>
      <c r="F67" s="285">
        <v>18.999999401545999</v>
      </c>
      <c r="G67" s="286">
        <v>18.999999401545999</v>
      </c>
      <c r="H67" s="288">
        <v>1.2950299999999999</v>
      </c>
      <c r="I67" s="285">
        <v>15.195959999999999</v>
      </c>
      <c r="J67" s="286">
        <v>-3.804039401546</v>
      </c>
      <c r="K67" s="289">
        <v>0.79978739361200002</v>
      </c>
    </row>
    <row r="68" spans="1:11" ht="14.4" customHeight="1" thickBot="1" x14ac:dyDescent="0.35">
      <c r="A68" s="304" t="s">
        <v>248</v>
      </c>
      <c r="B68" s="285">
        <v>1.4740566037730001</v>
      </c>
      <c r="C68" s="285">
        <v>2.85</v>
      </c>
      <c r="D68" s="286">
        <v>1.3759433962259999</v>
      </c>
      <c r="E68" s="287">
        <v>1.93344</v>
      </c>
      <c r="F68" s="285">
        <v>1.4613710448020001</v>
      </c>
      <c r="G68" s="286">
        <v>1.4613710448020001</v>
      </c>
      <c r="H68" s="288">
        <v>0.15</v>
      </c>
      <c r="I68" s="285">
        <v>3.3</v>
      </c>
      <c r="J68" s="286">
        <v>1.8386289551970001</v>
      </c>
      <c r="K68" s="289">
        <v>2.2581534044590001</v>
      </c>
    </row>
    <row r="69" spans="1:11" ht="14.4" customHeight="1" thickBot="1" x14ac:dyDescent="0.35">
      <c r="A69" s="305" t="s">
        <v>249</v>
      </c>
      <c r="B69" s="285">
        <v>0</v>
      </c>
      <c r="C69" s="285">
        <v>1.35</v>
      </c>
      <c r="D69" s="286">
        <v>1.35</v>
      </c>
      <c r="E69" s="297" t="s">
        <v>188</v>
      </c>
      <c r="F69" s="285">
        <v>0</v>
      </c>
      <c r="G69" s="286">
        <v>0</v>
      </c>
      <c r="H69" s="288">
        <v>0.15</v>
      </c>
      <c r="I69" s="285">
        <v>1.8</v>
      </c>
      <c r="J69" s="286">
        <v>1.8</v>
      </c>
      <c r="K69" s="298" t="s">
        <v>188</v>
      </c>
    </row>
    <row r="70" spans="1:11" ht="14.4" customHeight="1" thickBot="1" x14ac:dyDescent="0.35">
      <c r="A70" s="306" t="s">
        <v>250</v>
      </c>
      <c r="B70" s="290">
        <v>0</v>
      </c>
      <c r="C70" s="290">
        <v>1.35</v>
      </c>
      <c r="D70" s="291">
        <v>1.35</v>
      </c>
      <c r="E70" s="295" t="s">
        <v>188</v>
      </c>
      <c r="F70" s="290">
        <v>0</v>
      </c>
      <c r="G70" s="291">
        <v>0</v>
      </c>
      <c r="H70" s="293">
        <v>0.15</v>
      </c>
      <c r="I70" s="290">
        <v>1.8</v>
      </c>
      <c r="J70" s="291">
        <v>1.8</v>
      </c>
      <c r="K70" s="296" t="s">
        <v>188</v>
      </c>
    </row>
    <row r="71" spans="1:11" ht="14.4" customHeight="1" thickBot="1" x14ac:dyDescent="0.35">
      <c r="A71" s="307" t="s">
        <v>251</v>
      </c>
      <c r="B71" s="285">
        <v>0</v>
      </c>
      <c r="C71" s="285">
        <v>1.35</v>
      </c>
      <c r="D71" s="286">
        <v>1.35</v>
      </c>
      <c r="E71" s="297" t="s">
        <v>188</v>
      </c>
      <c r="F71" s="285">
        <v>0</v>
      </c>
      <c r="G71" s="286">
        <v>0</v>
      </c>
      <c r="H71" s="288">
        <v>0.15</v>
      </c>
      <c r="I71" s="285">
        <v>1.8</v>
      </c>
      <c r="J71" s="286">
        <v>1.8</v>
      </c>
      <c r="K71" s="298" t="s">
        <v>188</v>
      </c>
    </row>
    <row r="72" spans="1:11" ht="14.4" customHeight="1" thickBot="1" x14ac:dyDescent="0.35">
      <c r="A72" s="305" t="s">
        <v>252</v>
      </c>
      <c r="B72" s="285">
        <v>1.4740566037730001</v>
      </c>
      <c r="C72" s="285">
        <v>1.5</v>
      </c>
      <c r="D72" s="286">
        <v>2.5943396226E-2</v>
      </c>
      <c r="E72" s="287">
        <v>1.0176000000000001</v>
      </c>
      <c r="F72" s="285">
        <v>1.4613710448020001</v>
      </c>
      <c r="G72" s="286">
        <v>1.4613710448020001</v>
      </c>
      <c r="H72" s="288">
        <v>0</v>
      </c>
      <c r="I72" s="285">
        <v>1.5</v>
      </c>
      <c r="J72" s="286">
        <v>3.8628955196999999E-2</v>
      </c>
      <c r="K72" s="289">
        <v>1.026433365663</v>
      </c>
    </row>
    <row r="73" spans="1:11" ht="14.4" customHeight="1" thickBot="1" x14ac:dyDescent="0.35">
      <c r="A73" s="306" t="s">
        <v>253</v>
      </c>
      <c r="B73" s="290">
        <v>1.4740566037730001</v>
      </c>
      <c r="C73" s="290">
        <v>1.5</v>
      </c>
      <c r="D73" s="291">
        <v>2.5943396226E-2</v>
      </c>
      <c r="E73" s="292">
        <v>1.0176000000000001</v>
      </c>
      <c r="F73" s="290">
        <v>1.4613710448020001</v>
      </c>
      <c r="G73" s="291">
        <v>1.4613710448020001</v>
      </c>
      <c r="H73" s="293">
        <v>0</v>
      </c>
      <c r="I73" s="290">
        <v>1.5</v>
      </c>
      <c r="J73" s="291">
        <v>3.8628955196999999E-2</v>
      </c>
      <c r="K73" s="294">
        <v>1.026433365663</v>
      </c>
    </row>
    <row r="74" spans="1:11" ht="14.4" customHeight="1" thickBot="1" x14ac:dyDescent="0.35">
      <c r="A74" s="307" t="s">
        <v>254</v>
      </c>
      <c r="B74" s="285">
        <v>1.4740566037730001</v>
      </c>
      <c r="C74" s="285">
        <v>1.5</v>
      </c>
      <c r="D74" s="286">
        <v>2.5943396226E-2</v>
      </c>
      <c r="E74" s="287">
        <v>1.0176000000000001</v>
      </c>
      <c r="F74" s="285">
        <v>1.4613710448020001</v>
      </c>
      <c r="G74" s="286">
        <v>1.4613710448020001</v>
      </c>
      <c r="H74" s="288">
        <v>0</v>
      </c>
      <c r="I74" s="285">
        <v>1.5</v>
      </c>
      <c r="J74" s="286">
        <v>3.8628955196999999E-2</v>
      </c>
      <c r="K74" s="289">
        <v>1.026433365663</v>
      </c>
    </row>
    <row r="75" spans="1:11" ht="14.4" customHeight="1" thickBot="1" x14ac:dyDescent="0.35">
      <c r="A75" s="304" t="s">
        <v>255</v>
      </c>
      <c r="B75" s="285">
        <v>10.499999999999</v>
      </c>
      <c r="C75" s="285">
        <v>5.6623299999999999</v>
      </c>
      <c r="D75" s="286">
        <v>-4.837669999999</v>
      </c>
      <c r="E75" s="287">
        <v>0.53926952380899995</v>
      </c>
      <c r="F75" s="285">
        <v>10</v>
      </c>
      <c r="G75" s="286">
        <v>10</v>
      </c>
      <c r="H75" s="288">
        <v>0</v>
      </c>
      <c r="I75" s="285">
        <v>7.79</v>
      </c>
      <c r="J75" s="286">
        <v>-2.21</v>
      </c>
      <c r="K75" s="289">
        <v>0.77900000000000003</v>
      </c>
    </row>
    <row r="76" spans="1:11" ht="14.4" customHeight="1" thickBot="1" x14ac:dyDescent="0.35">
      <c r="A76" s="305" t="s">
        <v>256</v>
      </c>
      <c r="B76" s="285">
        <v>10.499999999999</v>
      </c>
      <c r="C76" s="285">
        <v>5.6623299999999999</v>
      </c>
      <c r="D76" s="286">
        <v>-4.837669999999</v>
      </c>
      <c r="E76" s="287">
        <v>0.53926952380899995</v>
      </c>
      <c r="F76" s="285">
        <v>10</v>
      </c>
      <c r="G76" s="286">
        <v>10</v>
      </c>
      <c r="H76" s="288">
        <v>0</v>
      </c>
      <c r="I76" s="285">
        <v>7.79</v>
      </c>
      <c r="J76" s="286">
        <v>-2.21</v>
      </c>
      <c r="K76" s="289">
        <v>0.77900000000000003</v>
      </c>
    </row>
    <row r="77" spans="1:11" ht="14.4" customHeight="1" thickBot="1" x14ac:dyDescent="0.35">
      <c r="A77" s="306" t="s">
        <v>257</v>
      </c>
      <c r="B77" s="290">
        <v>0</v>
      </c>
      <c r="C77" s="290">
        <v>5.72525</v>
      </c>
      <c r="D77" s="291">
        <v>5.72525</v>
      </c>
      <c r="E77" s="295" t="s">
        <v>188</v>
      </c>
      <c r="F77" s="290">
        <v>0</v>
      </c>
      <c r="G77" s="291">
        <v>0</v>
      </c>
      <c r="H77" s="293">
        <v>0</v>
      </c>
      <c r="I77" s="290">
        <v>0.2</v>
      </c>
      <c r="J77" s="291">
        <v>0.2</v>
      </c>
      <c r="K77" s="296" t="s">
        <v>188</v>
      </c>
    </row>
    <row r="78" spans="1:11" ht="14.4" customHeight="1" thickBot="1" x14ac:dyDescent="0.35">
      <c r="A78" s="307" t="s">
        <v>258</v>
      </c>
      <c r="B78" s="285">
        <v>0</v>
      </c>
      <c r="C78" s="285">
        <v>0.22525000000000001</v>
      </c>
      <c r="D78" s="286">
        <v>0.22525000000000001</v>
      </c>
      <c r="E78" s="297" t="s">
        <v>207</v>
      </c>
      <c r="F78" s="285">
        <v>0</v>
      </c>
      <c r="G78" s="286">
        <v>0</v>
      </c>
      <c r="H78" s="288">
        <v>0</v>
      </c>
      <c r="I78" s="285">
        <v>0</v>
      </c>
      <c r="J78" s="286">
        <v>0</v>
      </c>
      <c r="K78" s="298" t="s">
        <v>188</v>
      </c>
    </row>
    <row r="79" spans="1:11" ht="14.4" customHeight="1" thickBot="1" x14ac:dyDescent="0.35">
      <c r="A79" s="307" t="s">
        <v>259</v>
      </c>
      <c r="B79" s="285">
        <v>0</v>
      </c>
      <c r="C79" s="285">
        <v>5.3</v>
      </c>
      <c r="D79" s="286">
        <v>5.3</v>
      </c>
      <c r="E79" s="297" t="s">
        <v>207</v>
      </c>
      <c r="F79" s="285">
        <v>0</v>
      </c>
      <c r="G79" s="286">
        <v>0</v>
      </c>
      <c r="H79" s="288">
        <v>0</v>
      </c>
      <c r="I79" s="285">
        <v>0</v>
      </c>
      <c r="J79" s="286">
        <v>0</v>
      </c>
      <c r="K79" s="289">
        <v>12</v>
      </c>
    </row>
    <row r="80" spans="1:11" ht="14.4" customHeight="1" thickBot="1" x14ac:dyDescent="0.35">
      <c r="A80" s="307" t="s">
        <v>260</v>
      </c>
      <c r="B80" s="285">
        <v>0</v>
      </c>
      <c r="C80" s="285">
        <v>0.2</v>
      </c>
      <c r="D80" s="286">
        <v>0.2</v>
      </c>
      <c r="E80" s="297" t="s">
        <v>188</v>
      </c>
      <c r="F80" s="285">
        <v>0</v>
      </c>
      <c r="G80" s="286">
        <v>0</v>
      </c>
      <c r="H80" s="288">
        <v>0</v>
      </c>
      <c r="I80" s="285">
        <v>0.2</v>
      </c>
      <c r="J80" s="286">
        <v>0.2</v>
      </c>
      <c r="K80" s="298" t="s">
        <v>188</v>
      </c>
    </row>
    <row r="81" spans="1:11" ht="14.4" customHeight="1" thickBot="1" x14ac:dyDescent="0.35">
      <c r="A81" s="306" t="s">
        <v>261</v>
      </c>
      <c r="B81" s="290">
        <v>10.499999999999</v>
      </c>
      <c r="C81" s="290">
        <v>0</v>
      </c>
      <c r="D81" s="291">
        <v>-10.499999999999</v>
      </c>
      <c r="E81" s="292">
        <v>0</v>
      </c>
      <c r="F81" s="290">
        <v>10</v>
      </c>
      <c r="G81" s="291">
        <v>10</v>
      </c>
      <c r="H81" s="293">
        <v>0</v>
      </c>
      <c r="I81" s="290">
        <v>7.59</v>
      </c>
      <c r="J81" s="291">
        <v>-2.41</v>
      </c>
      <c r="K81" s="294">
        <v>0.75900000000000001</v>
      </c>
    </row>
    <row r="82" spans="1:11" ht="14.4" customHeight="1" thickBot="1" x14ac:dyDescent="0.35">
      <c r="A82" s="307" t="s">
        <v>262</v>
      </c>
      <c r="B82" s="285">
        <v>10.499999999999</v>
      </c>
      <c r="C82" s="285">
        <v>0</v>
      </c>
      <c r="D82" s="286">
        <v>-10.499999999999</v>
      </c>
      <c r="E82" s="287">
        <v>0</v>
      </c>
      <c r="F82" s="285">
        <v>10</v>
      </c>
      <c r="G82" s="286">
        <v>10</v>
      </c>
      <c r="H82" s="288">
        <v>0</v>
      </c>
      <c r="I82" s="285">
        <v>7.59</v>
      </c>
      <c r="J82" s="286">
        <v>-2.41</v>
      </c>
      <c r="K82" s="289">
        <v>0.75900000000000001</v>
      </c>
    </row>
    <row r="83" spans="1:11" ht="14.4" customHeight="1" thickBot="1" x14ac:dyDescent="0.35">
      <c r="A83" s="306" t="s">
        <v>263</v>
      </c>
      <c r="B83" s="290">
        <v>0</v>
      </c>
      <c r="C83" s="290">
        <v>-6.2920000000000004E-2</v>
      </c>
      <c r="D83" s="291">
        <v>-6.2920000000000004E-2</v>
      </c>
      <c r="E83" s="295" t="s">
        <v>207</v>
      </c>
      <c r="F83" s="290">
        <v>0</v>
      </c>
      <c r="G83" s="291">
        <v>0</v>
      </c>
      <c r="H83" s="293">
        <v>0</v>
      </c>
      <c r="I83" s="290">
        <v>0</v>
      </c>
      <c r="J83" s="291">
        <v>0</v>
      </c>
      <c r="K83" s="296" t="s">
        <v>188</v>
      </c>
    </row>
    <row r="84" spans="1:11" ht="14.4" customHeight="1" thickBot="1" x14ac:dyDescent="0.35">
      <c r="A84" s="307" t="s">
        <v>264</v>
      </c>
      <c r="B84" s="285">
        <v>0</v>
      </c>
      <c r="C84" s="285">
        <v>-6.2920000000000004E-2</v>
      </c>
      <c r="D84" s="286">
        <v>-6.2920000000000004E-2</v>
      </c>
      <c r="E84" s="297" t="s">
        <v>207</v>
      </c>
      <c r="F84" s="285">
        <v>0</v>
      </c>
      <c r="G84" s="286">
        <v>0</v>
      </c>
      <c r="H84" s="288">
        <v>0</v>
      </c>
      <c r="I84" s="285">
        <v>0</v>
      </c>
      <c r="J84" s="286">
        <v>0</v>
      </c>
      <c r="K84" s="298" t="s">
        <v>188</v>
      </c>
    </row>
    <row r="85" spans="1:11" ht="14.4" customHeight="1" thickBot="1" x14ac:dyDescent="0.35">
      <c r="A85" s="304" t="s">
        <v>265</v>
      </c>
      <c r="B85" s="285">
        <v>48.999810612946</v>
      </c>
      <c r="C85" s="285">
        <v>47.796999999999997</v>
      </c>
      <c r="D85" s="286">
        <v>-1.2028106129459999</v>
      </c>
      <c r="E85" s="287">
        <v>0.97545274975700003</v>
      </c>
      <c r="F85" s="285">
        <v>48.999928258902003</v>
      </c>
      <c r="G85" s="286">
        <v>48.999928258902003</v>
      </c>
      <c r="H85" s="288">
        <v>3.984</v>
      </c>
      <c r="I85" s="285">
        <v>126.88460000000001</v>
      </c>
      <c r="J85" s="286">
        <v>77.884671741096994</v>
      </c>
      <c r="K85" s="289">
        <v>2.5894854239290002</v>
      </c>
    </row>
    <row r="86" spans="1:11" ht="14.4" customHeight="1" thickBot="1" x14ac:dyDescent="0.35">
      <c r="A86" s="305" t="s">
        <v>266</v>
      </c>
      <c r="B86" s="285">
        <v>48.999810612946</v>
      </c>
      <c r="C86" s="285">
        <v>47.796999999999997</v>
      </c>
      <c r="D86" s="286">
        <v>-1.2028106129459999</v>
      </c>
      <c r="E86" s="287">
        <v>0.97545274975700003</v>
      </c>
      <c r="F86" s="285">
        <v>48.999928258902003</v>
      </c>
      <c r="G86" s="286">
        <v>48.999928258902003</v>
      </c>
      <c r="H86" s="288">
        <v>3.984</v>
      </c>
      <c r="I86" s="285">
        <v>47.808</v>
      </c>
      <c r="J86" s="286">
        <v>-1.1919282589019999</v>
      </c>
      <c r="K86" s="289">
        <v>0.97567489787700001</v>
      </c>
    </row>
    <row r="87" spans="1:11" ht="14.4" customHeight="1" thickBot="1" x14ac:dyDescent="0.35">
      <c r="A87" s="306" t="s">
        <v>267</v>
      </c>
      <c r="B87" s="290">
        <v>48.999810612946</v>
      </c>
      <c r="C87" s="290">
        <v>47.796999999999997</v>
      </c>
      <c r="D87" s="291">
        <v>-1.2028106129459999</v>
      </c>
      <c r="E87" s="292">
        <v>0.97545274975700003</v>
      </c>
      <c r="F87" s="290">
        <v>48.999928258902003</v>
      </c>
      <c r="G87" s="291">
        <v>48.999928258902003</v>
      </c>
      <c r="H87" s="293">
        <v>3.984</v>
      </c>
      <c r="I87" s="290">
        <v>47.808</v>
      </c>
      <c r="J87" s="291">
        <v>-1.1919282589019999</v>
      </c>
      <c r="K87" s="294">
        <v>0.97567489787700001</v>
      </c>
    </row>
    <row r="88" spans="1:11" ht="14.4" customHeight="1" thickBot="1" x14ac:dyDescent="0.35">
      <c r="A88" s="307" t="s">
        <v>268</v>
      </c>
      <c r="B88" s="285">
        <v>2.999880810664</v>
      </c>
      <c r="C88" s="285">
        <v>2.641</v>
      </c>
      <c r="D88" s="286">
        <v>-0.35888081066400002</v>
      </c>
      <c r="E88" s="287">
        <v>0.88036831017100003</v>
      </c>
      <c r="F88" s="285">
        <v>2.9999999055069999</v>
      </c>
      <c r="G88" s="286">
        <v>2.9999999055069999</v>
      </c>
      <c r="H88" s="288">
        <v>0.221</v>
      </c>
      <c r="I88" s="285">
        <v>2.6520000000000001</v>
      </c>
      <c r="J88" s="286">
        <v>-0.347999905507</v>
      </c>
      <c r="K88" s="289">
        <v>0.88400002784300002</v>
      </c>
    </row>
    <row r="89" spans="1:11" ht="14.4" customHeight="1" thickBot="1" x14ac:dyDescent="0.35">
      <c r="A89" s="307" t="s">
        <v>269</v>
      </c>
      <c r="B89" s="285">
        <v>24.00020079498</v>
      </c>
      <c r="C89" s="285">
        <v>23.603999999999999</v>
      </c>
      <c r="D89" s="286">
        <v>-0.39620079497999999</v>
      </c>
      <c r="E89" s="287">
        <v>0.98349177165699997</v>
      </c>
      <c r="F89" s="285">
        <v>24.000200039031</v>
      </c>
      <c r="G89" s="286">
        <v>24.000200039031</v>
      </c>
      <c r="H89" s="288">
        <v>1.9670000000000001</v>
      </c>
      <c r="I89" s="285">
        <v>23.603999999999999</v>
      </c>
      <c r="J89" s="286">
        <v>-0.39620003903099998</v>
      </c>
      <c r="K89" s="289">
        <v>0.98349180263500002</v>
      </c>
    </row>
    <row r="90" spans="1:11" ht="14.4" customHeight="1" thickBot="1" x14ac:dyDescent="0.35">
      <c r="A90" s="307" t="s">
        <v>270</v>
      </c>
      <c r="B90" s="285">
        <v>21.999729007300999</v>
      </c>
      <c r="C90" s="285">
        <v>21.552</v>
      </c>
      <c r="D90" s="286">
        <v>-0.44772900730100001</v>
      </c>
      <c r="E90" s="287">
        <v>0.97964843079800001</v>
      </c>
      <c r="F90" s="285">
        <v>21.999728314363001</v>
      </c>
      <c r="G90" s="286">
        <v>21.999728314363001</v>
      </c>
      <c r="H90" s="288">
        <v>1.796</v>
      </c>
      <c r="I90" s="285">
        <v>21.552</v>
      </c>
      <c r="J90" s="286">
        <v>-0.44772831436299998</v>
      </c>
      <c r="K90" s="289">
        <v>0.97964846165499997</v>
      </c>
    </row>
    <row r="91" spans="1:11" ht="14.4" customHeight="1" thickBot="1" x14ac:dyDescent="0.35">
      <c r="A91" s="305" t="s">
        <v>271</v>
      </c>
      <c r="B91" s="285">
        <v>0</v>
      </c>
      <c r="C91" s="285">
        <v>0</v>
      </c>
      <c r="D91" s="286">
        <v>0</v>
      </c>
      <c r="E91" s="297" t="s">
        <v>188</v>
      </c>
      <c r="F91" s="285">
        <v>0</v>
      </c>
      <c r="G91" s="286">
        <v>0</v>
      </c>
      <c r="H91" s="288">
        <v>0</v>
      </c>
      <c r="I91" s="285">
        <v>79.076599999999999</v>
      </c>
      <c r="J91" s="286">
        <v>79.076599999999999</v>
      </c>
      <c r="K91" s="298" t="s">
        <v>207</v>
      </c>
    </row>
    <row r="92" spans="1:11" ht="14.4" customHeight="1" thickBot="1" x14ac:dyDescent="0.35">
      <c r="A92" s="306" t="s">
        <v>272</v>
      </c>
      <c r="B92" s="290">
        <v>0</v>
      </c>
      <c r="C92" s="290">
        <v>0</v>
      </c>
      <c r="D92" s="291">
        <v>0</v>
      </c>
      <c r="E92" s="292">
        <v>1</v>
      </c>
      <c r="F92" s="290">
        <v>0</v>
      </c>
      <c r="G92" s="291">
        <v>0</v>
      </c>
      <c r="H92" s="293">
        <v>0</v>
      </c>
      <c r="I92" s="290">
        <v>11.97</v>
      </c>
      <c r="J92" s="291">
        <v>11.97</v>
      </c>
      <c r="K92" s="296" t="s">
        <v>207</v>
      </c>
    </row>
    <row r="93" spans="1:11" ht="14.4" customHeight="1" thickBot="1" x14ac:dyDescent="0.35">
      <c r="A93" s="307" t="s">
        <v>273</v>
      </c>
      <c r="B93" s="285">
        <v>0</v>
      </c>
      <c r="C93" s="285">
        <v>0</v>
      </c>
      <c r="D93" s="286">
        <v>0</v>
      </c>
      <c r="E93" s="287">
        <v>1</v>
      </c>
      <c r="F93" s="285">
        <v>0</v>
      </c>
      <c r="G93" s="286">
        <v>0</v>
      </c>
      <c r="H93" s="288">
        <v>0</v>
      </c>
      <c r="I93" s="285">
        <v>11.97</v>
      </c>
      <c r="J93" s="286">
        <v>11.97</v>
      </c>
      <c r="K93" s="298" t="s">
        <v>207</v>
      </c>
    </row>
    <row r="94" spans="1:11" ht="14.4" customHeight="1" thickBot="1" x14ac:dyDescent="0.35">
      <c r="A94" s="306" t="s">
        <v>274</v>
      </c>
      <c r="B94" s="290">
        <v>0</v>
      </c>
      <c r="C94" s="290">
        <v>0</v>
      </c>
      <c r="D94" s="291">
        <v>0</v>
      </c>
      <c r="E94" s="292">
        <v>1</v>
      </c>
      <c r="F94" s="290">
        <v>0</v>
      </c>
      <c r="G94" s="291">
        <v>0</v>
      </c>
      <c r="H94" s="293">
        <v>0</v>
      </c>
      <c r="I94" s="290">
        <v>3.0249999999999999</v>
      </c>
      <c r="J94" s="291">
        <v>3.0249999999999999</v>
      </c>
      <c r="K94" s="296" t="s">
        <v>207</v>
      </c>
    </row>
    <row r="95" spans="1:11" ht="14.4" customHeight="1" thickBot="1" x14ac:dyDescent="0.35">
      <c r="A95" s="307" t="s">
        <v>275</v>
      </c>
      <c r="B95" s="285">
        <v>0</v>
      </c>
      <c r="C95" s="285">
        <v>0</v>
      </c>
      <c r="D95" s="286">
        <v>0</v>
      </c>
      <c r="E95" s="287">
        <v>1</v>
      </c>
      <c r="F95" s="285">
        <v>0</v>
      </c>
      <c r="G95" s="286">
        <v>0</v>
      </c>
      <c r="H95" s="288">
        <v>0</v>
      </c>
      <c r="I95" s="285">
        <v>3.0249999999999999</v>
      </c>
      <c r="J95" s="286">
        <v>3.0249999999999999</v>
      </c>
      <c r="K95" s="298" t="s">
        <v>207</v>
      </c>
    </row>
    <row r="96" spans="1:11" ht="14.4" customHeight="1" thickBot="1" x14ac:dyDescent="0.35">
      <c r="A96" s="306" t="s">
        <v>276</v>
      </c>
      <c r="B96" s="290">
        <v>0</v>
      </c>
      <c r="C96" s="290">
        <v>0</v>
      </c>
      <c r="D96" s="291">
        <v>0</v>
      </c>
      <c r="E96" s="292">
        <v>1</v>
      </c>
      <c r="F96" s="290">
        <v>0</v>
      </c>
      <c r="G96" s="291">
        <v>0</v>
      </c>
      <c r="H96" s="293">
        <v>0</v>
      </c>
      <c r="I96" s="290">
        <v>64.081599999999995</v>
      </c>
      <c r="J96" s="291">
        <v>64.081599999999995</v>
      </c>
      <c r="K96" s="296" t="s">
        <v>207</v>
      </c>
    </row>
    <row r="97" spans="1:11" ht="14.4" customHeight="1" thickBot="1" x14ac:dyDescent="0.35">
      <c r="A97" s="307" t="s">
        <v>277</v>
      </c>
      <c r="B97" s="285">
        <v>0</v>
      </c>
      <c r="C97" s="285">
        <v>0</v>
      </c>
      <c r="D97" s="286">
        <v>0</v>
      </c>
      <c r="E97" s="287">
        <v>1</v>
      </c>
      <c r="F97" s="285">
        <v>0</v>
      </c>
      <c r="G97" s="286">
        <v>0</v>
      </c>
      <c r="H97" s="288">
        <v>0</v>
      </c>
      <c r="I97" s="285">
        <v>64.081599999999995</v>
      </c>
      <c r="J97" s="286">
        <v>64.081599999999995</v>
      </c>
      <c r="K97" s="298" t="s">
        <v>207</v>
      </c>
    </row>
    <row r="98" spans="1:11" ht="14.4" customHeight="1" thickBot="1" x14ac:dyDescent="0.35">
      <c r="A98" s="303" t="s">
        <v>278</v>
      </c>
      <c r="B98" s="285">
        <v>0</v>
      </c>
      <c r="C98" s="285">
        <v>0</v>
      </c>
      <c r="D98" s="286">
        <v>0</v>
      </c>
      <c r="E98" s="297" t="s">
        <v>188</v>
      </c>
      <c r="F98" s="285">
        <v>0</v>
      </c>
      <c r="G98" s="286">
        <v>0</v>
      </c>
      <c r="H98" s="288">
        <v>0</v>
      </c>
      <c r="I98" s="285">
        <v>12.269</v>
      </c>
      <c r="J98" s="286">
        <v>12.269</v>
      </c>
      <c r="K98" s="298" t="s">
        <v>188</v>
      </c>
    </row>
    <row r="99" spans="1:11" ht="14.4" customHeight="1" thickBot="1" x14ac:dyDescent="0.35">
      <c r="A99" s="304" t="s">
        <v>279</v>
      </c>
      <c r="B99" s="285">
        <v>0</v>
      </c>
      <c r="C99" s="285">
        <v>0</v>
      </c>
      <c r="D99" s="286">
        <v>0</v>
      </c>
      <c r="E99" s="297" t="s">
        <v>188</v>
      </c>
      <c r="F99" s="285">
        <v>0</v>
      </c>
      <c r="G99" s="286">
        <v>0</v>
      </c>
      <c r="H99" s="288">
        <v>0</v>
      </c>
      <c r="I99" s="285">
        <v>12.269</v>
      </c>
      <c r="J99" s="286">
        <v>12.269</v>
      </c>
      <c r="K99" s="298" t="s">
        <v>188</v>
      </c>
    </row>
    <row r="100" spans="1:11" ht="14.4" customHeight="1" thickBot="1" x14ac:dyDescent="0.35">
      <c r="A100" s="305" t="s">
        <v>280</v>
      </c>
      <c r="B100" s="285">
        <v>0</v>
      </c>
      <c r="C100" s="285">
        <v>0</v>
      </c>
      <c r="D100" s="286">
        <v>0</v>
      </c>
      <c r="E100" s="297" t="s">
        <v>188</v>
      </c>
      <c r="F100" s="285">
        <v>0</v>
      </c>
      <c r="G100" s="286">
        <v>0</v>
      </c>
      <c r="H100" s="288">
        <v>0</v>
      </c>
      <c r="I100" s="285">
        <v>12.269</v>
      </c>
      <c r="J100" s="286">
        <v>12.269</v>
      </c>
      <c r="K100" s="298" t="s">
        <v>207</v>
      </c>
    </row>
    <row r="101" spans="1:11" ht="14.4" customHeight="1" thickBot="1" x14ac:dyDescent="0.35">
      <c r="A101" s="306" t="s">
        <v>281</v>
      </c>
      <c r="B101" s="290">
        <v>0</v>
      </c>
      <c r="C101" s="290">
        <v>0</v>
      </c>
      <c r="D101" s="291">
        <v>0</v>
      </c>
      <c r="E101" s="292">
        <v>1</v>
      </c>
      <c r="F101" s="290">
        <v>0</v>
      </c>
      <c r="G101" s="291">
        <v>0</v>
      </c>
      <c r="H101" s="293">
        <v>0</v>
      </c>
      <c r="I101" s="290">
        <v>12.269</v>
      </c>
      <c r="J101" s="291">
        <v>12.269</v>
      </c>
      <c r="K101" s="296" t="s">
        <v>207</v>
      </c>
    </row>
    <row r="102" spans="1:11" ht="14.4" customHeight="1" thickBot="1" x14ac:dyDescent="0.35">
      <c r="A102" s="307" t="s">
        <v>282</v>
      </c>
      <c r="B102" s="285">
        <v>0</v>
      </c>
      <c r="C102" s="285">
        <v>0</v>
      </c>
      <c r="D102" s="286">
        <v>0</v>
      </c>
      <c r="E102" s="287">
        <v>1</v>
      </c>
      <c r="F102" s="285">
        <v>0</v>
      </c>
      <c r="G102" s="286">
        <v>0</v>
      </c>
      <c r="H102" s="288">
        <v>0</v>
      </c>
      <c r="I102" s="285">
        <v>12.269</v>
      </c>
      <c r="J102" s="286">
        <v>12.269</v>
      </c>
      <c r="K102" s="298" t="s">
        <v>207</v>
      </c>
    </row>
    <row r="103" spans="1:11" ht="14.4" customHeight="1" thickBot="1" x14ac:dyDescent="0.35">
      <c r="A103" s="303" t="s">
        <v>283</v>
      </c>
      <c r="B103" s="285">
        <v>47.000567054153002</v>
      </c>
      <c r="C103" s="285">
        <v>96.355119999999999</v>
      </c>
      <c r="D103" s="286">
        <v>49.354552945846002</v>
      </c>
      <c r="E103" s="287">
        <v>2.0500842019409999</v>
      </c>
      <c r="F103" s="285">
        <v>63</v>
      </c>
      <c r="G103" s="286">
        <v>63</v>
      </c>
      <c r="H103" s="288">
        <v>8.1232100000000003</v>
      </c>
      <c r="I103" s="285">
        <v>220.20953</v>
      </c>
      <c r="J103" s="286">
        <v>157.20953</v>
      </c>
      <c r="K103" s="289">
        <v>3.4953893650790002</v>
      </c>
    </row>
    <row r="104" spans="1:11" ht="14.4" customHeight="1" thickBot="1" x14ac:dyDescent="0.35">
      <c r="A104" s="308" t="s">
        <v>284</v>
      </c>
      <c r="B104" s="290">
        <v>47.000567054153002</v>
      </c>
      <c r="C104" s="290">
        <v>96.355119999999999</v>
      </c>
      <c r="D104" s="291">
        <v>49.354552945846002</v>
      </c>
      <c r="E104" s="292">
        <v>2.0500842019409999</v>
      </c>
      <c r="F104" s="290">
        <v>63</v>
      </c>
      <c r="G104" s="291">
        <v>63</v>
      </c>
      <c r="H104" s="293">
        <v>8.1232100000000003</v>
      </c>
      <c r="I104" s="290">
        <v>220.20953</v>
      </c>
      <c r="J104" s="291">
        <v>157.20953</v>
      </c>
      <c r="K104" s="294">
        <v>3.4953893650790002</v>
      </c>
    </row>
    <row r="105" spans="1:11" ht="14.4" customHeight="1" thickBot="1" x14ac:dyDescent="0.35">
      <c r="A105" s="310" t="s">
        <v>34</v>
      </c>
      <c r="B105" s="290">
        <v>47.000567054153002</v>
      </c>
      <c r="C105" s="290">
        <v>96.355119999999999</v>
      </c>
      <c r="D105" s="291">
        <v>49.354552945846002</v>
      </c>
      <c r="E105" s="292">
        <v>2.0500842019409999</v>
      </c>
      <c r="F105" s="290">
        <v>63</v>
      </c>
      <c r="G105" s="291">
        <v>63</v>
      </c>
      <c r="H105" s="293">
        <v>8.1232100000000003</v>
      </c>
      <c r="I105" s="290">
        <v>220.20953</v>
      </c>
      <c r="J105" s="291">
        <v>157.20953</v>
      </c>
      <c r="K105" s="294">
        <v>3.4953893650790002</v>
      </c>
    </row>
    <row r="106" spans="1:11" ht="14.4" customHeight="1" thickBot="1" x14ac:dyDescent="0.35">
      <c r="A106" s="306" t="s">
        <v>285</v>
      </c>
      <c r="B106" s="290">
        <v>4.0005670541529996</v>
      </c>
      <c r="C106" s="290">
        <v>0.44350000000000001</v>
      </c>
      <c r="D106" s="291">
        <v>-3.5570670541529998</v>
      </c>
      <c r="E106" s="292">
        <v>0.110859284195</v>
      </c>
      <c r="F106" s="290">
        <v>0</v>
      </c>
      <c r="G106" s="291">
        <v>0</v>
      </c>
      <c r="H106" s="293">
        <v>0</v>
      </c>
      <c r="I106" s="290">
        <v>2.5792999999999999</v>
      </c>
      <c r="J106" s="291">
        <v>2.5792999999999999</v>
      </c>
      <c r="K106" s="296" t="s">
        <v>188</v>
      </c>
    </row>
    <row r="107" spans="1:11" ht="14.4" customHeight="1" thickBot="1" x14ac:dyDescent="0.35">
      <c r="A107" s="307" t="s">
        <v>286</v>
      </c>
      <c r="B107" s="285">
        <v>4.0005670541529996</v>
      </c>
      <c r="C107" s="285">
        <v>0.44350000000000001</v>
      </c>
      <c r="D107" s="286">
        <v>-3.5570670541529998</v>
      </c>
      <c r="E107" s="287">
        <v>0.110859284195</v>
      </c>
      <c r="F107" s="285">
        <v>0</v>
      </c>
      <c r="G107" s="286">
        <v>0</v>
      </c>
      <c r="H107" s="288">
        <v>0</v>
      </c>
      <c r="I107" s="285">
        <v>0</v>
      </c>
      <c r="J107" s="286">
        <v>0</v>
      </c>
      <c r="K107" s="298" t="s">
        <v>188</v>
      </c>
    </row>
    <row r="108" spans="1:11" ht="14.4" customHeight="1" thickBot="1" x14ac:dyDescent="0.35">
      <c r="A108" s="307" t="s">
        <v>287</v>
      </c>
      <c r="B108" s="285">
        <v>0</v>
      </c>
      <c r="C108" s="285">
        <v>0</v>
      </c>
      <c r="D108" s="286">
        <v>0</v>
      </c>
      <c r="E108" s="287">
        <v>1</v>
      </c>
      <c r="F108" s="285">
        <v>0</v>
      </c>
      <c r="G108" s="286">
        <v>0</v>
      </c>
      <c r="H108" s="288">
        <v>0</v>
      </c>
      <c r="I108" s="285">
        <v>2.5057999999999998</v>
      </c>
      <c r="J108" s="286">
        <v>2.5057999999999998</v>
      </c>
      <c r="K108" s="298" t="s">
        <v>188</v>
      </c>
    </row>
    <row r="109" spans="1:11" ht="14.4" customHeight="1" thickBot="1" x14ac:dyDescent="0.35">
      <c r="A109" s="307" t="s">
        <v>288</v>
      </c>
      <c r="B109" s="285">
        <v>0</v>
      </c>
      <c r="C109" s="285">
        <v>0</v>
      </c>
      <c r="D109" s="286">
        <v>0</v>
      </c>
      <c r="E109" s="287">
        <v>1</v>
      </c>
      <c r="F109" s="285">
        <v>0</v>
      </c>
      <c r="G109" s="286">
        <v>0</v>
      </c>
      <c r="H109" s="288">
        <v>0</v>
      </c>
      <c r="I109" s="285">
        <v>7.3499999999999996E-2</v>
      </c>
      <c r="J109" s="286">
        <v>7.3499999999999996E-2</v>
      </c>
      <c r="K109" s="298" t="s">
        <v>207</v>
      </c>
    </row>
    <row r="110" spans="1:11" ht="14.4" customHeight="1" thickBot="1" x14ac:dyDescent="0.35">
      <c r="A110" s="306" t="s">
        <v>289</v>
      </c>
      <c r="B110" s="290">
        <v>43</v>
      </c>
      <c r="C110" s="290">
        <v>37.584719999999997</v>
      </c>
      <c r="D110" s="291">
        <v>-5.4152800000000001</v>
      </c>
      <c r="E110" s="292">
        <v>0.87406325581300004</v>
      </c>
      <c r="F110" s="290">
        <v>63</v>
      </c>
      <c r="G110" s="291">
        <v>63</v>
      </c>
      <c r="H110" s="293">
        <v>8.1232100000000003</v>
      </c>
      <c r="I110" s="290">
        <v>57.148989999999998</v>
      </c>
      <c r="J110" s="291">
        <v>-5.8510099999990004</v>
      </c>
      <c r="K110" s="294">
        <v>0.90712682539599998</v>
      </c>
    </row>
    <row r="111" spans="1:11" ht="14.4" customHeight="1" thickBot="1" x14ac:dyDescent="0.35">
      <c r="A111" s="307" t="s">
        <v>290</v>
      </c>
      <c r="B111" s="285">
        <v>43</v>
      </c>
      <c r="C111" s="285">
        <v>37.584719999999997</v>
      </c>
      <c r="D111" s="286">
        <v>-5.4152800000000001</v>
      </c>
      <c r="E111" s="287">
        <v>0.87406325581300004</v>
      </c>
      <c r="F111" s="285">
        <v>63</v>
      </c>
      <c r="G111" s="286">
        <v>63</v>
      </c>
      <c r="H111" s="288">
        <v>8.1232100000000003</v>
      </c>
      <c r="I111" s="285">
        <v>57.148989999999998</v>
      </c>
      <c r="J111" s="286">
        <v>-5.8510099999990004</v>
      </c>
      <c r="K111" s="289">
        <v>0.90712682539599998</v>
      </c>
    </row>
    <row r="112" spans="1:11" ht="14.4" customHeight="1" thickBot="1" x14ac:dyDescent="0.35">
      <c r="A112" s="306" t="s">
        <v>291</v>
      </c>
      <c r="B112" s="290">
        <v>0</v>
      </c>
      <c r="C112" s="290">
        <v>58.326900000000002</v>
      </c>
      <c r="D112" s="291">
        <v>58.326900000000002</v>
      </c>
      <c r="E112" s="295" t="s">
        <v>207</v>
      </c>
      <c r="F112" s="290">
        <v>0</v>
      </c>
      <c r="G112" s="291">
        <v>0</v>
      </c>
      <c r="H112" s="293">
        <v>0</v>
      </c>
      <c r="I112" s="290">
        <v>160.48124000000001</v>
      </c>
      <c r="J112" s="291">
        <v>160.48124000000001</v>
      </c>
      <c r="K112" s="296" t="s">
        <v>188</v>
      </c>
    </row>
    <row r="113" spans="1:11" ht="14.4" customHeight="1" thickBot="1" x14ac:dyDescent="0.35">
      <c r="A113" s="307" t="s">
        <v>292</v>
      </c>
      <c r="B113" s="285">
        <v>0</v>
      </c>
      <c r="C113" s="285">
        <v>58.326900000000002</v>
      </c>
      <c r="D113" s="286">
        <v>58.326900000000002</v>
      </c>
      <c r="E113" s="297" t="s">
        <v>207</v>
      </c>
      <c r="F113" s="285">
        <v>0</v>
      </c>
      <c r="G113" s="286">
        <v>0</v>
      </c>
      <c r="H113" s="288">
        <v>0</v>
      </c>
      <c r="I113" s="285">
        <v>160.48124000000001</v>
      </c>
      <c r="J113" s="286">
        <v>160.48124000000001</v>
      </c>
      <c r="K113" s="298" t="s">
        <v>188</v>
      </c>
    </row>
    <row r="114" spans="1:11" ht="14.4" customHeight="1" thickBot="1" x14ac:dyDescent="0.35">
      <c r="A114" s="311" t="s">
        <v>293</v>
      </c>
      <c r="B114" s="290">
        <v>2659.2460000000001</v>
      </c>
      <c r="C114" s="290">
        <v>2631.8418700000002</v>
      </c>
      <c r="D114" s="291">
        <v>-27.404129999999</v>
      </c>
      <c r="E114" s="292">
        <v>0.98969477438300002</v>
      </c>
      <c r="F114" s="290">
        <v>3546</v>
      </c>
      <c r="G114" s="291">
        <v>3546</v>
      </c>
      <c r="H114" s="293">
        <v>232.82275999999999</v>
      </c>
      <c r="I114" s="290">
        <v>3137.9425299999998</v>
      </c>
      <c r="J114" s="291">
        <v>-408.05747000000002</v>
      </c>
      <c r="K114" s="294">
        <v>0.88492457134699998</v>
      </c>
    </row>
    <row r="115" spans="1:11" ht="14.4" customHeight="1" thickBot="1" x14ac:dyDescent="0.35">
      <c r="A115" s="308" t="s">
        <v>294</v>
      </c>
      <c r="B115" s="290">
        <v>2659.2460000000001</v>
      </c>
      <c r="C115" s="290">
        <v>2631.8418700000002</v>
      </c>
      <c r="D115" s="291">
        <v>-27.404129999999</v>
      </c>
      <c r="E115" s="292">
        <v>0.98969477438300002</v>
      </c>
      <c r="F115" s="290">
        <v>3546</v>
      </c>
      <c r="G115" s="291">
        <v>3546</v>
      </c>
      <c r="H115" s="293">
        <v>232.82275999999999</v>
      </c>
      <c r="I115" s="290">
        <v>3137.9425299999998</v>
      </c>
      <c r="J115" s="291">
        <v>-408.05747000000002</v>
      </c>
      <c r="K115" s="294">
        <v>0.88492457134699998</v>
      </c>
    </row>
    <row r="116" spans="1:11" ht="14.4" customHeight="1" thickBot="1" x14ac:dyDescent="0.35">
      <c r="A116" s="310" t="s">
        <v>295</v>
      </c>
      <c r="B116" s="290">
        <v>2659.2460000000001</v>
      </c>
      <c r="C116" s="290">
        <v>2631.8418700000002</v>
      </c>
      <c r="D116" s="291">
        <v>-27.404129999999</v>
      </c>
      <c r="E116" s="292">
        <v>0.98969477438300002</v>
      </c>
      <c r="F116" s="290">
        <v>3546</v>
      </c>
      <c r="G116" s="291">
        <v>3546</v>
      </c>
      <c r="H116" s="293">
        <v>232.82275999999999</v>
      </c>
      <c r="I116" s="290">
        <v>3137.9425299999998</v>
      </c>
      <c r="J116" s="291">
        <v>-408.05747000000002</v>
      </c>
      <c r="K116" s="294">
        <v>0.88492457134699998</v>
      </c>
    </row>
    <row r="117" spans="1:11" ht="14.4" customHeight="1" thickBot="1" x14ac:dyDescent="0.35">
      <c r="A117" s="306" t="s">
        <v>296</v>
      </c>
      <c r="B117" s="290">
        <v>2659.2460000000001</v>
      </c>
      <c r="C117" s="290">
        <v>2631.8418700000002</v>
      </c>
      <c r="D117" s="291">
        <v>-27.404129999999</v>
      </c>
      <c r="E117" s="292">
        <v>0.98969477438300002</v>
      </c>
      <c r="F117" s="290">
        <v>3546</v>
      </c>
      <c r="G117" s="291">
        <v>3546</v>
      </c>
      <c r="H117" s="293">
        <v>232.82275999999999</v>
      </c>
      <c r="I117" s="290">
        <v>3137.9425299999998</v>
      </c>
      <c r="J117" s="291">
        <v>-408.05747000000002</v>
      </c>
      <c r="K117" s="294">
        <v>0.88492457134699998</v>
      </c>
    </row>
    <row r="118" spans="1:11" ht="14.4" customHeight="1" thickBot="1" x14ac:dyDescent="0.35">
      <c r="A118" s="307" t="s">
        <v>297</v>
      </c>
      <c r="B118" s="285">
        <v>2659.2460000000001</v>
      </c>
      <c r="C118" s="285">
        <v>2631.8418700000002</v>
      </c>
      <c r="D118" s="286">
        <v>-27.404129999999</v>
      </c>
      <c r="E118" s="287">
        <v>0.98969477438300002</v>
      </c>
      <c r="F118" s="285">
        <v>3546</v>
      </c>
      <c r="G118" s="286">
        <v>3546</v>
      </c>
      <c r="H118" s="288">
        <v>232.82275999999999</v>
      </c>
      <c r="I118" s="285">
        <v>3137.9425299999998</v>
      </c>
      <c r="J118" s="286">
        <v>-408.05747000000002</v>
      </c>
      <c r="K118" s="289">
        <v>0.88492457134699998</v>
      </c>
    </row>
    <row r="119" spans="1:11" ht="14.4" customHeight="1" thickBot="1" x14ac:dyDescent="0.35">
      <c r="A119" s="312"/>
      <c r="B119" s="285">
        <v>-3.5579181699999998E-4</v>
      </c>
      <c r="C119" s="285">
        <v>-30.361930000000001</v>
      </c>
      <c r="D119" s="286">
        <v>-30.361574208183001</v>
      </c>
      <c r="E119" s="287">
        <v>85336.2233180732</v>
      </c>
      <c r="F119" s="285">
        <v>-0.413938869323</v>
      </c>
      <c r="G119" s="286">
        <v>-0.413938869323</v>
      </c>
      <c r="H119" s="288">
        <v>-1.13686837721616E-13</v>
      </c>
      <c r="I119" s="285">
        <v>5.6843418860808002E-14</v>
      </c>
      <c r="J119" s="286">
        <v>0.413938869323</v>
      </c>
      <c r="K119" s="289">
        <v>-1.37323221068184E-13</v>
      </c>
    </row>
    <row r="120" spans="1:11" ht="14.4" customHeight="1" thickBot="1" x14ac:dyDescent="0.35">
      <c r="A120" s="313" t="s">
        <v>46</v>
      </c>
      <c r="B120" s="299">
        <v>-3.5579181699999998E-4</v>
      </c>
      <c r="C120" s="299">
        <v>-30.361930000000001</v>
      </c>
      <c r="D120" s="300">
        <v>-30.361574208183001</v>
      </c>
      <c r="E120" s="301" t="s">
        <v>188</v>
      </c>
      <c r="F120" s="299">
        <v>-0.413938869323</v>
      </c>
      <c r="G120" s="300">
        <v>-0.413938869323</v>
      </c>
      <c r="H120" s="299">
        <v>-1.13686837721616E-13</v>
      </c>
      <c r="I120" s="299">
        <v>-9.0949470177292804E-13</v>
      </c>
      <c r="J120" s="300">
        <v>0.413938869323</v>
      </c>
      <c r="K120" s="302">
        <v>2.19717153709095E-12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71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187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2013</v>
      </c>
      <c r="D3" s="232">
        <v>2014</v>
      </c>
      <c r="E3" s="7"/>
      <c r="F3" s="271">
        <v>2015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163</v>
      </c>
      <c r="C4" s="274" t="s">
        <v>51</v>
      </c>
      <c r="D4" s="275"/>
      <c r="E4" s="238"/>
      <c r="F4" s="233" t="s">
        <v>51</v>
      </c>
      <c r="G4" s="234" t="s">
        <v>52</v>
      </c>
      <c r="H4" s="234" t="s">
        <v>48</v>
      </c>
      <c r="I4" s="235" t="s">
        <v>53</v>
      </c>
    </row>
    <row r="5" spans="1:10" ht="14.4" customHeight="1" x14ac:dyDescent="0.3">
      <c r="A5" s="314" t="s">
        <v>298</v>
      </c>
      <c r="B5" s="315" t="s">
        <v>299</v>
      </c>
      <c r="C5" s="316" t="s">
        <v>300</v>
      </c>
      <c r="D5" s="316" t="s">
        <v>300</v>
      </c>
      <c r="E5" s="316"/>
      <c r="F5" s="316" t="s">
        <v>300</v>
      </c>
      <c r="G5" s="316" t="s">
        <v>300</v>
      </c>
      <c r="H5" s="316" t="s">
        <v>300</v>
      </c>
      <c r="I5" s="317" t="s">
        <v>300</v>
      </c>
      <c r="J5" s="318" t="s">
        <v>49</v>
      </c>
    </row>
    <row r="6" spans="1:10" ht="14.4" customHeight="1" x14ac:dyDescent="0.3">
      <c r="A6" s="314" t="s">
        <v>298</v>
      </c>
      <c r="B6" s="315" t="s">
        <v>301</v>
      </c>
      <c r="C6" s="316">
        <v>103.776</v>
      </c>
      <c r="D6" s="316" t="s">
        <v>300</v>
      </c>
      <c r="E6" s="316"/>
      <c r="F6" s="316" t="s">
        <v>300</v>
      </c>
      <c r="G6" s="316" t="s">
        <v>300</v>
      </c>
      <c r="H6" s="316" t="s">
        <v>300</v>
      </c>
      <c r="I6" s="317" t="s">
        <v>300</v>
      </c>
      <c r="J6" s="318" t="s">
        <v>1</v>
      </c>
    </row>
    <row r="7" spans="1:10" ht="14.4" customHeight="1" x14ac:dyDescent="0.3">
      <c r="A7" s="314" t="s">
        <v>298</v>
      </c>
      <c r="B7" s="315" t="s">
        <v>196</v>
      </c>
      <c r="C7" s="316" t="s">
        <v>300</v>
      </c>
      <c r="D7" s="316">
        <v>103.58110000000001</v>
      </c>
      <c r="E7" s="316"/>
      <c r="F7" s="316">
        <v>99.328999999998999</v>
      </c>
      <c r="G7" s="316">
        <v>104.999996692754</v>
      </c>
      <c r="H7" s="316">
        <v>-5.6709966927549971</v>
      </c>
      <c r="I7" s="317">
        <v>0.94599050598687928</v>
      </c>
      <c r="J7" s="318" t="s">
        <v>1</v>
      </c>
    </row>
    <row r="8" spans="1:10" ht="14.4" customHeight="1" x14ac:dyDescent="0.3">
      <c r="A8" s="314" t="s">
        <v>298</v>
      </c>
      <c r="B8" s="315" t="s">
        <v>302</v>
      </c>
      <c r="C8" s="316">
        <v>103.776</v>
      </c>
      <c r="D8" s="316">
        <v>103.58110000000001</v>
      </c>
      <c r="E8" s="316"/>
      <c r="F8" s="316">
        <v>99.328999999998999</v>
      </c>
      <c r="G8" s="316">
        <v>104.999996692754</v>
      </c>
      <c r="H8" s="316">
        <v>-5.6709966927549971</v>
      </c>
      <c r="I8" s="317">
        <v>0.94599050598687928</v>
      </c>
      <c r="J8" s="318" t="s">
        <v>303</v>
      </c>
    </row>
    <row r="10" spans="1:10" ht="14.4" customHeight="1" x14ac:dyDescent="0.3">
      <c r="A10" s="314" t="s">
        <v>298</v>
      </c>
      <c r="B10" s="315" t="s">
        <v>299</v>
      </c>
      <c r="C10" s="316" t="s">
        <v>300</v>
      </c>
      <c r="D10" s="316" t="s">
        <v>300</v>
      </c>
      <c r="E10" s="316"/>
      <c r="F10" s="316" t="s">
        <v>300</v>
      </c>
      <c r="G10" s="316" t="s">
        <v>300</v>
      </c>
      <c r="H10" s="316" t="s">
        <v>300</v>
      </c>
      <c r="I10" s="317" t="s">
        <v>300</v>
      </c>
      <c r="J10" s="318" t="s">
        <v>49</v>
      </c>
    </row>
    <row r="11" spans="1:10" ht="14.4" customHeight="1" x14ac:dyDescent="0.3">
      <c r="A11" s="314" t="s">
        <v>304</v>
      </c>
      <c r="B11" s="315" t="s">
        <v>305</v>
      </c>
      <c r="C11" s="316" t="s">
        <v>300</v>
      </c>
      <c r="D11" s="316" t="s">
        <v>300</v>
      </c>
      <c r="E11" s="316"/>
      <c r="F11" s="316" t="s">
        <v>300</v>
      </c>
      <c r="G11" s="316" t="s">
        <v>300</v>
      </c>
      <c r="H11" s="316" t="s">
        <v>300</v>
      </c>
      <c r="I11" s="317" t="s">
        <v>300</v>
      </c>
      <c r="J11" s="318" t="s">
        <v>0</v>
      </c>
    </row>
    <row r="12" spans="1:10" ht="14.4" customHeight="1" x14ac:dyDescent="0.3">
      <c r="A12" s="314" t="s">
        <v>304</v>
      </c>
      <c r="B12" s="315" t="s">
        <v>301</v>
      </c>
      <c r="C12" s="316">
        <v>103.776</v>
      </c>
      <c r="D12" s="316" t="s">
        <v>300</v>
      </c>
      <c r="E12" s="316"/>
      <c r="F12" s="316" t="s">
        <v>300</v>
      </c>
      <c r="G12" s="316" t="s">
        <v>300</v>
      </c>
      <c r="H12" s="316" t="s">
        <v>300</v>
      </c>
      <c r="I12" s="317" t="s">
        <v>300</v>
      </c>
      <c r="J12" s="318" t="s">
        <v>1</v>
      </c>
    </row>
    <row r="13" spans="1:10" ht="14.4" customHeight="1" x14ac:dyDescent="0.3">
      <c r="A13" s="314" t="s">
        <v>304</v>
      </c>
      <c r="B13" s="315" t="s">
        <v>196</v>
      </c>
      <c r="C13" s="316" t="s">
        <v>300</v>
      </c>
      <c r="D13" s="316">
        <v>103.58110000000001</v>
      </c>
      <c r="E13" s="316"/>
      <c r="F13" s="316">
        <v>99.328999999998999</v>
      </c>
      <c r="G13" s="316">
        <v>104.999996692754</v>
      </c>
      <c r="H13" s="316">
        <v>-5.6709966927549971</v>
      </c>
      <c r="I13" s="317">
        <v>0.94599050598687928</v>
      </c>
      <c r="J13" s="318" t="s">
        <v>1</v>
      </c>
    </row>
    <row r="14" spans="1:10" ht="14.4" customHeight="1" x14ac:dyDescent="0.3">
      <c r="A14" s="314" t="s">
        <v>304</v>
      </c>
      <c r="B14" s="315" t="s">
        <v>306</v>
      </c>
      <c r="C14" s="316">
        <v>103.776</v>
      </c>
      <c r="D14" s="316">
        <v>103.58110000000001</v>
      </c>
      <c r="E14" s="316"/>
      <c r="F14" s="316">
        <v>99.328999999998999</v>
      </c>
      <c r="G14" s="316">
        <v>104.999996692754</v>
      </c>
      <c r="H14" s="316">
        <v>-5.6709966927549971</v>
      </c>
      <c r="I14" s="317">
        <v>0.94599050598687928</v>
      </c>
      <c r="J14" s="318" t="s">
        <v>307</v>
      </c>
    </row>
    <row r="15" spans="1:10" ht="14.4" customHeight="1" x14ac:dyDescent="0.3">
      <c r="A15" s="314" t="s">
        <v>300</v>
      </c>
      <c r="B15" s="315" t="s">
        <v>300</v>
      </c>
      <c r="C15" s="316" t="s">
        <v>300</v>
      </c>
      <c r="D15" s="316" t="s">
        <v>300</v>
      </c>
      <c r="E15" s="316"/>
      <c r="F15" s="316" t="s">
        <v>300</v>
      </c>
      <c r="G15" s="316" t="s">
        <v>300</v>
      </c>
      <c r="H15" s="316" t="s">
        <v>300</v>
      </c>
      <c r="I15" s="317" t="s">
        <v>300</v>
      </c>
      <c r="J15" s="318" t="s">
        <v>308</v>
      </c>
    </row>
    <row r="16" spans="1:10" ht="14.4" customHeight="1" x14ac:dyDescent="0.3">
      <c r="A16" s="314" t="s">
        <v>298</v>
      </c>
      <c r="B16" s="315" t="s">
        <v>302</v>
      </c>
      <c r="C16" s="316">
        <v>103.776</v>
      </c>
      <c r="D16" s="316">
        <v>103.58110000000001</v>
      </c>
      <c r="E16" s="316"/>
      <c r="F16" s="316">
        <v>99.328999999998999</v>
      </c>
      <c r="G16" s="316">
        <v>104.999996692754</v>
      </c>
      <c r="H16" s="316">
        <v>-5.6709966927549971</v>
      </c>
      <c r="I16" s="317">
        <v>0.94599050598687928</v>
      </c>
      <c r="J16" s="318" t="s">
        <v>303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1" t="s">
        <v>314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187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69</v>
      </c>
      <c r="I3" s="71">
        <f>IF(J3&lt;&gt;0,K3/J3,0)</f>
        <v>99329</v>
      </c>
      <c r="J3" s="71">
        <f>SUBTOTAL(9,J5:J1048576)</f>
        <v>1</v>
      </c>
      <c r="K3" s="72">
        <f>SUBTOTAL(9,K5:K1048576)</f>
        <v>99329</v>
      </c>
    </row>
    <row r="4" spans="1:11" s="163" customFormat="1" ht="14.4" customHeight="1" thickBot="1" x14ac:dyDescent="0.35">
      <c r="A4" s="319" t="s">
        <v>3</v>
      </c>
      <c r="B4" s="320" t="s">
        <v>4</v>
      </c>
      <c r="C4" s="320" t="s">
        <v>0</v>
      </c>
      <c r="D4" s="320" t="s">
        <v>5</v>
      </c>
      <c r="E4" s="320" t="s">
        <v>6</v>
      </c>
      <c r="F4" s="320" t="s">
        <v>1</v>
      </c>
      <c r="G4" s="320" t="s">
        <v>50</v>
      </c>
      <c r="H4" s="321" t="s">
        <v>7</v>
      </c>
      <c r="I4" s="322" t="s">
        <v>74</v>
      </c>
      <c r="J4" s="322" t="s">
        <v>8</v>
      </c>
      <c r="K4" s="323" t="s">
        <v>82</v>
      </c>
    </row>
    <row r="5" spans="1:11" ht="14.4" customHeight="1" thickBot="1" x14ac:dyDescent="0.35">
      <c r="A5" s="324" t="s">
        <v>298</v>
      </c>
      <c r="B5" s="325" t="s">
        <v>299</v>
      </c>
      <c r="C5" s="326" t="s">
        <v>304</v>
      </c>
      <c r="D5" s="327" t="s">
        <v>311</v>
      </c>
      <c r="E5" s="326" t="s">
        <v>312</v>
      </c>
      <c r="F5" s="327" t="s">
        <v>313</v>
      </c>
      <c r="G5" s="326" t="s">
        <v>309</v>
      </c>
      <c r="H5" s="326" t="s">
        <v>310</v>
      </c>
      <c r="I5" s="328">
        <v>99329</v>
      </c>
      <c r="J5" s="328">
        <v>1</v>
      </c>
      <c r="K5" s="329">
        <v>99329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82" t="s">
        <v>57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</row>
    <row r="2" spans="1:35" ht="15" thickBot="1" x14ac:dyDescent="0.35">
      <c r="A2" s="173" t="s">
        <v>187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</row>
    <row r="3" spans="1:35" x14ac:dyDescent="0.3">
      <c r="A3" s="192" t="s">
        <v>124</v>
      </c>
      <c r="B3" s="283" t="s">
        <v>105</v>
      </c>
      <c r="C3" s="175">
        <v>0</v>
      </c>
      <c r="D3" s="176">
        <v>101</v>
      </c>
      <c r="E3" s="176">
        <v>102</v>
      </c>
      <c r="F3" s="195">
        <v>305</v>
      </c>
      <c r="G3" s="195">
        <v>306</v>
      </c>
      <c r="H3" s="195">
        <v>407</v>
      </c>
      <c r="I3" s="195">
        <v>408</v>
      </c>
      <c r="J3" s="195">
        <v>409</v>
      </c>
      <c r="K3" s="195">
        <v>410</v>
      </c>
      <c r="L3" s="195">
        <v>415</v>
      </c>
      <c r="M3" s="195">
        <v>416</v>
      </c>
      <c r="N3" s="195">
        <v>418</v>
      </c>
      <c r="O3" s="195">
        <v>419</v>
      </c>
      <c r="P3" s="195">
        <v>420</v>
      </c>
      <c r="Q3" s="195">
        <v>421</v>
      </c>
      <c r="R3" s="195">
        <v>522</v>
      </c>
      <c r="S3" s="195">
        <v>523</v>
      </c>
      <c r="T3" s="195">
        <v>524</v>
      </c>
      <c r="U3" s="195">
        <v>525</v>
      </c>
      <c r="V3" s="195">
        <v>526</v>
      </c>
      <c r="W3" s="195">
        <v>527</v>
      </c>
      <c r="X3" s="195">
        <v>528</v>
      </c>
      <c r="Y3" s="195">
        <v>629</v>
      </c>
      <c r="Z3" s="195">
        <v>630</v>
      </c>
      <c r="AA3" s="195">
        <v>636</v>
      </c>
      <c r="AB3" s="195">
        <v>637</v>
      </c>
      <c r="AC3" s="195">
        <v>640</v>
      </c>
      <c r="AD3" s="195">
        <v>642</v>
      </c>
      <c r="AE3" s="195">
        <v>743</v>
      </c>
      <c r="AF3" s="176">
        <v>745</v>
      </c>
      <c r="AG3" s="176">
        <v>746</v>
      </c>
      <c r="AH3" s="339">
        <v>930</v>
      </c>
      <c r="AI3" s="355"/>
    </row>
    <row r="4" spans="1:35" ht="36.6" outlineLevel="1" thickBot="1" x14ac:dyDescent="0.35">
      <c r="A4" s="193">
        <v>2015</v>
      </c>
      <c r="B4" s="284"/>
      <c r="C4" s="177" t="s">
        <v>106</v>
      </c>
      <c r="D4" s="178" t="s">
        <v>107</v>
      </c>
      <c r="E4" s="178" t="s">
        <v>108</v>
      </c>
      <c r="F4" s="196" t="s">
        <v>136</v>
      </c>
      <c r="G4" s="196" t="s">
        <v>137</v>
      </c>
      <c r="H4" s="196" t="s">
        <v>186</v>
      </c>
      <c r="I4" s="196" t="s">
        <v>138</v>
      </c>
      <c r="J4" s="196" t="s">
        <v>139</v>
      </c>
      <c r="K4" s="196" t="s">
        <v>140</v>
      </c>
      <c r="L4" s="196" t="s">
        <v>141</v>
      </c>
      <c r="M4" s="196" t="s">
        <v>142</v>
      </c>
      <c r="N4" s="196" t="s">
        <v>143</v>
      </c>
      <c r="O4" s="196" t="s">
        <v>144</v>
      </c>
      <c r="P4" s="196" t="s">
        <v>145</v>
      </c>
      <c r="Q4" s="196" t="s">
        <v>146</v>
      </c>
      <c r="R4" s="196" t="s">
        <v>147</v>
      </c>
      <c r="S4" s="196" t="s">
        <v>148</v>
      </c>
      <c r="T4" s="196" t="s">
        <v>149</v>
      </c>
      <c r="U4" s="196" t="s">
        <v>150</v>
      </c>
      <c r="V4" s="196" t="s">
        <v>151</v>
      </c>
      <c r="W4" s="196" t="s">
        <v>152</v>
      </c>
      <c r="X4" s="196" t="s">
        <v>161</v>
      </c>
      <c r="Y4" s="196" t="s">
        <v>153</v>
      </c>
      <c r="Z4" s="196" t="s">
        <v>162</v>
      </c>
      <c r="AA4" s="196" t="s">
        <v>154</v>
      </c>
      <c r="AB4" s="196" t="s">
        <v>155</v>
      </c>
      <c r="AC4" s="196" t="s">
        <v>156</v>
      </c>
      <c r="AD4" s="196" t="s">
        <v>157</v>
      </c>
      <c r="AE4" s="196" t="s">
        <v>158</v>
      </c>
      <c r="AF4" s="178" t="s">
        <v>159</v>
      </c>
      <c r="AG4" s="178" t="s">
        <v>160</v>
      </c>
      <c r="AH4" s="340" t="s">
        <v>126</v>
      </c>
      <c r="AI4" s="355"/>
    </row>
    <row r="5" spans="1:35" x14ac:dyDescent="0.3">
      <c r="A5" s="179" t="s">
        <v>109</v>
      </c>
      <c r="B5" s="215"/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341"/>
      <c r="AI5" s="355"/>
    </row>
    <row r="6" spans="1:35" ht="15" collapsed="1" thickBot="1" x14ac:dyDescent="0.35">
      <c r="A6" s="180" t="s">
        <v>51</v>
      </c>
      <c r="B6" s="218">
        <f xml:space="preserve">
TRUNC(IF($A$4&lt;=12,SUMIFS('ON Data'!F:F,'ON Data'!$D:$D,$A$4,'ON Data'!$E:$E,1),SUMIFS('ON Data'!F:F,'ON Data'!$E:$E,1)/'ON Data'!$D$3),1)</f>
        <v>2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Data'!H:H,'ON Data'!$D:$D,$A$4,'ON Data'!$E:$E,1),SUMIFS('ON Data'!H:H,'ON Data'!$E:$E,1)/'ON Data'!$D$3),1)</f>
        <v>1</v>
      </c>
      <c r="E6" s="220">
        <f xml:space="preserve">
TRUNC(IF($A$4&lt;=12,SUMIFS('ON Data'!I:I,'ON Data'!$D:$D,$A$4,'ON Data'!$E:$E,1),SUMIFS('ON Data'!I:I,'ON Data'!$E:$E,1)/'ON Data'!$D$3),1)</f>
        <v>0</v>
      </c>
      <c r="F6" s="220">
        <f xml:space="preserve">
TRUNC(IF($A$4&lt;=12,SUMIFS('ON Data'!K:K,'ON Data'!$D:$D,$A$4,'ON Data'!$E:$E,1),SUMIFS('ON Data'!K:K,'ON Data'!$E:$E,1)/'ON Data'!$D$3),1)</f>
        <v>0</v>
      </c>
      <c r="G6" s="220">
        <f xml:space="preserve">
TRUNC(IF($A$4&lt;=12,SUMIFS('ON Data'!L:L,'ON Data'!$D:$D,$A$4,'ON Data'!$E:$E,1),SUMIFS('ON Data'!L:L,'ON Data'!$E:$E,1)/'ON Data'!$D$3),1)</f>
        <v>0</v>
      </c>
      <c r="H6" s="220">
        <f xml:space="preserve">
TRUNC(IF($A$4&lt;=12,SUMIFS('ON Data'!M:M,'ON Data'!$D:$D,$A$4,'ON Data'!$E:$E,1),SUMIFS('ON Data'!M:M,'ON Data'!$E:$E,1)/'ON Data'!$D$3),1)</f>
        <v>0</v>
      </c>
      <c r="I6" s="220">
        <f xml:space="preserve">
TRUNC(IF($A$4&lt;=12,SUMIFS('ON Data'!N:N,'ON Data'!$D:$D,$A$4,'ON Data'!$E:$E,1),SUMIFS('ON Data'!N:N,'ON Data'!$E:$E,1)/'ON Data'!$D$3),1)</f>
        <v>0</v>
      </c>
      <c r="J6" s="220">
        <f xml:space="preserve">
TRUNC(IF($A$4&lt;=12,SUMIFS('ON Data'!O:O,'ON Data'!$D:$D,$A$4,'ON Data'!$E:$E,1),SUMIFS('ON Data'!O:O,'ON Data'!$E:$E,1)/'ON Data'!$D$3),1)</f>
        <v>0</v>
      </c>
      <c r="K6" s="220">
        <f xml:space="preserve">
TRUNC(IF($A$4&lt;=12,SUMIFS('ON Data'!P:P,'ON Data'!$D:$D,$A$4,'ON Data'!$E:$E,1),SUMIFS('ON Data'!P:P,'ON Data'!$E:$E,1)/'ON Data'!$D$3),1)</f>
        <v>0</v>
      </c>
      <c r="L6" s="220">
        <f xml:space="preserve">
TRUNC(IF($A$4&lt;=12,SUMIFS('ON Data'!Q:Q,'ON Data'!$D:$D,$A$4,'ON Data'!$E:$E,1),SUMIFS('ON Data'!Q:Q,'ON Data'!$E:$E,1)/'ON Data'!$D$3),1)</f>
        <v>0</v>
      </c>
      <c r="M6" s="220">
        <f xml:space="preserve">
TRUNC(IF($A$4&lt;=12,SUMIFS('ON Data'!R:R,'ON Data'!$D:$D,$A$4,'ON Data'!$E:$E,1),SUMIFS('ON Data'!R:R,'ON Data'!$E:$E,1)/'ON Data'!$D$3),1)</f>
        <v>0</v>
      </c>
      <c r="N6" s="220">
        <f xml:space="preserve">
TRUNC(IF($A$4&lt;=12,SUMIFS('ON Data'!S:S,'ON Data'!$D:$D,$A$4,'ON Data'!$E:$E,1),SUMIFS('ON Data'!S:S,'ON Data'!$E:$E,1)/'ON Data'!$D$3),1)</f>
        <v>0</v>
      </c>
      <c r="O6" s="220">
        <f xml:space="preserve">
TRUNC(IF($A$4&lt;=12,SUMIFS('ON Data'!T:T,'ON Data'!$D:$D,$A$4,'ON Data'!$E:$E,1),SUMIFS('ON Data'!T:T,'ON Data'!$E:$E,1)/'ON Data'!$D$3),1)</f>
        <v>0</v>
      </c>
      <c r="P6" s="220">
        <f xml:space="preserve">
TRUNC(IF($A$4&lt;=12,SUMIFS('ON Data'!U:U,'ON Data'!$D:$D,$A$4,'ON Data'!$E:$E,1),SUMIFS('ON Data'!U:U,'ON Data'!$E:$E,1)/'ON Data'!$D$3),1)</f>
        <v>0</v>
      </c>
      <c r="Q6" s="220">
        <f xml:space="preserve">
TRUNC(IF($A$4&lt;=12,SUMIFS('ON Data'!V:V,'ON Data'!$D:$D,$A$4,'ON Data'!$E:$E,1),SUMIFS('ON Data'!V:V,'ON Data'!$E:$E,1)/'ON Data'!$D$3),1)</f>
        <v>0</v>
      </c>
      <c r="R6" s="220">
        <f xml:space="preserve">
TRUNC(IF($A$4&lt;=12,SUMIFS('ON Data'!W:W,'ON Data'!$D:$D,$A$4,'ON Data'!$E:$E,1),SUMIFS('ON Data'!W:W,'ON Data'!$E:$E,1)/'ON Data'!$D$3),1)</f>
        <v>0</v>
      </c>
      <c r="S6" s="220">
        <f xml:space="preserve">
TRUNC(IF($A$4&lt;=12,SUMIFS('ON Data'!X:X,'ON Data'!$D:$D,$A$4,'ON Data'!$E:$E,1),SUMIFS('ON Data'!X:X,'ON Data'!$E:$E,1)/'ON Data'!$D$3),1)</f>
        <v>0</v>
      </c>
      <c r="T6" s="220">
        <f xml:space="preserve">
TRUNC(IF($A$4&lt;=12,SUMIFS('ON Data'!Y:Y,'ON Data'!$D:$D,$A$4,'ON Data'!$E:$E,1),SUMIFS('ON Data'!Y:Y,'ON Data'!$E:$E,1)/'ON Data'!$D$3),1)</f>
        <v>0</v>
      </c>
      <c r="U6" s="220">
        <f xml:space="preserve">
TRUNC(IF($A$4&lt;=12,SUMIFS('ON Data'!Z:Z,'ON Data'!$D:$D,$A$4,'ON Data'!$E:$E,1),SUMIFS('ON Data'!Z:Z,'ON Data'!$E:$E,1)/'ON Data'!$D$3),1)</f>
        <v>0</v>
      </c>
      <c r="V6" s="220">
        <f xml:space="preserve">
TRUNC(IF($A$4&lt;=12,SUMIFS('ON Data'!AA:AA,'ON Data'!$D:$D,$A$4,'ON Data'!$E:$E,1),SUMIFS('ON Data'!AA:AA,'ON Data'!$E:$E,1)/'ON Data'!$D$3),1)</f>
        <v>0</v>
      </c>
      <c r="W6" s="220">
        <f xml:space="preserve">
TRUNC(IF($A$4&lt;=12,SUMIFS('ON Data'!AB:AB,'ON Data'!$D:$D,$A$4,'ON Data'!$E:$E,1),SUMIFS('ON Data'!AB:AB,'ON Data'!$E:$E,1)/'ON Data'!$D$3),1)</f>
        <v>0</v>
      </c>
      <c r="X6" s="220">
        <f xml:space="preserve">
TRUNC(IF($A$4&lt;=12,SUMIFS('ON Data'!AC:AC,'ON Data'!$D:$D,$A$4,'ON Data'!$E:$E,1),SUMIFS('ON Data'!AC:AC,'ON Data'!$E:$E,1)/'ON Data'!$D$3),1)</f>
        <v>0</v>
      </c>
      <c r="Y6" s="220">
        <f xml:space="preserve">
TRUNC(IF($A$4&lt;=12,SUMIFS('ON Data'!AD:AD,'ON Data'!$D:$D,$A$4,'ON Data'!$E:$E,1),SUMIFS('ON Data'!AD:AD,'ON Data'!$E:$E,1)/'ON Data'!$D$3),1)</f>
        <v>0</v>
      </c>
      <c r="Z6" s="220">
        <f xml:space="preserve">
TRUNC(IF($A$4&lt;=12,SUMIFS('ON Data'!AE:AE,'ON Data'!$D:$D,$A$4,'ON Data'!$E:$E,1),SUMIFS('ON Data'!AE:AE,'ON Data'!$E:$E,1)/'ON Data'!$D$3),1)</f>
        <v>0</v>
      </c>
      <c r="AA6" s="220">
        <f xml:space="preserve">
TRUNC(IF($A$4&lt;=12,SUMIFS('ON Data'!AF:AF,'ON Data'!$D:$D,$A$4,'ON Data'!$E:$E,1),SUMIFS('ON Data'!AF:AF,'ON Data'!$E:$E,1)/'ON Data'!$D$3),1)</f>
        <v>0</v>
      </c>
      <c r="AB6" s="220">
        <f xml:space="preserve">
TRUNC(IF($A$4&lt;=12,SUMIFS('ON Data'!AG:AG,'ON Data'!$D:$D,$A$4,'ON Data'!$E:$E,1),SUMIFS('ON Data'!AG:AG,'ON Data'!$E:$E,1)/'ON Data'!$D$3),1)</f>
        <v>0</v>
      </c>
      <c r="AC6" s="220">
        <f xml:space="preserve">
TRUNC(IF($A$4&lt;=12,SUMIFS('ON Data'!AH:AH,'ON Data'!$D:$D,$A$4,'ON Data'!$E:$E,1),SUMIFS('ON Data'!AH:AH,'ON Data'!$E:$E,1)/'ON Data'!$D$3),1)</f>
        <v>0</v>
      </c>
      <c r="AD6" s="220">
        <f xml:space="preserve">
TRUNC(IF($A$4&lt;=12,SUMIFS('ON Data'!AI:AI,'ON Data'!$D:$D,$A$4,'ON Data'!$E:$E,1),SUMIFS('ON Data'!AI:AI,'ON Data'!$E:$E,1)/'ON Data'!$D$3),1)</f>
        <v>0</v>
      </c>
      <c r="AE6" s="220">
        <f xml:space="preserve">
TRUNC(IF($A$4&lt;=12,SUMIFS('ON Data'!AJ:AJ,'ON Data'!$D:$D,$A$4,'ON Data'!$E:$E,1),SUMIFS('ON Data'!AJ:AJ,'ON Data'!$E:$E,1)/'ON Data'!$D$3),1)</f>
        <v>0</v>
      </c>
      <c r="AF6" s="220">
        <f xml:space="preserve">
TRUNC(IF($A$4&lt;=12,SUMIFS('ON Data'!AK:AK,'ON Data'!$D:$D,$A$4,'ON Data'!$E:$E,1),SUMIFS('ON Data'!AK:AK,'ON Data'!$E:$E,1)/'ON Data'!$D$3),1)</f>
        <v>0</v>
      </c>
      <c r="AG6" s="220">
        <f xml:space="preserve">
TRUNC(IF($A$4&lt;=12,SUMIFS('ON Data'!AL:AL,'ON Data'!$D:$D,$A$4,'ON Data'!$E:$E,1),SUMIFS('ON Data'!AL:AL,'ON Data'!$E:$E,1)/'ON Data'!$D$3),1)</f>
        <v>0</v>
      </c>
      <c r="AH6" s="342">
        <f xml:space="preserve">
TRUNC(IF($A$4&lt;=12,SUMIFS('ON Data'!AN:AN,'ON Data'!$D:$D,$A$4,'ON Data'!$E:$E,1),SUMIFS('ON Data'!AN:AN,'ON Data'!$E:$E,1)/'ON Data'!$D$3),1)</f>
        <v>1</v>
      </c>
      <c r="AI6" s="355"/>
    </row>
    <row r="7" spans="1:35" ht="15" hidden="1" outlineLevel="1" thickBot="1" x14ac:dyDescent="0.35">
      <c r="A7" s="180" t="s">
        <v>58</v>
      </c>
      <c r="B7" s="218"/>
      <c r="C7" s="22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342"/>
      <c r="AI7" s="355"/>
    </row>
    <row r="8" spans="1:35" ht="15" hidden="1" outlineLevel="1" thickBot="1" x14ac:dyDescent="0.35">
      <c r="A8" s="180" t="s">
        <v>53</v>
      </c>
      <c r="B8" s="218"/>
      <c r="C8" s="221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342"/>
      <c r="AI8" s="355"/>
    </row>
    <row r="9" spans="1:35" ht="15" hidden="1" outlineLevel="1" thickBot="1" x14ac:dyDescent="0.35">
      <c r="A9" s="181" t="s">
        <v>48</v>
      </c>
      <c r="B9" s="222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343"/>
      <c r="AI9" s="355"/>
    </row>
    <row r="10" spans="1:35" x14ac:dyDescent="0.3">
      <c r="A10" s="182" t="s">
        <v>110</v>
      </c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344"/>
      <c r="AI10" s="355"/>
    </row>
    <row r="11" spans="1:35" x14ac:dyDescent="0.3">
      <c r="A11" s="183" t="s">
        <v>111</v>
      </c>
      <c r="B11" s="200">
        <f xml:space="preserve">
IF($A$4&lt;=12,SUMIFS('ON Data'!F:F,'ON Data'!$D:$D,$A$4,'ON Data'!$E:$E,2),SUMIFS('ON Data'!F:F,'ON Data'!$E:$E,2))</f>
        <v>3784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Data'!H:H,'ON Data'!$D:$D,$A$4,'ON Data'!$E:$E,2),SUMIFS('ON Data'!H:H,'ON Data'!$E:$E,2))</f>
        <v>1872</v>
      </c>
      <c r="E11" s="202">
        <f xml:space="preserve">
IF($A$4&lt;=12,SUMIFS('ON Data'!I:I,'ON Data'!$D:$D,$A$4,'ON Data'!$E:$E,2),SUMIFS('ON Data'!I:I,'ON Data'!$E:$E,2))</f>
        <v>0</v>
      </c>
      <c r="F11" s="202">
        <f xml:space="preserve">
IF($A$4&lt;=12,SUMIFS('ON Data'!K:K,'ON Data'!$D:$D,$A$4,'ON Data'!$E:$E,2),SUMIFS('ON Data'!K:K,'ON Data'!$E:$E,2))</f>
        <v>0</v>
      </c>
      <c r="G11" s="202">
        <f xml:space="preserve">
IF($A$4&lt;=12,SUMIFS('ON Data'!L:L,'ON Data'!$D:$D,$A$4,'ON Data'!$E:$E,2),SUMIFS('ON Data'!L:L,'ON Data'!$E:$E,2))</f>
        <v>0</v>
      </c>
      <c r="H11" s="202">
        <f xml:space="preserve">
IF($A$4&lt;=12,SUMIFS('ON Data'!M:M,'ON Data'!$D:$D,$A$4,'ON Data'!$E:$E,2),SUMIFS('ON Data'!M:M,'ON Data'!$E:$E,2))</f>
        <v>0</v>
      </c>
      <c r="I11" s="202">
        <f xml:space="preserve">
IF($A$4&lt;=12,SUMIFS('ON Data'!N:N,'ON Data'!$D:$D,$A$4,'ON Data'!$E:$E,2),SUMIFS('ON Data'!N:N,'ON Data'!$E:$E,2))</f>
        <v>0</v>
      </c>
      <c r="J11" s="202">
        <f xml:space="preserve">
IF($A$4&lt;=12,SUMIFS('ON Data'!O:O,'ON Data'!$D:$D,$A$4,'ON Data'!$E:$E,2),SUMIFS('ON Data'!O:O,'ON Data'!$E:$E,2))</f>
        <v>0</v>
      </c>
      <c r="K11" s="202">
        <f xml:space="preserve">
IF($A$4&lt;=12,SUMIFS('ON Data'!P:P,'ON Data'!$D:$D,$A$4,'ON Data'!$E:$E,2),SUMIFS('ON Data'!P:P,'ON Data'!$E:$E,2))</f>
        <v>0</v>
      </c>
      <c r="L11" s="202">
        <f xml:space="preserve">
IF($A$4&lt;=12,SUMIFS('ON Data'!Q:Q,'ON Data'!$D:$D,$A$4,'ON Data'!$E:$E,2),SUMIFS('ON Data'!Q:Q,'ON Data'!$E:$E,2))</f>
        <v>0</v>
      </c>
      <c r="M11" s="202">
        <f xml:space="preserve">
IF($A$4&lt;=12,SUMIFS('ON Data'!R:R,'ON Data'!$D:$D,$A$4,'ON Data'!$E:$E,2),SUMIFS('ON Data'!R:R,'ON Data'!$E:$E,2))</f>
        <v>0</v>
      </c>
      <c r="N11" s="202">
        <f xml:space="preserve">
IF($A$4&lt;=12,SUMIFS('ON Data'!S:S,'ON Data'!$D:$D,$A$4,'ON Data'!$E:$E,2),SUMIFS('ON Data'!S:S,'ON Data'!$E:$E,2))</f>
        <v>0</v>
      </c>
      <c r="O11" s="202">
        <f xml:space="preserve">
IF($A$4&lt;=12,SUMIFS('ON Data'!T:T,'ON Data'!$D:$D,$A$4,'ON Data'!$E:$E,2),SUMIFS('ON Data'!T:T,'ON Data'!$E:$E,2))</f>
        <v>0</v>
      </c>
      <c r="P11" s="202">
        <f xml:space="preserve">
IF($A$4&lt;=12,SUMIFS('ON Data'!U:U,'ON Data'!$D:$D,$A$4,'ON Data'!$E:$E,2),SUMIFS('ON Data'!U:U,'ON Data'!$E:$E,2))</f>
        <v>0</v>
      </c>
      <c r="Q11" s="202">
        <f xml:space="preserve">
IF($A$4&lt;=12,SUMIFS('ON Data'!V:V,'ON Data'!$D:$D,$A$4,'ON Data'!$E:$E,2),SUMIFS('ON Data'!V:V,'ON Data'!$E:$E,2))</f>
        <v>0</v>
      </c>
      <c r="R11" s="202">
        <f xml:space="preserve">
IF($A$4&lt;=12,SUMIFS('ON Data'!W:W,'ON Data'!$D:$D,$A$4,'ON Data'!$E:$E,2),SUMIFS('ON Data'!W:W,'ON Data'!$E:$E,2))</f>
        <v>0</v>
      </c>
      <c r="S11" s="202">
        <f xml:space="preserve">
IF($A$4&lt;=12,SUMIFS('ON Data'!X:X,'ON Data'!$D:$D,$A$4,'ON Data'!$E:$E,2),SUMIFS('ON Data'!X:X,'ON Data'!$E:$E,2))</f>
        <v>0</v>
      </c>
      <c r="T11" s="202">
        <f xml:space="preserve">
IF($A$4&lt;=12,SUMIFS('ON Data'!Y:Y,'ON Data'!$D:$D,$A$4,'ON Data'!$E:$E,2),SUMIFS('ON Data'!Y:Y,'ON Data'!$E:$E,2))</f>
        <v>0</v>
      </c>
      <c r="U11" s="202">
        <f xml:space="preserve">
IF($A$4&lt;=12,SUMIFS('ON Data'!Z:Z,'ON Data'!$D:$D,$A$4,'ON Data'!$E:$E,2),SUMIFS('ON Data'!Z:Z,'ON Data'!$E:$E,2))</f>
        <v>0</v>
      </c>
      <c r="V11" s="202">
        <f xml:space="preserve">
IF($A$4&lt;=12,SUMIFS('ON Data'!AA:AA,'ON Data'!$D:$D,$A$4,'ON Data'!$E:$E,2),SUMIFS('ON Data'!AA:AA,'ON Data'!$E:$E,2))</f>
        <v>0</v>
      </c>
      <c r="W11" s="202">
        <f xml:space="preserve">
IF($A$4&lt;=12,SUMIFS('ON Data'!AB:AB,'ON Data'!$D:$D,$A$4,'ON Data'!$E:$E,2),SUMIFS('ON Data'!AB:AB,'ON Data'!$E:$E,2))</f>
        <v>0</v>
      </c>
      <c r="X11" s="202">
        <f xml:space="preserve">
IF($A$4&lt;=12,SUMIFS('ON Data'!AC:AC,'ON Data'!$D:$D,$A$4,'ON Data'!$E:$E,2),SUMIFS('ON Data'!AC:AC,'ON Data'!$E:$E,2))</f>
        <v>0</v>
      </c>
      <c r="Y11" s="202">
        <f xml:space="preserve">
IF($A$4&lt;=12,SUMIFS('ON Data'!AD:AD,'ON Data'!$D:$D,$A$4,'ON Data'!$E:$E,2),SUMIFS('ON Data'!AD:AD,'ON Data'!$E:$E,2))</f>
        <v>0</v>
      </c>
      <c r="Z11" s="202">
        <f xml:space="preserve">
IF($A$4&lt;=12,SUMIFS('ON Data'!AE:AE,'ON Data'!$D:$D,$A$4,'ON Data'!$E:$E,2),SUMIFS('ON Data'!AE:AE,'ON Data'!$E:$E,2))</f>
        <v>0</v>
      </c>
      <c r="AA11" s="202">
        <f xml:space="preserve">
IF($A$4&lt;=12,SUMIFS('ON Data'!AF:AF,'ON Data'!$D:$D,$A$4,'ON Data'!$E:$E,2),SUMIFS('ON Data'!AF:AF,'ON Data'!$E:$E,2))</f>
        <v>0</v>
      </c>
      <c r="AB11" s="202">
        <f xml:space="preserve">
IF($A$4&lt;=12,SUMIFS('ON Data'!AG:AG,'ON Data'!$D:$D,$A$4,'ON Data'!$E:$E,2),SUMIFS('ON Data'!AG:AG,'ON Data'!$E:$E,2))</f>
        <v>0</v>
      </c>
      <c r="AC11" s="202">
        <f xml:space="preserve">
IF($A$4&lt;=12,SUMIFS('ON Data'!AH:AH,'ON Data'!$D:$D,$A$4,'ON Data'!$E:$E,2),SUMIFS('ON Data'!AH:AH,'ON Data'!$E:$E,2))</f>
        <v>0</v>
      </c>
      <c r="AD11" s="202">
        <f xml:space="preserve">
IF($A$4&lt;=12,SUMIFS('ON Data'!AI:AI,'ON Data'!$D:$D,$A$4,'ON Data'!$E:$E,2),SUMIFS('ON Data'!AI:AI,'ON Data'!$E:$E,2))</f>
        <v>0</v>
      </c>
      <c r="AE11" s="202">
        <f xml:space="preserve">
IF($A$4&lt;=12,SUMIFS('ON Data'!AJ:AJ,'ON Data'!$D:$D,$A$4,'ON Data'!$E:$E,2),SUMIFS('ON Data'!AJ:AJ,'ON Data'!$E:$E,2))</f>
        <v>0</v>
      </c>
      <c r="AF11" s="202">
        <f xml:space="preserve">
IF($A$4&lt;=12,SUMIFS('ON Data'!AK:AK,'ON Data'!$D:$D,$A$4,'ON Data'!$E:$E,2),SUMIFS('ON Data'!AK:AK,'ON Data'!$E:$E,2))</f>
        <v>0</v>
      </c>
      <c r="AG11" s="202">
        <f xml:space="preserve">
IF($A$4&lt;=12,SUMIFS('ON Data'!AL:AL,'ON Data'!$D:$D,$A$4,'ON Data'!$E:$E,2),SUMIFS('ON Data'!AL:AL,'ON Data'!$E:$E,2))</f>
        <v>0</v>
      </c>
      <c r="AH11" s="345">
        <f xml:space="preserve">
IF($A$4&lt;=12,SUMIFS('ON Data'!AN:AN,'ON Data'!$D:$D,$A$4,'ON Data'!$E:$E,2),SUMIFS('ON Data'!AN:AN,'ON Data'!$E:$E,2))</f>
        <v>1912</v>
      </c>
      <c r="AI11" s="355"/>
    </row>
    <row r="12" spans="1:35" x14ac:dyDescent="0.3">
      <c r="A12" s="183" t="s">
        <v>112</v>
      </c>
      <c r="B12" s="200">
        <f xml:space="preserve">
IF($A$4&lt;=12,SUMIFS('ON Data'!F:F,'ON Data'!$D:$D,$A$4,'ON Data'!$E:$E,3),SUMIFS('ON Data'!F:F,'ON Data'!$E:$E,3))</f>
        <v>0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Data'!H:H,'ON Data'!$D:$D,$A$4,'ON Data'!$E:$E,3),SUMIFS('ON Data'!H:H,'ON Data'!$E:$E,3))</f>
        <v>0</v>
      </c>
      <c r="E12" s="202">
        <f xml:space="preserve">
IF($A$4&lt;=12,SUMIFS('ON Data'!I:I,'ON Data'!$D:$D,$A$4,'ON Data'!$E:$E,3),SUMIFS('ON Data'!I:I,'ON Data'!$E:$E,3))</f>
        <v>0</v>
      </c>
      <c r="F12" s="202">
        <f xml:space="preserve">
IF($A$4&lt;=12,SUMIFS('ON Data'!K:K,'ON Data'!$D:$D,$A$4,'ON Data'!$E:$E,3),SUMIFS('ON Data'!K:K,'ON Data'!$E:$E,3))</f>
        <v>0</v>
      </c>
      <c r="G12" s="202">
        <f xml:space="preserve">
IF($A$4&lt;=12,SUMIFS('ON Data'!L:L,'ON Data'!$D:$D,$A$4,'ON Data'!$E:$E,3),SUMIFS('ON Data'!L:L,'ON Data'!$E:$E,3))</f>
        <v>0</v>
      </c>
      <c r="H12" s="202">
        <f xml:space="preserve">
IF($A$4&lt;=12,SUMIFS('ON Data'!M:M,'ON Data'!$D:$D,$A$4,'ON Data'!$E:$E,3),SUMIFS('ON Data'!M:M,'ON Data'!$E:$E,3))</f>
        <v>0</v>
      </c>
      <c r="I12" s="202">
        <f xml:space="preserve">
IF($A$4&lt;=12,SUMIFS('ON Data'!N:N,'ON Data'!$D:$D,$A$4,'ON Data'!$E:$E,3),SUMIFS('ON Data'!N:N,'ON Data'!$E:$E,3))</f>
        <v>0</v>
      </c>
      <c r="J12" s="202">
        <f xml:space="preserve">
IF($A$4&lt;=12,SUMIFS('ON Data'!O:O,'ON Data'!$D:$D,$A$4,'ON Data'!$E:$E,3),SUMIFS('ON Data'!O:O,'ON Data'!$E:$E,3))</f>
        <v>0</v>
      </c>
      <c r="K12" s="202">
        <f xml:space="preserve">
IF($A$4&lt;=12,SUMIFS('ON Data'!P:P,'ON Data'!$D:$D,$A$4,'ON Data'!$E:$E,3),SUMIFS('ON Data'!P:P,'ON Data'!$E:$E,3))</f>
        <v>0</v>
      </c>
      <c r="L12" s="202">
        <f xml:space="preserve">
IF($A$4&lt;=12,SUMIFS('ON Data'!Q:Q,'ON Data'!$D:$D,$A$4,'ON Data'!$E:$E,3),SUMIFS('ON Data'!Q:Q,'ON Data'!$E:$E,3))</f>
        <v>0</v>
      </c>
      <c r="M12" s="202">
        <f xml:space="preserve">
IF($A$4&lt;=12,SUMIFS('ON Data'!R:R,'ON Data'!$D:$D,$A$4,'ON Data'!$E:$E,3),SUMIFS('ON Data'!R:R,'ON Data'!$E:$E,3))</f>
        <v>0</v>
      </c>
      <c r="N12" s="202">
        <f xml:space="preserve">
IF($A$4&lt;=12,SUMIFS('ON Data'!S:S,'ON Data'!$D:$D,$A$4,'ON Data'!$E:$E,3),SUMIFS('ON Data'!S:S,'ON Data'!$E:$E,3))</f>
        <v>0</v>
      </c>
      <c r="O12" s="202">
        <f xml:space="preserve">
IF($A$4&lt;=12,SUMIFS('ON Data'!T:T,'ON Data'!$D:$D,$A$4,'ON Data'!$E:$E,3),SUMIFS('ON Data'!T:T,'ON Data'!$E:$E,3))</f>
        <v>0</v>
      </c>
      <c r="P12" s="202">
        <f xml:space="preserve">
IF($A$4&lt;=12,SUMIFS('ON Data'!U:U,'ON Data'!$D:$D,$A$4,'ON Data'!$E:$E,3),SUMIFS('ON Data'!U:U,'ON Data'!$E:$E,3))</f>
        <v>0</v>
      </c>
      <c r="Q12" s="202">
        <f xml:space="preserve">
IF($A$4&lt;=12,SUMIFS('ON Data'!V:V,'ON Data'!$D:$D,$A$4,'ON Data'!$E:$E,3),SUMIFS('ON Data'!V:V,'ON Data'!$E:$E,3))</f>
        <v>0</v>
      </c>
      <c r="R12" s="202">
        <f xml:space="preserve">
IF($A$4&lt;=12,SUMIFS('ON Data'!W:W,'ON Data'!$D:$D,$A$4,'ON Data'!$E:$E,3),SUMIFS('ON Data'!W:W,'ON Data'!$E:$E,3))</f>
        <v>0</v>
      </c>
      <c r="S12" s="202">
        <f xml:space="preserve">
IF($A$4&lt;=12,SUMIFS('ON Data'!X:X,'ON Data'!$D:$D,$A$4,'ON Data'!$E:$E,3),SUMIFS('ON Data'!X:X,'ON Data'!$E:$E,3))</f>
        <v>0</v>
      </c>
      <c r="T12" s="202">
        <f xml:space="preserve">
IF($A$4&lt;=12,SUMIFS('ON Data'!Y:Y,'ON Data'!$D:$D,$A$4,'ON Data'!$E:$E,3),SUMIFS('ON Data'!Y:Y,'ON Data'!$E:$E,3))</f>
        <v>0</v>
      </c>
      <c r="U12" s="202">
        <f xml:space="preserve">
IF($A$4&lt;=12,SUMIFS('ON Data'!Z:Z,'ON Data'!$D:$D,$A$4,'ON Data'!$E:$E,3),SUMIFS('ON Data'!Z:Z,'ON Data'!$E:$E,3))</f>
        <v>0</v>
      </c>
      <c r="V12" s="202">
        <f xml:space="preserve">
IF($A$4&lt;=12,SUMIFS('ON Data'!AA:AA,'ON Data'!$D:$D,$A$4,'ON Data'!$E:$E,3),SUMIFS('ON Data'!AA:AA,'ON Data'!$E:$E,3))</f>
        <v>0</v>
      </c>
      <c r="W12" s="202">
        <f xml:space="preserve">
IF($A$4&lt;=12,SUMIFS('ON Data'!AB:AB,'ON Data'!$D:$D,$A$4,'ON Data'!$E:$E,3),SUMIFS('ON Data'!AB:AB,'ON Data'!$E:$E,3))</f>
        <v>0</v>
      </c>
      <c r="X12" s="202">
        <f xml:space="preserve">
IF($A$4&lt;=12,SUMIFS('ON Data'!AC:AC,'ON Data'!$D:$D,$A$4,'ON Data'!$E:$E,3),SUMIFS('ON Data'!AC:AC,'ON Data'!$E:$E,3))</f>
        <v>0</v>
      </c>
      <c r="Y12" s="202">
        <f xml:space="preserve">
IF($A$4&lt;=12,SUMIFS('ON Data'!AD:AD,'ON Data'!$D:$D,$A$4,'ON Data'!$E:$E,3),SUMIFS('ON Data'!AD:AD,'ON Data'!$E:$E,3))</f>
        <v>0</v>
      </c>
      <c r="Z12" s="202">
        <f xml:space="preserve">
IF($A$4&lt;=12,SUMIFS('ON Data'!AE:AE,'ON Data'!$D:$D,$A$4,'ON Data'!$E:$E,3),SUMIFS('ON Data'!AE:AE,'ON Data'!$E:$E,3))</f>
        <v>0</v>
      </c>
      <c r="AA12" s="202">
        <f xml:space="preserve">
IF($A$4&lt;=12,SUMIFS('ON Data'!AF:AF,'ON Data'!$D:$D,$A$4,'ON Data'!$E:$E,3),SUMIFS('ON Data'!AF:AF,'ON Data'!$E:$E,3))</f>
        <v>0</v>
      </c>
      <c r="AB12" s="202">
        <f xml:space="preserve">
IF($A$4&lt;=12,SUMIFS('ON Data'!AG:AG,'ON Data'!$D:$D,$A$4,'ON Data'!$E:$E,3),SUMIFS('ON Data'!AG:AG,'ON Data'!$E:$E,3))</f>
        <v>0</v>
      </c>
      <c r="AC12" s="202">
        <f xml:space="preserve">
IF($A$4&lt;=12,SUMIFS('ON Data'!AH:AH,'ON Data'!$D:$D,$A$4,'ON Data'!$E:$E,3),SUMIFS('ON Data'!AH:AH,'ON Data'!$E:$E,3))</f>
        <v>0</v>
      </c>
      <c r="AD12" s="202">
        <f xml:space="preserve">
IF($A$4&lt;=12,SUMIFS('ON Data'!AI:AI,'ON Data'!$D:$D,$A$4,'ON Data'!$E:$E,3),SUMIFS('ON Data'!AI:AI,'ON Data'!$E:$E,3))</f>
        <v>0</v>
      </c>
      <c r="AE12" s="202">
        <f xml:space="preserve">
IF($A$4&lt;=12,SUMIFS('ON Data'!AJ:AJ,'ON Data'!$D:$D,$A$4,'ON Data'!$E:$E,3),SUMIFS('ON Data'!AJ:AJ,'ON Data'!$E:$E,3))</f>
        <v>0</v>
      </c>
      <c r="AF12" s="202">
        <f xml:space="preserve">
IF($A$4&lt;=12,SUMIFS('ON Data'!AK:AK,'ON Data'!$D:$D,$A$4,'ON Data'!$E:$E,3),SUMIFS('ON Data'!AK:AK,'ON Data'!$E:$E,3))</f>
        <v>0</v>
      </c>
      <c r="AG12" s="202">
        <f xml:space="preserve">
IF($A$4&lt;=12,SUMIFS('ON Data'!AL:AL,'ON Data'!$D:$D,$A$4,'ON Data'!$E:$E,3),SUMIFS('ON Data'!AL:AL,'ON Data'!$E:$E,3))</f>
        <v>0</v>
      </c>
      <c r="AH12" s="345">
        <f xml:space="preserve">
IF($A$4&lt;=12,SUMIFS('ON Data'!AN:AN,'ON Data'!$D:$D,$A$4,'ON Data'!$E:$E,3),SUMIFS('ON Data'!AN:AN,'ON Data'!$E:$E,3))</f>
        <v>0</v>
      </c>
      <c r="AI12" s="355"/>
    </row>
    <row r="13" spans="1:35" x14ac:dyDescent="0.3">
      <c r="A13" s="183" t="s">
        <v>119</v>
      </c>
      <c r="B13" s="200">
        <f xml:space="preserve">
IF($A$4&lt;=12,SUMIFS('ON Data'!F:F,'ON Data'!$D:$D,$A$4,'ON Data'!$E:$E,4),SUMIFS('ON Data'!F:F,'ON Data'!$E:$E,4))</f>
        <v>408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Data'!H:H,'ON Data'!$D:$D,$A$4,'ON Data'!$E:$E,4),SUMIFS('ON Data'!H:H,'ON Data'!$E:$E,4))</f>
        <v>408</v>
      </c>
      <c r="E13" s="202">
        <f xml:space="preserve">
IF($A$4&lt;=12,SUMIFS('ON Data'!I:I,'ON Data'!$D:$D,$A$4,'ON Data'!$E:$E,4),SUMIFS('ON Data'!I:I,'ON Data'!$E:$E,4))</f>
        <v>0</v>
      </c>
      <c r="F13" s="202">
        <f xml:space="preserve">
IF($A$4&lt;=12,SUMIFS('ON Data'!K:K,'ON Data'!$D:$D,$A$4,'ON Data'!$E:$E,4),SUMIFS('ON Data'!K:K,'ON Data'!$E:$E,4))</f>
        <v>0</v>
      </c>
      <c r="G13" s="202">
        <f xml:space="preserve">
IF($A$4&lt;=12,SUMIFS('ON Data'!L:L,'ON Data'!$D:$D,$A$4,'ON Data'!$E:$E,4),SUMIFS('ON Data'!L:L,'ON Data'!$E:$E,4))</f>
        <v>0</v>
      </c>
      <c r="H13" s="202">
        <f xml:space="preserve">
IF($A$4&lt;=12,SUMIFS('ON Data'!M:M,'ON Data'!$D:$D,$A$4,'ON Data'!$E:$E,4),SUMIFS('ON Data'!M:M,'ON Data'!$E:$E,4))</f>
        <v>0</v>
      </c>
      <c r="I13" s="202">
        <f xml:space="preserve">
IF($A$4&lt;=12,SUMIFS('ON Data'!N:N,'ON Data'!$D:$D,$A$4,'ON Data'!$E:$E,4),SUMIFS('ON Data'!N:N,'ON Data'!$E:$E,4))</f>
        <v>0</v>
      </c>
      <c r="J13" s="202">
        <f xml:space="preserve">
IF($A$4&lt;=12,SUMIFS('ON Data'!O:O,'ON Data'!$D:$D,$A$4,'ON Data'!$E:$E,4),SUMIFS('ON Data'!O:O,'ON Data'!$E:$E,4))</f>
        <v>0</v>
      </c>
      <c r="K13" s="202">
        <f xml:space="preserve">
IF($A$4&lt;=12,SUMIFS('ON Data'!P:P,'ON Data'!$D:$D,$A$4,'ON Data'!$E:$E,4),SUMIFS('ON Data'!P:P,'ON Data'!$E:$E,4))</f>
        <v>0</v>
      </c>
      <c r="L13" s="202">
        <f xml:space="preserve">
IF($A$4&lt;=12,SUMIFS('ON Data'!Q:Q,'ON Data'!$D:$D,$A$4,'ON Data'!$E:$E,4),SUMIFS('ON Data'!Q:Q,'ON Data'!$E:$E,4))</f>
        <v>0</v>
      </c>
      <c r="M13" s="202">
        <f xml:space="preserve">
IF($A$4&lt;=12,SUMIFS('ON Data'!R:R,'ON Data'!$D:$D,$A$4,'ON Data'!$E:$E,4),SUMIFS('ON Data'!R:R,'ON Data'!$E:$E,4))</f>
        <v>0</v>
      </c>
      <c r="N13" s="202">
        <f xml:space="preserve">
IF($A$4&lt;=12,SUMIFS('ON Data'!S:S,'ON Data'!$D:$D,$A$4,'ON Data'!$E:$E,4),SUMIFS('ON Data'!S:S,'ON Data'!$E:$E,4))</f>
        <v>0</v>
      </c>
      <c r="O13" s="202">
        <f xml:space="preserve">
IF($A$4&lt;=12,SUMIFS('ON Data'!T:T,'ON Data'!$D:$D,$A$4,'ON Data'!$E:$E,4),SUMIFS('ON Data'!T:T,'ON Data'!$E:$E,4))</f>
        <v>0</v>
      </c>
      <c r="P13" s="202">
        <f xml:space="preserve">
IF($A$4&lt;=12,SUMIFS('ON Data'!U:U,'ON Data'!$D:$D,$A$4,'ON Data'!$E:$E,4),SUMIFS('ON Data'!U:U,'ON Data'!$E:$E,4))</f>
        <v>0</v>
      </c>
      <c r="Q13" s="202">
        <f xml:space="preserve">
IF($A$4&lt;=12,SUMIFS('ON Data'!V:V,'ON Data'!$D:$D,$A$4,'ON Data'!$E:$E,4),SUMIFS('ON Data'!V:V,'ON Data'!$E:$E,4))</f>
        <v>0</v>
      </c>
      <c r="R13" s="202">
        <f xml:space="preserve">
IF($A$4&lt;=12,SUMIFS('ON Data'!W:W,'ON Data'!$D:$D,$A$4,'ON Data'!$E:$E,4),SUMIFS('ON Data'!W:W,'ON Data'!$E:$E,4))</f>
        <v>0</v>
      </c>
      <c r="S13" s="202">
        <f xml:space="preserve">
IF($A$4&lt;=12,SUMIFS('ON Data'!X:X,'ON Data'!$D:$D,$A$4,'ON Data'!$E:$E,4),SUMIFS('ON Data'!X:X,'ON Data'!$E:$E,4))</f>
        <v>0</v>
      </c>
      <c r="T13" s="202">
        <f xml:space="preserve">
IF($A$4&lt;=12,SUMIFS('ON Data'!Y:Y,'ON Data'!$D:$D,$A$4,'ON Data'!$E:$E,4),SUMIFS('ON Data'!Y:Y,'ON Data'!$E:$E,4))</f>
        <v>0</v>
      </c>
      <c r="U13" s="202">
        <f xml:space="preserve">
IF($A$4&lt;=12,SUMIFS('ON Data'!Z:Z,'ON Data'!$D:$D,$A$4,'ON Data'!$E:$E,4),SUMIFS('ON Data'!Z:Z,'ON Data'!$E:$E,4))</f>
        <v>0</v>
      </c>
      <c r="V13" s="202">
        <f xml:space="preserve">
IF($A$4&lt;=12,SUMIFS('ON Data'!AA:AA,'ON Data'!$D:$D,$A$4,'ON Data'!$E:$E,4),SUMIFS('ON Data'!AA:AA,'ON Data'!$E:$E,4))</f>
        <v>0</v>
      </c>
      <c r="W13" s="202">
        <f xml:space="preserve">
IF($A$4&lt;=12,SUMIFS('ON Data'!AB:AB,'ON Data'!$D:$D,$A$4,'ON Data'!$E:$E,4),SUMIFS('ON Data'!AB:AB,'ON Data'!$E:$E,4))</f>
        <v>0</v>
      </c>
      <c r="X13" s="202">
        <f xml:space="preserve">
IF($A$4&lt;=12,SUMIFS('ON Data'!AC:AC,'ON Data'!$D:$D,$A$4,'ON Data'!$E:$E,4),SUMIFS('ON Data'!AC:AC,'ON Data'!$E:$E,4))</f>
        <v>0</v>
      </c>
      <c r="Y13" s="202">
        <f xml:space="preserve">
IF($A$4&lt;=12,SUMIFS('ON Data'!AD:AD,'ON Data'!$D:$D,$A$4,'ON Data'!$E:$E,4),SUMIFS('ON Data'!AD:AD,'ON Data'!$E:$E,4))</f>
        <v>0</v>
      </c>
      <c r="Z13" s="202">
        <f xml:space="preserve">
IF($A$4&lt;=12,SUMIFS('ON Data'!AE:AE,'ON Data'!$D:$D,$A$4,'ON Data'!$E:$E,4),SUMIFS('ON Data'!AE:AE,'ON Data'!$E:$E,4))</f>
        <v>0</v>
      </c>
      <c r="AA13" s="202">
        <f xml:space="preserve">
IF($A$4&lt;=12,SUMIFS('ON Data'!AF:AF,'ON Data'!$D:$D,$A$4,'ON Data'!$E:$E,4),SUMIFS('ON Data'!AF:AF,'ON Data'!$E:$E,4))</f>
        <v>0</v>
      </c>
      <c r="AB13" s="202">
        <f xml:space="preserve">
IF($A$4&lt;=12,SUMIFS('ON Data'!AG:AG,'ON Data'!$D:$D,$A$4,'ON Data'!$E:$E,4),SUMIFS('ON Data'!AG:AG,'ON Data'!$E:$E,4))</f>
        <v>0</v>
      </c>
      <c r="AC13" s="202">
        <f xml:space="preserve">
IF($A$4&lt;=12,SUMIFS('ON Data'!AH:AH,'ON Data'!$D:$D,$A$4,'ON Data'!$E:$E,4),SUMIFS('ON Data'!AH:AH,'ON Data'!$E:$E,4))</f>
        <v>0</v>
      </c>
      <c r="AD13" s="202">
        <f xml:space="preserve">
IF($A$4&lt;=12,SUMIFS('ON Data'!AI:AI,'ON Data'!$D:$D,$A$4,'ON Data'!$E:$E,4),SUMIFS('ON Data'!AI:AI,'ON Data'!$E:$E,4))</f>
        <v>0</v>
      </c>
      <c r="AE13" s="202">
        <f xml:space="preserve">
IF($A$4&lt;=12,SUMIFS('ON Data'!AJ:AJ,'ON Data'!$D:$D,$A$4,'ON Data'!$E:$E,4),SUMIFS('ON Data'!AJ:AJ,'ON Data'!$E:$E,4))</f>
        <v>0</v>
      </c>
      <c r="AF13" s="202">
        <f xml:space="preserve">
IF($A$4&lt;=12,SUMIFS('ON Data'!AK:AK,'ON Data'!$D:$D,$A$4,'ON Data'!$E:$E,4),SUMIFS('ON Data'!AK:AK,'ON Data'!$E:$E,4))</f>
        <v>0</v>
      </c>
      <c r="AG13" s="202">
        <f xml:space="preserve">
IF($A$4&lt;=12,SUMIFS('ON Data'!AL:AL,'ON Data'!$D:$D,$A$4,'ON Data'!$E:$E,4),SUMIFS('ON Data'!AL:AL,'ON Data'!$E:$E,4))</f>
        <v>0</v>
      </c>
      <c r="AH13" s="345">
        <f xml:space="preserve">
IF($A$4&lt;=12,SUMIFS('ON Data'!AN:AN,'ON Data'!$D:$D,$A$4,'ON Data'!$E:$E,4),SUMIFS('ON Data'!AN:AN,'ON Data'!$E:$E,4))</f>
        <v>0</v>
      </c>
      <c r="AI13" s="355"/>
    </row>
    <row r="14" spans="1:35" ht="15" thickBot="1" x14ac:dyDescent="0.35">
      <c r="A14" s="184" t="s">
        <v>113</v>
      </c>
      <c r="B14" s="203">
        <f xml:space="preserve">
IF($A$4&lt;=12,SUMIFS('ON Data'!F:F,'ON Data'!$D:$D,$A$4,'ON Data'!$E:$E,5),SUMIFS('ON Data'!F:F,'ON Data'!$E:$E,5))</f>
        <v>5208</v>
      </c>
      <c r="C14" s="204">
        <f xml:space="preserve">
IF($A$4&lt;=12,SUMIFS('ON Data'!G:G,'ON Data'!$D:$D,$A$4,'ON Data'!$E:$E,5),SUMIFS('ON Data'!G:G,'ON Data'!$E:$E,5))</f>
        <v>5208</v>
      </c>
      <c r="D14" s="205">
        <f xml:space="preserve">
IF($A$4&lt;=12,SUMIFS('ON Data'!H:H,'ON Data'!$D:$D,$A$4,'ON Data'!$E:$E,5),SUMIFS('ON Data'!H:H,'ON Data'!$E:$E,5))</f>
        <v>0</v>
      </c>
      <c r="E14" s="205">
        <f xml:space="preserve">
IF($A$4&lt;=12,SUMIFS('ON Data'!I:I,'ON Data'!$D:$D,$A$4,'ON Data'!$E:$E,5),SUMIFS('ON Data'!I:I,'ON Data'!$E:$E,5))</f>
        <v>0</v>
      </c>
      <c r="F14" s="205">
        <f xml:space="preserve">
IF($A$4&lt;=12,SUMIFS('ON Data'!K:K,'ON Data'!$D:$D,$A$4,'ON Data'!$E:$E,5),SUMIFS('ON Data'!K:K,'ON Data'!$E:$E,5))</f>
        <v>0</v>
      </c>
      <c r="G14" s="205">
        <f xml:space="preserve">
IF($A$4&lt;=12,SUMIFS('ON Data'!L:L,'ON Data'!$D:$D,$A$4,'ON Data'!$E:$E,5),SUMIFS('ON Data'!L:L,'ON Data'!$E:$E,5))</f>
        <v>0</v>
      </c>
      <c r="H14" s="205">
        <f xml:space="preserve">
IF($A$4&lt;=12,SUMIFS('ON Data'!M:M,'ON Data'!$D:$D,$A$4,'ON Data'!$E:$E,5),SUMIFS('ON Data'!M:M,'ON Data'!$E:$E,5))</f>
        <v>0</v>
      </c>
      <c r="I14" s="205">
        <f xml:space="preserve">
IF($A$4&lt;=12,SUMIFS('ON Data'!N:N,'ON Data'!$D:$D,$A$4,'ON Data'!$E:$E,5),SUMIFS('ON Data'!N:N,'ON Data'!$E:$E,5))</f>
        <v>0</v>
      </c>
      <c r="J14" s="205">
        <f xml:space="preserve">
IF($A$4&lt;=12,SUMIFS('ON Data'!O:O,'ON Data'!$D:$D,$A$4,'ON Data'!$E:$E,5),SUMIFS('ON Data'!O:O,'ON Data'!$E:$E,5))</f>
        <v>0</v>
      </c>
      <c r="K14" s="205">
        <f xml:space="preserve">
IF($A$4&lt;=12,SUMIFS('ON Data'!P:P,'ON Data'!$D:$D,$A$4,'ON Data'!$E:$E,5),SUMIFS('ON Data'!P:P,'ON Data'!$E:$E,5))</f>
        <v>0</v>
      </c>
      <c r="L14" s="205">
        <f xml:space="preserve">
IF($A$4&lt;=12,SUMIFS('ON Data'!Q:Q,'ON Data'!$D:$D,$A$4,'ON Data'!$E:$E,5),SUMIFS('ON Data'!Q:Q,'ON Data'!$E:$E,5))</f>
        <v>0</v>
      </c>
      <c r="M14" s="205">
        <f xml:space="preserve">
IF($A$4&lt;=12,SUMIFS('ON Data'!R:R,'ON Data'!$D:$D,$A$4,'ON Data'!$E:$E,5),SUMIFS('ON Data'!R:R,'ON Data'!$E:$E,5))</f>
        <v>0</v>
      </c>
      <c r="N14" s="205">
        <f xml:space="preserve">
IF($A$4&lt;=12,SUMIFS('ON Data'!S:S,'ON Data'!$D:$D,$A$4,'ON Data'!$E:$E,5),SUMIFS('ON Data'!S:S,'ON Data'!$E:$E,5))</f>
        <v>0</v>
      </c>
      <c r="O14" s="205">
        <f xml:space="preserve">
IF($A$4&lt;=12,SUMIFS('ON Data'!T:T,'ON Data'!$D:$D,$A$4,'ON Data'!$E:$E,5),SUMIFS('ON Data'!T:T,'ON Data'!$E:$E,5))</f>
        <v>0</v>
      </c>
      <c r="P14" s="205">
        <f xml:space="preserve">
IF($A$4&lt;=12,SUMIFS('ON Data'!U:U,'ON Data'!$D:$D,$A$4,'ON Data'!$E:$E,5),SUMIFS('ON Data'!U:U,'ON Data'!$E:$E,5))</f>
        <v>0</v>
      </c>
      <c r="Q14" s="205">
        <f xml:space="preserve">
IF($A$4&lt;=12,SUMIFS('ON Data'!V:V,'ON Data'!$D:$D,$A$4,'ON Data'!$E:$E,5),SUMIFS('ON Data'!V:V,'ON Data'!$E:$E,5))</f>
        <v>0</v>
      </c>
      <c r="R14" s="205">
        <f xml:space="preserve">
IF($A$4&lt;=12,SUMIFS('ON Data'!W:W,'ON Data'!$D:$D,$A$4,'ON Data'!$E:$E,5),SUMIFS('ON Data'!W:W,'ON Data'!$E:$E,5))</f>
        <v>0</v>
      </c>
      <c r="S14" s="205">
        <f xml:space="preserve">
IF($A$4&lt;=12,SUMIFS('ON Data'!X:X,'ON Data'!$D:$D,$A$4,'ON Data'!$E:$E,5),SUMIFS('ON Data'!X:X,'ON Data'!$E:$E,5))</f>
        <v>0</v>
      </c>
      <c r="T14" s="205">
        <f xml:space="preserve">
IF($A$4&lt;=12,SUMIFS('ON Data'!Y:Y,'ON Data'!$D:$D,$A$4,'ON Data'!$E:$E,5),SUMIFS('ON Data'!Y:Y,'ON Data'!$E:$E,5))</f>
        <v>0</v>
      </c>
      <c r="U14" s="205">
        <f xml:space="preserve">
IF($A$4&lt;=12,SUMIFS('ON Data'!Z:Z,'ON Data'!$D:$D,$A$4,'ON Data'!$E:$E,5),SUMIFS('ON Data'!Z:Z,'ON Data'!$E:$E,5))</f>
        <v>0</v>
      </c>
      <c r="V14" s="205">
        <f xml:space="preserve">
IF($A$4&lt;=12,SUMIFS('ON Data'!AA:AA,'ON Data'!$D:$D,$A$4,'ON Data'!$E:$E,5),SUMIFS('ON Data'!AA:AA,'ON Data'!$E:$E,5))</f>
        <v>0</v>
      </c>
      <c r="W14" s="205">
        <f xml:space="preserve">
IF($A$4&lt;=12,SUMIFS('ON Data'!AB:AB,'ON Data'!$D:$D,$A$4,'ON Data'!$E:$E,5),SUMIFS('ON Data'!AB:AB,'ON Data'!$E:$E,5))</f>
        <v>0</v>
      </c>
      <c r="X14" s="205">
        <f xml:space="preserve">
IF($A$4&lt;=12,SUMIFS('ON Data'!AC:AC,'ON Data'!$D:$D,$A$4,'ON Data'!$E:$E,5),SUMIFS('ON Data'!AC:AC,'ON Data'!$E:$E,5))</f>
        <v>0</v>
      </c>
      <c r="Y14" s="205">
        <f xml:space="preserve">
IF($A$4&lt;=12,SUMIFS('ON Data'!AD:AD,'ON Data'!$D:$D,$A$4,'ON Data'!$E:$E,5),SUMIFS('ON Data'!AD:AD,'ON Data'!$E:$E,5))</f>
        <v>0</v>
      </c>
      <c r="Z14" s="205">
        <f xml:space="preserve">
IF($A$4&lt;=12,SUMIFS('ON Data'!AE:AE,'ON Data'!$D:$D,$A$4,'ON Data'!$E:$E,5),SUMIFS('ON Data'!AE:AE,'ON Data'!$E:$E,5))</f>
        <v>0</v>
      </c>
      <c r="AA14" s="205">
        <f xml:space="preserve">
IF($A$4&lt;=12,SUMIFS('ON Data'!AF:AF,'ON Data'!$D:$D,$A$4,'ON Data'!$E:$E,5),SUMIFS('ON Data'!AF:AF,'ON Data'!$E:$E,5))</f>
        <v>0</v>
      </c>
      <c r="AB14" s="205">
        <f xml:space="preserve">
IF($A$4&lt;=12,SUMIFS('ON Data'!AG:AG,'ON Data'!$D:$D,$A$4,'ON Data'!$E:$E,5),SUMIFS('ON Data'!AG:AG,'ON Data'!$E:$E,5))</f>
        <v>0</v>
      </c>
      <c r="AC14" s="205">
        <f xml:space="preserve">
IF($A$4&lt;=12,SUMIFS('ON Data'!AH:AH,'ON Data'!$D:$D,$A$4,'ON Data'!$E:$E,5),SUMIFS('ON Data'!AH:AH,'ON Data'!$E:$E,5))</f>
        <v>0</v>
      </c>
      <c r="AD14" s="205">
        <f xml:space="preserve">
IF($A$4&lt;=12,SUMIFS('ON Data'!AI:AI,'ON Data'!$D:$D,$A$4,'ON Data'!$E:$E,5),SUMIFS('ON Data'!AI:AI,'ON Data'!$E:$E,5))</f>
        <v>0</v>
      </c>
      <c r="AE14" s="205">
        <f xml:space="preserve">
IF($A$4&lt;=12,SUMIFS('ON Data'!AJ:AJ,'ON Data'!$D:$D,$A$4,'ON Data'!$E:$E,5),SUMIFS('ON Data'!AJ:AJ,'ON Data'!$E:$E,5))</f>
        <v>0</v>
      </c>
      <c r="AF14" s="205">
        <f xml:space="preserve">
IF($A$4&lt;=12,SUMIFS('ON Data'!AK:AK,'ON Data'!$D:$D,$A$4,'ON Data'!$E:$E,5),SUMIFS('ON Data'!AK:AK,'ON Data'!$E:$E,5))</f>
        <v>0</v>
      </c>
      <c r="AG14" s="205">
        <f xml:space="preserve">
IF($A$4&lt;=12,SUMIFS('ON Data'!AL:AL,'ON Data'!$D:$D,$A$4,'ON Data'!$E:$E,5),SUMIFS('ON Data'!AL:AL,'ON Data'!$E:$E,5))</f>
        <v>0</v>
      </c>
      <c r="AH14" s="346">
        <f xml:space="preserve">
IF($A$4&lt;=12,SUMIFS('ON Data'!AN:AN,'ON Data'!$D:$D,$A$4,'ON Data'!$E:$E,5),SUMIFS('ON Data'!AN:AN,'ON Data'!$E:$E,5))</f>
        <v>0</v>
      </c>
      <c r="AI14" s="355"/>
    </row>
    <row r="15" spans="1:35" x14ac:dyDescent="0.3">
      <c r="A15" s="126" t="s">
        <v>123</v>
      </c>
      <c r="B15" s="206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347"/>
      <c r="AI15" s="355"/>
    </row>
    <row r="16" spans="1:35" x14ac:dyDescent="0.3">
      <c r="A16" s="185" t="s">
        <v>114</v>
      </c>
      <c r="B16" s="200">
        <f xml:space="preserve">
IF($A$4&lt;=12,SUMIFS('ON Data'!F:F,'ON Data'!$D:$D,$A$4,'ON Data'!$E:$E,7),SUMIFS('ON Data'!F:F,'ON Data'!$E:$E,7))</f>
        <v>0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Data'!H:H,'ON Data'!$D:$D,$A$4,'ON Data'!$E:$E,7),SUMIFS('ON Data'!H:H,'ON Data'!$E:$E,7))</f>
        <v>0</v>
      </c>
      <c r="E16" s="202">
        <f xml:space="preserve">
IF($A$4&lt;=12,SUMIFS('ON Data'!I:I,'ON Data'!$D:$D,$A$4,'ON Data'!$E:$E,7),SUMIFS('ON Data'!I:I,'ON Data'!$E:$E,7))</f>
        <v>0</v>
      </c>
      <c r="F16" s="202">
        <f xml:space="preserve">
IF($A$4&lt;=12,SUMIFS('ON Data'!K:K,'ON Data'!$D:$D,$A$4,'ON Data'!$E:$E,7),SUMIFS('ON Data'!K:K,'ON Data'!$E:$E,7))</f>
        <v>0</v>
      </c>
      <c r="G16" s="202">
        <f xml:space="preserve">
IF($A$4&lt;=12,SUMIFS('ON Data'!L:L,'ON Data'!$D:$D,$A$4,'ON Data'!$E:$E,7),SUMIFS('ON Data'!L:L,'ON Data'!$E:$E,7))</f>
        <v>0</v>
      </c>
      <c r="H16" s="202">
        <f xml:space="preserve">
IF($A$4&lt;=12,SUMIFS('ON Data'!M:M,'ON Data'!$D:$D,$A$4,'ON Data'!$E:$E,7),SUMIFS('ON Data'!M:M,'ON Data'!$E:$E,7))</f>
        <v>0</v>
      </c>
      <c r="I16" s="202">
        <f xml:space="preserve">
IF($A$4&lt;=12,SUMIFS('ON Data'!N:N,'ON Data'!$D:$D,$A$4,'ON Data'!$E:$E,7),SUMIFS('ON Data'!N:N,'ON Data'!$E:$E,7))</f>
        <v>0</v>
      </c>
      <c r="J16" s="202">
        <f xml:space="preserve">
IF($A$4&lt;=12,SUMIFS('ON Data'!O:O,'ON Data'!$D:$D,$A$4,'ON Data'!$E:$E,7),SUMIFS('ON Data'!O:O,'ON Data'!$E:$E,7))</f>
        <v>0</v>
      </c>
      <c r="K16" s="202">
        <f xml:space="preserve">
IF($A$4&lt;=12,SUMIFS('ON Data'!P:P,'ON Data'!$D:$D,$A$4,'ON Data'!$E:$E,7),SUMIFS('ON Data'!P:P,'ON Data'!$E:$E,7))</f>
        <v>0</v>
      </c>
      <c r="L16" s="202">
        <f xml:space="preserve">
IF($A$4&lt;=12,SUMIFS('ON Data'!Q:Q,'ON Data'!$D:$D,$A$4,'ON Data'!$E:$E,7),SUMIFS('ON Data'!Q:Q,'ON Data'!$E:$E,7))</f>
        <v>0</v>
      </c>
      <c r="M16" s="202">
        <f xml:space="preserve">
IF($A$4&lt;=12,SUMIFS('ON Data'!R:R,'ON Data'!$D:$D,$A$4,'ON Data'!$E:$E,7),SUMIFS('ON Data'!R:R,'ON Data'!$E:$E,7))</f>
        <v>0</v>
      </c>
      <c r="N16" s="202">
        <f xml:space="preserve">
IF($A$4&lt;=12,SUMIFS('ON Data'!S:S,'ON Data'!$D:$D,$A$4,'ON Data'!$E:$E,7),SUMIFS('ON Data'!S:S,'ON Data'!$E:$E,7))</f>
        <v>0</v>
      </c>
      <c r="O16" s="202">
        <f xml:space="preserve">
IF($A$4&lt;=12,SUMIFS('ON Data'!T:T,'ON Data'!$D:$D,$A$4,'ON Data'!$E:$E,7),SUMIFS('ON Data'!T:T,'ON Data'!$E:$E,7))</f>
        <v>0</v>
      </c>
      <c r="P16" s="202">
        <f xml:space="preserve">
IF($A$4&lt;=12,SUMIFS('ON Data'!U:U,'ON Data'!$D:$D,$A$4,'ON Data'!$E:$E,7),SUMIFS('ON Data'!U:U,'ON Data'!$E:$E,7))</f>
        <v>0</v>
      </c>
      <c r="Q16" s="202">
        <f xml:space="preserve">
IF($A$4&lt;=12,SUMIFS('ON Data'!V:V,'ON Data'!$D:$D,$A$4,'ON Data'!$E:$E,7),SUMIFS('ON Data'!V:V,'ON Data'!$E:$E,7))</f>
        <v>0</v>
      </c>
      <c r="R16" s="202">
        <f xml:space="preserve">
IF($A$4&lt;=12,SUMIFS('ON Data'!W:W,'ON Data'!$D:$D,$A$4,'ON Data'!$E:$E,7),SUMIFS('ON Data'!W:W,'ON Data'!$E:$E,7))</f>
        <v>0</v>
      </c>
      <c r="S16" s="202">
        <f xml:space="preserve">
IF($A$4&lt;=12,SUMIFS('ON Data'!X:X,'ON Data'!$D:$D,$A$4,'ON Data'!$E:$E,7),SUMIFS('ON Data'!X:X,'ON Data'!$E:$E,7))</f>
        <v>0</v>
      </c>
      <c r="T16" s="202">
        <f xml:space="preserve">
IF($A$4&lt;=12,SUMIFS('ON Data'!Y:Y,'ON Data'!$D:$D,$A$4,'ON Data'!$E:$E,7),SUMIFS('ON Data'!Y:Y,'ON Data'!$E:$E,7))</f>
        <v>0</v>
      </c>
      <c r="U16" s="202">
        <f xml:space="preserve">
IF($A$4&lt;=12,SUMIFS('ON Data'!Z:Z,'ON Data'!$D:$D,$A$4,'ON Data'!$E:$E,7),SUMIFS('ON Data'!Z:Z,'ON Data'!$E:$E,7))</f>
        <v>0</v>
      </c>
      <c r="V16" s="202">
        <f xml:space="preserve">
IF($A$4&lt;=12,SUMIFS('ON Data'!AA:AA,'ON Data'!$D:$D,$A$4,'ON Data'!$E:$E,7),SUMIFS('ON Data'!AA:AA,'ON Data'!$E:$E,7))</f>
        <v>0</v>
      </c>
      <c r="W16" s="202">
        <f xml:space="preserve">
IF($A$4&lt;=12,SUMIFS('ON Data'!AB:AB,'ON Data'!$D:$D,$A$4,'ON Data'!$E:$E,7),SUMIFS('ON Data'!AB:AB,'ON Data'!$E:$E,7))</f>
        <v>0</v>
      </c>
      <c r="X16" s="202">
        <f xml:space="preserve">
IF($A$4&lt;=12,SUMIFS('ON Data'!AC:AC,'ON Data'!$D:$D,$A$4,'ON Data'!$E:$E,7),SUMIFS('ON Data'!AC:AC,'ON Data'!$E:$E,7))</f>
        <v>0</v>
      </c>
      <c r="Y16" s="202">
        <f xml:space="preserve">
IF($A$4&lt;=12,SUMIFS('ON Data'!AD:AD,'ON Data'!$D:$D,$A$4,'ON Data'!$E:$E,7),SUMIFS('ON Data'!AD:AD,'ON Data'!$E:$E,7))</f>
        <v>0</v>
      </c>
      <c r="Z16" s="202">
        <f xml:space="preserve">
IF($A$4&lt;=12,SUMIFS('ON Data'!AE:AE,'ON Data'!$D:$D,$A$4,'ON Data'!$E:$E,7),SUMIFS('ON Data'!AE:AE,'ON Data'!$E:$E,7))</f>
        <v>0</v>
      </c>
      <c r="AA16" s="202">
        <f xml:space="preserve">
IF($A$4&lt;=12,SUMIFS('ON Data'!AF:AF,'ON Data'!$D:$D,$A$4,'ON Data'!$E:$E,7),SUMIFS('ON Data'!AF:AF,'ON Data'!$E:$E,7))</f>
        <v>0</v>
      </c>
      <c r="AB16" s="202">
        <f xml:space="preserve">
IF($A$4&lt;=12,SUMIFS('ON Data'!AG:AG,'ON Data'!$D:$D,$A$4,'ON Data'!$E:$E,7),SUMIFS('ON Data'!AG:AG,'ON Data'!$E:$E,7))</f>
        <v>0</v>
      </c>
      <c r="AC16" s="202">
        <f xml:space="preserve">
IF($A$4&lt;=12,SUMIFS('ON Data'!AH:AH,'ON Data'!$D:$D,$A$4,'ON Data'!$E:$E,7),SUMIFS('ON Data'!AH:AH,'ON Data'!$E:$E,7))</f>
        <v>0</v>
      </c>
      <c r="AD16" s="202">
        <f xml:space="preserve">
IF($A$4&lt;=12,SUMIFS('ON Data'!AI:AI,'ON Data'!$D:$D,$A$4,'ON Data'!$E:$E,7),SUMIFS('ON Data'!AI:AI,'ON Data'!$E:$E,7))</f>
        <v>0</v>
      </c>
      <c r="AE16" s="202">
        <f xml:space="preserve">
IF($A$4&lt;=12,SUMIFS('ON Data'!AJ:AJ,'ON Data'!$D:$D,$A$4,'ON Data'!$E:$E,7),SUMIFS('ON Data'!AJ:AJ,'ON Data'!$E:$E,7))</f>
        <v>0</v>
      </c>
      <c r="AF16" s="202">
        <f xml:space="preserve">
IF($A$4&lt;=12,SUMIFS('ON Data'!AK:AK,'ON Data'!$D:$D,$A$4,'ON Data'!$E:$E,7),SUMIFS('ON Data'!AK:AK,'ON Data'!$E:$E,7))</f>
        <v>0</v>
      </c>
      <c r="AG16" s="202">
        <f xml:space="preserve">
IF($A$4&lt;=12,SUMIFS('ON Data'!AL:AL,'ON Data'!$D:$D,$A$4,'ON Data'!$E:$E,7),SUMIFS('ON Data'!AL:AL,'ON Data'!$E:$E,7))</f>
        <v>0</v>
      </c>
      <c r="AH16" s="345">
        <f xml:space="preserve">
IF($A$4&lt;=12,SUMIFS('ON Data'!AN:AN,'ON Data'!$D:$D,$A$4,'ON Data'!$E:$E,7),SUMIFS('ON Data'!AN:AN,'ON Data'!$E:$E,7))</f>
        <v>0</v>
      </c>
      <c r="AI16" s="355"/>
    </row>
    <row r="17" spans="1:35" x14ac:dyDescent="0.3">
      <c r="A17" s="185" t="s">
        <v>115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Data'!H:H,'ON Data'!$D:$D,$A$4,'ON Data'!$E:$E,8),SUMIFS('ON Data'!H:H,'ON Data'!$E:$E,8))</f>
        <v>0</v>
      </c>
      <c r="E17" s="202">
        <f xml:space="preserve">
IF($A$4&lt;=12,SUMIFS('ON Data'!I:I,'ON Data'!$D:$D,$A$4,'ON Data'!$E:$E,8),SUMIFS('ON Data'!I:I,'ON Data'!$E:$E,8))</f>
        <v>0</v>
      </c>
      <c r="F17" s="202">
        <f xml:space="preserve">
IF($A$4&lt;=12,SUMIFS('ON Data'!K:K,'ON Data'!$D:$D,$A$4,'ON Data'!$E:$E,8),SUMIFS('ON Data'!K:K,'ON Data'!$E:$E,8))</f>
        <v>0</v>
      </c>
      <c r="G17" s="202">
        <f xml:space="preserve">
IF($A$4&lt;=12,SUMIFS('ON Data'!L:L,'ON Data'!$D:$D,$A$4,'ON Data'!$E:$E,8),SUMIFS('ON Data'!L:L,'ON Data'!$E:$E,8))</f>
        <v>0</v>
      </c>
      <c r="H17" s="202">
        <f xml:space="preserve">
IF($A$4&lt;=12,SUMIFS('ON Data'!M:M,'ON Data'!$D:$D,$A$4,'ON Data'!$E:$E,8),SUMIFS('ON Data'!M:M,'ON Data'!$E:$E,8))</f>
        <v>0</v>
      </c>
      <c r="I17" s="202">
        <f xml:space="preserve">
IF($A$4&lt;=12,SUMIFS('ON Data'!N:N,'ON Data'!$D:$D,$A$4,'ON Data'!$E:$E,8),SUMIFS('ON Data'!N:N,'ON Data'!$E:$E,8))</f>
        <v>0</v>
      </c>
      <c r="J17" s="202">
        <f xml:space="preserve">
IF($A$4&lt;=12,SUMIFS('ON Data'!O:O,'ON Data'!$D:$D,$A$4,'ON Data'!$E:$E,8),SUMIFS('ON Data'!O:O,'ON Data'!$E:$E,8))</f>
        <v>0</v>
      </c>
      <c r="K17" s="202">
        <f xml:space="preserve">
IF($A$4&lt;=12,SUMIFS('ON Data'!P:P,'ON Data'!$D:$D,$A$4,'ON Data'!$E:$E,8),SUMIFS('ON Data'!P:P,'ON Data'!$E:$E,8))</f>
        <v>0</v>
      </c>
      <c r="L17" s="202">
        <f xml:space="preserve">
IF($A$4&lt;=12,SUMIFS('ON Data'!Q:Q,'ON Data'!$D:$D,$A$4,'ON Data'!$E:$E,8),SUMIFS('ON Data'!Q:Q,'ON Data'!$E:$E,8))</f>
        <v>0</v>
      </c>
      <c r="M17" s="202">
        <f xml:space="preserve">
IF($A$4&lt;=12,SUMIFS('ON Data'!R:R,'ON Data'!$D:$D,$A$4,'ON Data'!$E:$E,8),SUMIFS('ON Data'!R:R,'ON Data'!$E:$E,8))</f>
        <v>0</v>
      </c>
      <c r="N17" s="202">
        <f xml:space="preserve">
IF($A$4&lt;=12,SUMIFS('ON Data'!S:S,'ON Data'!$D:$D,$A$4,'ON Data'!$E:$E,8),SUMIFS('ON Data'!S:S,'ON Data'!$E:$E,8))</f>
        <v>0</v>
      </c>
      <c r="O17" s="202">
        <f xml:space="preserve">
IF($A$4&lt;=12,SUMIFS('ON Data'!T:T,'ON Data'!$D:$D,$A$4,'ON Data'!$E:$E,8),SUMIFS('ON Data'!T:T,'ON Data'!$E:$E,8))</f>
        <v>0</v>
      </c>
      <c r="P17" s="202">
        <f xml:space="preserve">
IF($A$4&lt;=12,SUMIFS('ON Data'!U:U,'ON Data'!$D:$D,$A$4,'ON Data'!$E:$E,8),SUMIFS('ON Data'!U:U,'ON Data'!$E:$E,8))</f>
        <v>0</v>
      </c>
      <c r="Q17" s="202">
        <f xml:space="preserve">
IF($A$4&lt;=12,SUMIFS('ON Data'!V:V,'ON Data'!$D:$D,$A$4,'ON Data'!$E:$E,8),SUMIFS('ON Data'!V:V,'ON Data'!$E:$E,8))</f>
        <v>0</v>
      </c>
      <c r="R17" s="202">
        <f xml:space="preserve">
IF($A$4&lt;=12,SUMIFS('ON Data'!W:W,'ON Data'!$D:$D,$A$4,'ON Data'!$E:$E,8),SUMIFS('ON Data'!W:W,'ON Data'!$E:$E,8))</f>
        <v>0</v>
      </c>
      <c r="S17" s="202">
        <f xml:space="preserve">
IF($A$4&lt;=12,SUMIFS('ON Data'!X:X,'ON Data'!$D:$D,$A$4,'ON Data'!$E:$E,8),SUMIFS('ON Data'!X:X,'ON Data'!$E:$E,8))</f>
        <v>0</v>
      </c>
      <c r="T17" s="202">
        <f xml:space="preserve">
IF($A$4&lt;=12,SUMIFS('ON Data'!Y:Y,'ON Data'!$D:$D,$A$4,'ON Data'!$E:$E,8),SUMIFS('ON Data'!Y:Y,'ON Data'!$E:$E,8))</f>
        <v>0</v>
      </c>
      <c r="U17" s="202">
        <f xml:space="preserve">
IF($A$4&lt;=12,SUMIFS('ON Data'!Z:Z,'ON Data'!$D:$D,$A$4,'ON Data'!$E:$E,8),SUMIFS('ON Data'!Z:Z,'ON Data'!$E:$E,8))</f>
        <v>0</v>
      </c>
      <c r="V17" s="202">
        <f xml:space="preserve">
IF($A$4&lt;=12,SUMIFS('ON Data'!AA:AA,'ON Data'!$D:$D,$A$4,'ON Data'!$E:$E,8),SUMIFS('ON Data'!AA:AA,'ON Data'!$E:$E,8))</f>
        <v>0</v>
      </c>
      <c r="W17" s="202">
        <f xml:space="preserve">
IF($A$4&lt;=12,SUMIFS('ON Data'!AB:AB,'ON Data'!$D:$D,$A$4,'ON Data'!$E:$E,8),SUMIFS('ON Data'!AB:AB,'ON Data'!$E:$E,8))</f>
        <v>0</v>
      </c>
      <c r="X17" s="202">
        <f xml:space="preserve">
IF($A$4&lt;=12,SUMIFS('ON Data'!AC:AC,'ON Data'!$D:$D,$A$4,'ON Data'!$E:$E,8),SUMIFS('ON Data'!AC:AC,'ON Data'!$E:$E,8))</f>
        <v>0</v>
      </c>
      <c r="Y17" s="202">
        <f xml:space="preserve">
IF($A$4&lt;=12,SUMIFS('ON Data'!AD:AD,'ON Data'!$D:$D,$A$4,'ON Data'!$E:$E,8),SUMIFS('ON Data'!AD:AD,'ON Data'!$E:$E,8))</f>
        <v>0</v>
      </c>
      <c r="Z17" s="202">
        <f xml:space="preserve">
IF($A$4&lt;=12,SUMIFS('ON Data'!AE:AE,'ON Data'!$D:$D,$A$4,'ON Data'!$E:$E,8),SUMIFS('ON Data'!AE:AE,'ON Data'!$E:$E,8))</f>
        <v>0</v>
      </c>
      <c r="AA17" s="202">
        <f xml:space="preserve">
IF($A$4&lt;=12,SUMIFS('ON Data'!AF:AF,'ON Data'!$D:$D,$A$4,'ON Data'!$E:$E,8),SUMIFS('ON Data'!AF:AF,'ON Data'!$E:$E,8))</f>
        <v>0</v>
      </c>
      <c r="AB17" s="202">
        <f xml:space="preserve">
IF($A$4&lt;=12,SUMIFS('ON Data'!AG:AG,'ON Data'!$D:$D,$A$4,'ON Data'!$E:$E,8),SUMIFS('ON Data'!AG:AG,'ON Data'!$E:$E,8))</f>
        <v>0</v>
      </c>
      <c r="AC17" s="202">
        <f xml:space="preserve">
IF($A$4&lt;=12,SUMIFS('ON Data'!AH:AH,'ON Data'!$D:$D,$A$4,'ON Data'!$E:$E,8),SUMIFS('ON Data'!AH:AH,'ON Data'!$E:$E,8))</f>
        <v>0</v>
      </c>
      <c r="AD17" s="202">
        <f xml:space="preserve">
IF($A$4&lt;=12,SUMIFS('ON Data'!AI:AI,'ON Data'!$D:$D,$A$4,'ON Data'!$E:$E,8),SUMIFS('ON Data'!AI:AI,'ON Data'!$E:$E,8))</f>
        <v>0</v>
      </c>
      <c r="AE17" s="202">
        <f xml:space="preserve">
IF($A$4&lt;=12,SUMIFS('ON Data'!AJ:AJ,'ON Data'!$D:$D,$A$4,'ON Data'!$E:$E,8),SUMIFS('ON Data'!AJ:AJ,'ON Data'!$E:$E,8))</f>
        <v>0</v>
      </c>
      <c r="AF17" s="202">
        <f xml:space="preserve">
IF($A$4&lt;=12,SUMIFS('ON Data'!AK:AK,'ON Data'!$D:$D,$A$4,'ON Data'!$E:$E,8),SUMIFS('ON Data'!AK:AK,'ON Data'!$E:$E,8))</f>
        <v>0</v>
      </c>
      <c r="AG17" s="202">
        <f xml:space="preserve">
IF($A$4&lt;=12,SUMIFS('ON Data'!AL:AL,'ON Data'!$D:$D,$A$4,'ON Data'!$E:$E,8),SUMIFS('ON Data'!AL:AL,'ON Data'!$E:$E,8))</f>
        <v>0</v>
      </c>
      <c r="AH17" s="345">
        <f xml:space="preserve">
IF($A$4&lt;=12,SUMIFS('ON Data'!AN:AN,'ON Data'!$D:$D,$A$4,'ON Data'!$E:$E,8),SUMIFS('ON Data'!AN:AN,'ON Data'!$E:$E,8))</f>
        <v>0</v>
      </c>
      <c r="AI17" s="355"/>
    </row>
    <row r="18" spans="1:35" x14ac:dyDescent="0.3">
      <c r="A18" s="185" t="s">
        <v>116</v>
      </c>
      <c r="B18" s="200">
        <f xml:space="preserve">
B19-B16-B17</f>
        <v>61854</v>
      </c>
      <c r="C18" s="201">
        <f t="shared" ref="C18:G18" si="0" xml:space="preserve">
C19-C16-C17</f>
        <v>0</v>
      </c>
      <c r="D18" s="202">
        <f t="shared" si="0"/>
        <v>40562</v>
      </c>
      <c r="E18" s="202">
        <f t="shared" si="0"/>
        <v>0</v>
      </c>
      <c r="F18" s="202">
        <f t="shared" si="0"/>
        <v>0</v>
      </c>
      <c r="G18" s="202">
        <f t="shared" si="0"/>
        <v>0</v>
      </c>
      <c r="H18" s="202">
        <f t="shared" ref="H18:AH18" si="1" xml:space="preserve">
H19-H16-H17</f>
        <v>0</v>
      </c>
      <c r="I18" s="202">
        <f t="shared" si="1"/>
        <v>0</v>
      </c>
      <c r="J18" s="202">
        <f t="shared" si="1"/>
        <v>0</v>
      </c>
      <c r="K18" s="202">
        <f t="shared" si="1"/>
        <v>0</v>
      </c>
      <c r="L18" s="202">
        <f t="shared" si="1"/>
        <v>0</v>
      </c>
      <c r="M18" s="202">
        <f t="shared" si="1"/>
        <v>0</v>
      </c>
      <c r="N18" s="202">
        <f t="shared" si="1"/>
        <v>0</v>
      </c>
      <c r="O18" s="202">
        <f t="shared" si="1"/>
        <v>0</v>
      </c>
      <c r="P18" s="202">
        <f t="shared" si="1"/>
        <v>0</v>
      </c>
      <c r="Q18" s="202">
        <f t="shared" si="1"/>
        <v>0</v>
      </c>
      <c r="R18" s="202">
        <f t="shared" si="1"/>
        <v>0</v>
      </c>
      <c r="S18" s="202">
        <f t="shared" si="1"/>
        <v>0</v>
      </c>
      <c r="T18" s="202">
        <f t="shared" si="1"/>
        <v>0</v>
      </c>
      <c r="U18" s="202">
        <f t="shared" si="1"/>
        <v>0</v>
      </c>
      <c r="V18" s="202">
        <f t="shared" si="1"/>
        <v>0</v>
      </c>
      <c r="W18" s="202">
        <f t="shared" si="1"/>
        <v>0</v>
      </c>
      <c r="X18" s="202">
        <f t="shared" si="1"/>
        <v>0</v>
      </c>
      <c r="Y18" s="202">
        <f t="shared" si="1"/>
        <v>0</v>
      </c>
      <c r="Z18" s="202">
        <f t="shared" si="1"/>
        <v>0</v>
      </c>
      <c r="AA18" s="202">
        <f t="shared" si="1"/>
        <v>0</v>
      </c>
      <c r="AB18" s="202">
        <f t="shared" si="1"/>
        <v>0</v>
      </c>
      <c r="AC18" s="202">
        <f t="shared" si="1"/>
        <v>0</v>
      </c>
      <c r="AD18" s="202">
        <f t="shared" si="1"/>
        <v>0</v>
      </c>
      <c r="AE18" s="202">
        <f t="shared" si="1"/>
        <v>0</v>
      </c>
      <c r="AF18" s="202">
        <f t="shared" si="1"/>
        <v>0</v>
      </c>
      <c r="AG18" s="202">
        <f t="shared" si="1"/>
        <v>0</v>
      </c>
      <c r="AH18" s="345">
        <f t="shared" si="1"/>
        <v>21292</v>
      </c>
      <c r="AI18" s="355"/>
    </row>
    <row r="19" spans="1:35" ht="15" thickBot="1" x14ac:dyDescent="0.35">
      <c r="A19" s="186" t="s">
        <v>117</v>
      </c>
      <c r="B19" s="209">
        <f xml:space="preserve">
IF($A$4&lt;=12,SUMIFS('ON Data'!F:F,'ON Data'!$D:$D,$A$4,'ON Data'!$E:$E,9),SUMIFS('ON Data'!F:F,'ON Data'!$E:$E,9))</f>
        <v>61854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Data'!H:H,'ON Data'!$D:$D,$A$4,'ON Data'!$E:$E,9),SUMIFS('ON Data'!H:H,'ON Data'!$E:$E,9))</f>
        <v>40562</v>
      </c>
      <c r="E19" s="211">
        <f xml:space="preserve">
IF($A$4&lt;=12,SUMIFS('ON Data'!I:I,'ON Data'!$D:$D,$A$4,'ON Data'!$E:$E,9),SUMIFS('ON Data'!I:I,'ON Data'!$E:$E,9))</f>
        <v>0</v>
      </c>
      <c r="F19" s="211">
        <f xml:space="preserve">
IF($A$4&lt;=12,SUMIFS('ON Data'!K:K,'ON Data'!$D:$D,$A$4,'ON Data'!$E:$E,9),SUMIFS('ON Data'!K:K,'ON Data'!$E:$E,9))</f>
        <v>0</v>
      </c>
      <c r="G19" s="211">
        <f xml:space="preserve">
IF($A$4&lt;=12,SUMIFS('ON Data'!L:L,'ON Data'!$D:$D,$A$4,'ON Data'!$E:$E,9),SUMIFS('ON Data'!L:L,'ON Data'!$E:$E,9))</f>
        <v>0</v>
      </c>
      <c r="H19" s="211">
        <f xml:space="preserve">
IF($A$4&lt;=12,SUMIFS('ON Data'!M:M,'ON Data'!$D:$D,$A$4,'ON Data'!$E:$E,9),SUMIFS('ON Data'!M:M,'ON Data'!$E:$E,9))</f>
        <v>0</v>
      </c>
      <c r="I19" s="211">
        <f xml:space="preserve">
IF($A$4&lt;=12,SUMIFS('ON Data'!N:N,'ON Data'!$D:$D,$A$4,'ON Data'!$E:$E,9),SUMIFS('ON Data'!N:N,'ON Data'!$E:$E,9))</f>
        <v>0</v>
      </c>
      <c r="J19" s="211">
        <f xml:space="preserve">
IF($A$4&lt;=12,SUMIFS('ON Data'!O:O,'ON Data'!$D:$D,$A$4,'ON Data'!$E:$E,9),SUMIFS('ON Data'!O:O,'ON Data'!$E:$E,9))</f>
        <v>0</v>
      </c>
      <c r="K19" s="211">
        <f xml:space="preserve">
IF($A$4&lt;=12,SUMIFS('ON Data'!P:P,'ON Data'!$D:$D,$A$4,'ON Data'!$E:$E,9),SUMIFS('ON Data'!P:P,'ON Data'!$E:$E,9))</f>
        <v>0</v>
      </c>
      <c r="L19" s="211">
        <f xml:space="preserve">
IF($A$4&lt;=12,SUMIFS('ON Data'!Q:Q,'ON Data'!$D:$D,$A$4,'ON Data'!$E:$E,9),SUMIFS('ON Data'!Q:Q,'ON Data'!$E:$E,9))</f>
        <v>0</v>
      </c>
      <c r="M19" s="211">
        <f xml:space="preserve">
IF($A$4&lt;=12,SUMIFS('ON Data'!R:R,'ON Data'!$D:$D,$A$4,'ON Data'!$E:$E,9),SUMIFS('ON Data'!R:R,'ON Data'!$E:$E,9))</f>
        <v>0</v>
      </c>
      <c r="N19" s="211">
        <f xml:space="preserve">
IF($A$4&lt;=12,SUMIFS('ON Data'!S:S,'ON Data'!$D:$D,$A$4,'ON Data'!$E:$E,9),SUMIFS('ON Data'!S:S,'ON Data'!$E:$E,9))</f>
        <v>0</v>
      </c>
      <c r="O19" s="211">
        <f xml:space="preserve">
IF($A$4&lt;=12,SUMIFS('ON Data'!T:T,'ON Data'!$D:$D,$A$4,'ON Data'!$E:$E,9),SUMIFS('ON Data'!T:T,'ON Data'!$E:$E,9))</f>
        <v>0</v>
      </c>
      <c r="P19" s="211">
        <f xml:space="preserve">
IF($A$4&lt;=12,SUMIFS('ON Data'!U:U,'ON Data'!$D:$D,$A$4,'ON Data'!$E:$E,9),SUMIFS('ON Data'!U:U,'ON Data'!$E:$E,9))</f>
        <v>0</v>
      </c>
      <c r="Q19" s="211">
        <f xml:space="preserve">
IF($A$4&lt;=12,SUMIFS('ON Data'!V:V,'ON Data'!$D:$D,$A$4,'ON Data'!$E:$E,9),SUMIFS('ON Data'!V:V,'ON Data'!$E:$E,9))</f>
        <v>0</v>
      </c>
      <c r="R19" s="211">
        <f xml:space="preserve">
IF($A$4&lt;=12,SUMIFS('ON Data'!W:W,'ON Data'!$D:$D,$A$4,'ON Data'!$E:$E,9),SUMIFS('ON Data'!W:W,'ON Data'!$E:$E,9))</f>
        <v>0</v>
      </c>
      <c r="S19" s="211">
        <f xml:space="preserve">
IF($A$4&lt;=12,SUMIFS('ON Data'!X:X,'ON Data'!$D:$D,$A$4,'ON Data'!$E:$E,9),SUMIFS('ON Data'!X:X,'ON Data'!$E:$E,9))</f>
        <v>0</v>
      </c>
      <c r="T19" s="211">
        <f xml:space="preserve">
IF($A$4&lt;=12,SUMIFS('ON Data'!Y:Y,'ON Data'!$D:$D,$A$4,'ON Data'!$E:$E,9),SUMIFS('ON Data'!Y:Y,'ON Data'!$E:$E,9))</f>
        <v>0</v>
      </c>
      <c r="U19" s="211">
        <f xml:space="preserve">
IF($A$4&lt;=12,SUMIFS('ON Data'!Z:Z,'ON Data'!$D:$D,$A$4,'ON Data'!$E:$E,9),SUMIFS('ON Data'!Z:Z,'ON Data'!$E:$E,9))</f>
        <v>0</v>
      </c>
      <c r="V19" s="211">
        <f xml:space="preserve">
IF($A$4&lt;=12,SUMIFS('ON Data'!AA:AA,'ON Data'!$D:$D,$A$4,'ON Data'!$E:$E,9),SUMIFS('ON Data'!AA:AA,'ON Data'!$E:$E,9))</f>
        <v>0</v>
      </c>
      <c r="W19" s="211">
        <f xml:space="preserve">
IF($A$4&lt;=12,SUMIFS('ON Data'!AB:AB,'ON Data'!$D:$D,$A$4,'ON Data'!$E:$E,9),SUMIFS('ON Data'!AB:AB,'ON Data'!$E:$E,9))</f>
        <v>0</v>
      </c>
      <c r="X19" s="211">
        <f xml:space="preserve">
IF($A$4&lt;=12,SUMIFS('ON Data'!AC:AC,'ON Data'!$D:$D,$A$4,'ON Data'!$E:$E,9),SUMIFS('ON Data'!AC:AC,'ON Data'!$E:$E,9))</f>
        <v>0</v>
      </c>
      <c r="Y19" s="211">
        <f xml:space="preserve">
IF($A$4&lt;=12,SUMIFS('ON Data'!AD:AD,'ON Data'!$D:$D,$A$4,'ON Data'!$E:$E,9),SUMIFS('ON Data'!AD:AD,'ON Data'!$E:$E,9))</f>
        <v>0</v>
      </c>
      <c r="Z19" s="211">
        <f xml:space="preserve">
IF($A$4&lt;=12,SUMIFS('ON Data'!AE:AE,'ON Data'!$D:$D,$A$4,'ON Data'!$E:$E,9),SUMIFS('ON Data'!AE:AE,'ON Data'!$E:$E,9))</f>
        <v>0</v>
      </c>
      <c r="AA19" s="211">
        <f xml:space="preserve">
IF($A$4&lt;=12,SUMIFS('ON Data'!AF:AF,'ON Data'!$D:$D,$A$4,'ON Data'!$E:$E,9),SUMIFS('ON Data'!AF:AF,'ON Data'!$E:$E,9))</f>
        <v>0</v>
      </c>
      <c r="AB19" s="211">
        <f xml:space="preserve">
IF($A$4&lt;=12,SUMIFS('ON Data'!AG:AG,'ON Data'!$D:$D,$A$4,'ON Data'!$E:$E,9),SUMIFS('ON Data'!AG:AG,'ON Data'!$E:$E,9))</f>
        <v>0</v>
      </c>
      <c r="AC19" s="211">
        <f xml:space="preserve">
IF($A$4&lt;=12,SUMIFS('ON Data'!AH:AH,'ON Data'!$D:$D,$A$4,'ON Data'!$E:$E,9),SUMIFS('ON Data'!AH:AH,'ON Data'!$E:$E,9))</f>
        <v>0</v>
      </c>
      <c r="AD19" s="211">
        <f xml:space="preserve">
IF($A$4&lt;=12,SUMIFS('ON Data'!AI:AI,'ON Data'!$D:$D,$A$4,'ON Data'!$E:$E,9),SUMIFS('ON Data'!AI:AI,'ON Data'!$E:$E,9))</f>
        <v>0</v>
      </c>
      <c r="AE19" s="211">
        <f xml:space="preserve">
IF($A$4&lt;=12,SUMIFS('ON Data'!AJ:AJ,'ON Data'!$D:$D,$A$4,'ON Data'!$E:$E,9),SUMIFS('ON Data'!AJ:AJ,'ON Data'!$E:$E,9))</f>
        <v>0</v>
      </c>
      <c r="AF19" s="211">
        <f xml:space="preserve">
IF($A$4&lt;=12,SUMIFS('ON Data'!AK:AK,'ON Data'!$D:$D,$A$4,'ON Data'!$E:$E,9),SUMIFS('ON Data'!AK:AK,'ON Data'!$E:$E,9))</f>
        <v>0</v>
      </c>
      <c r="AG19" s="211">
        <f xml:space="preserve">
IF($A$4&lt;=12,SUMIFS('ON Data'!AL:AL,'ON Data'!$D:$D,$A$4,'ON Data'!$E:$E,9),SUMIFS('ON Data'!AL:AL,'ON Data'!$E:$E,9))</f>
        <v>0</v>
      </c>
      <c r="AH19" s="348">
        <f xml:space="preserve">
IF($A$4&lt;=12,SUMIFS('ON Data'!AN:AN,'ON Data'!$D:$D,$A$4,'ON Data'!$E:$E,9),SUMIFS('ON Data'!AN:AN,'ON Data'!$E:$E,9))</f>
        <v>21292</v>
      </c>
      <c r="AI19" s="355"/>
    </row>
    <row r="20" spans="1:35" ht="15" collapsed="1" thickBot="1" x14ac:dyDescent="0.35">
      <c r="A20" s="187" t="s">
        <v>51</v>
      </c>
      <c r="B20" s="212">
        <f xml:space="preserve">
IF($A$4&lt;=12,SUMIFS('ON Data'!F:F,'ON Data'!$D:$D,$A$4,'ON Data'!$E:$E,6),SUMIFS('ON Data'!F:F,'ON Data'!$E:$E,6))</f>
        <v>1937775</v>
      </c>
      <c r="C20" s="213">
        <f xml:space="preserve">
IF($A$4&lt;=12,SUMIFS('ON Data'!G:G,'ON Data'!$D:$D,$A$4,'ON Data'!$E:$E,6),SUMIFS('ON Data'!G:G,'ON Data'!$E:$E,6))</f>
        <v>418405</v>
      </c>
      <c r="D20" s="214">
        <f xml:space="preserve">
IF($A$4&lt;=12,SUMIFS('ON Data'!H:H,'ON Data'!$D:$D,$A$4,'ON Data'!$E:$E,6),SUMIFS('ON Data'!H:H,'ON Data'!$E:$E,6))</f>
        <v>1204447</v>
      </c>
      <c r="E20" s="214">
        <f xml:space="preserve">
IF($A$4&lt;=12,SUMIFS('ON Data'!I:I,'ON Data'!$D:$D,$A$4,'ON Data'!$E:$E,6),SUMIFS('ON Data'!I:I,'ON Data'!$E:$E,6))</f>
        <v>0</v>
      </c>
      <c r="F20" s="214">
        <f xml:space="preserve">
IF($A$4&lt;=12,SUMIFS('ON Data'!K:K,'ON Data'!$D:$D,$A$4,'ON Data'!$E:$E,6),SUMIFS('ON Data'!K:K,'ON Data'!$E:$E,6))</f>
        <v>0</v>
      </c>
      <c r="G20" s="214">
        <f xml:space="preserve">
IF($A$4&lt;=12,SUMIFS('ON Data'!L:L,'ON Data'!$D:$D,$A$4,'ON Data'!$E:$E,6),SUMIFS('ON Data'!L:L,'ON Data'!$E:$E,6))</f>
        <v>0</v>
      </c>
      <c r="H20" s="214">
        <f xml:space="preserve">
IF($A$4&lt;=12,SUMIFS('ON Data'!M:M,'ON Data'!$D:$D,$A$4,'ON Data'!$E:$E,6),SUMIFS('ON Data'!M:M,'ON Data'!$E:$E,6))</f>
        <v>0</v>
      </c>
      <c r="I20" s="214">
        <f xml:space="preserve">
IF($A$4&lt;=12,SUMIFS('ON Data'!N:N,'ON Data'!$D:$D,$A$4,'ON Data'!$E:$E,6),SUMIFS('ON Data'!N:N,'ON Data'!$E:$E,6))</f>
        <v>0</v>
      </c>
      <c r="J20" s="214">
        <f xml:space="preserve">
IF($A$4&lt;=12,SUMIFS('ON Data'!O:O,'ON Data'!$D:$D,$A$4,'ON Data'!$E:$E,6),SUMIFS('ON Data'!O:O,'ON Data'!$E:$E,6))</f>
        <v>0</v>
      </c>
      <c r="K20" s="214">
        <f xml:space="preserve">
IF($A$4&lt;=12,SUMIFS('ON Data'!P:P,'ON Data'!$D:$D,$A$4,'ON Data'!$E:$E,6),SUMIFS('ON Data'!P:P,'ON Data'!$E:$E,6))</f>
        <v>0</v>
      </c>
      <c r="L20" s="214">
        <f xml:space="preserve">
IF($A$4&lt;=12,SUMIFS('ON Data'!Q:Q,'ON Data'!$D:$D,$A$4,'ON Data'!$E:$E,6),SUMIFS('ON Data'!Q:Q,'ON Data'!$E:$E,6))</f>
        <v>0</v>
      </c>
      <c r="M20" s="214">
        <f xml:space="preserve">
IF($A$4&lt;=12,SUMIFS('ON Data'!R:R,'ON Data'!$D:$D,$A$4,'ON Data'!$E:$E,6),SUMIFS('ON Data'!R:R,'ON Data'!$E:$E,6))</f>
        <v>0</v>
      </c>
      <c r="N20" s="214">
        <f xml:space="preserve">
IF($A$4&lt;=12,SUMIFS('ON Data'!S:S,'ON Data'!$D:$D,$A$4,'ON Data'!$E:$E,6),SUMIFS('ON Data'!S:S,'ON Data'!$E:$E,6))</f>
        <v>0</v>
      </c>
      <c r="O20" s="214">
        <f xml:space="preserve">
IF($A$4&lt;=12,SUMIFS('ON Data'!T:T,'ON Data'!$D:$D,$A$4,'ON Data'!$E:$E,6),SUMIFS('ON Data'!T:T,'ON Data'!$E:$E,6))</f>
        <v>0</v>
      </c>
      <c r="P20" s="214">
        <f xml:space="preserve">
IF($A$4&lt;=12,SUMIFS('ON Data'!U:U,'ON Data'!$D:$D,$A$4,'ON Data'!$E:$E,6),SUMIFS('ON Data'!U:U,'ON Data'!$E:$E,6))</f>
        <v>0</v>
      </c>
      <c r="Q20" s="214">
        <f xml:space="preserve">
IF($A$4&lt;=12,SUMIFS('ON Data'!V:V,'ON Data'!$D:$D,$A$4,'ON Data'!$E:$E,6),SUMIFS('ON Data'!V:V,'ON Data'!$E:$E,6))</f>
        <v>0</v>
      </c>
      <c r="R20" s="214">
        <f xml:space="preserve">
IF($A$4&lt;=12,SUMIFS('ON Data'!W:W,'ON Data'!$D:$D,$A$4,'ON Data'!$E:$E,6),SUMIFS('ON Data'!W:W,'ON Data'!$E:$E,6))</f>
        <v>0</v>
      </c>
      <c r="S20" s="214">
        <f xml:space="preserve">
IF($A$4&lt;=12,SUMIFS('ON Data'!X:X,'ON Data'!$D:$D,$A$4,'ON Data'!$E:$E,6),SUMIFS('ON Data'!X:X,'ON Data'!$E:$E,6))</f>
        <v>0</v>
      </c>
      <c r="T20" s="214">
        <f xml:space="preserve">
IF($A$4&lt;=12,SUMIFS('ON Data'!Y:Y,'ON Data'!$D:$D,$A$4,'ON Data'!$E:$E,6),SUMIFS('ON Data'!Y:Y,'ON Data'!$E:$E,6))</f>
        <v>0</v>
      </c>
      <c r="U20" s="214">
        <f xml:space="preserve">
IF($A$4&lt;=12,SUMIFS('ON Data'!Z:Z,'ON Data'!$D:$D,$A$4,'ON Data'!$E:$E,6),SUMIFS('ON Data'!Z:Z,'ON Data'!$E:$E,6))</f>
        <v>0</v>
      </c>
      <c r="V20" s="214">
        <f xml:space="preserve">
IF($A$4&lt;=12,SUMIFS('ON Data'!AA:AA,'ON Data'!$D:$D,$A$4,'ON Data'!$E:$E,6),SUMIFS('ON Data'!AA:AA,'ON Data'!$E:$E,6))</f>
        <v>0</v>
      </c>
      <c r="W20" s="214">
        <f xml:space="preserve">
IF($A$4&lt;=12,SUMIFS('ON Data'!AB:AB,'ON Data'!$D:$D,$A$4,'ON Data'!$E:$E,6),SUMIFS('ON Data'!AB:AB,'ON Data'!$E:$E,6))</f>
        <v>0</v>
      </c>
      <c r="X20" s="214">
        <f xml:space="preserve">
IF($A$4&lt;=12,SUMIFS('ON Data'!AC:AC,'ON Data'!$D:$D,$A$4,'ON Data'!$E:$E,6),SUMIFS('ON Data'!AC:AC,'ON Data'!$E:$E,6))</f>
        <v>0</v>
      </c>
      <c r="Y20" s="214">
        <f xml:space="preserve">
IF($A$4&lt;=12,SUMIFS('ON Data'!AD:AD,'ON Data'!$D:$D,$A$4,'ON Data'!$E:$E,6),SUMIFS('ON Data'!AD:AD,'ON Data'!$E:$E,6))</f>
        <v>0</v>
      </c>
      <c r="Z20" s="214">
        <f xml:space="preserve">
IF($A$4&lt;=12,SUMIFS('ON Data'!AE:AE,'ON Data'!$D:$D,$A$4,'ON Data'!$E:$E,6),SUMIFS('ON Data'!AE:AE,'ON Data'!$E:$E,6))</f>
        <v>0</v>
      </c>
      <c r="AA20" s="214">
        <f xml:space="preserve">
IF($A$4&lt;=12,SUMIFS('ON Data'!AF:AF,'ON Data'!$D:$D,$A$4,'ON Data'!$E:$E,6),SUMIFS('ON Data'!AF:AF,'ON Data'!$E:$E,6))</f>
        <v>0</v>
      </c>
      <c r="AB20" s="214">
        <f xml:space="preserve">
IF($A$4&lt;=12,SUMIFS('ON Data'!AG:AG,'ON Data'!$D:$D,$A$4,'ON Data'!$E:$E,6),SUMIFS('ON Data'!AG:AG,'ON Data'!$E:$E,6))</f>
        <v>0</v>
      </c>
      <c r="AC20" s="214">
        <f xml:space="preserve">
IF($A$4&lt;=12,SUMIFS('ON Data'!AH:AH,'ON Data'!$D:$D,$A$4,'ON Data'!$E:$E,6),SUMIFS('ON Data'!AH:AH,'ON Data'!$E:$E,6))</f>
        <v>0</v>
      </c>
      <c r="AD20" s="214">
        <f xml:space="preserve">
IF($A$4&lt;=12,SUMIFS('ON Data'!AI:AI,'ON Data'!$D:$D,$A$4,'ON Data'!$E:$E,6),SUMIFS('ON Data'!AI:AI,'ON Data'!$E:$E,6))</f>
        <v>0</v>
      </c>
      <c r="AE20" s="214">
        <f xml:space="preserve">
IF($A$4&lt;=12,SUMIFS('ON Data'!AJ:AJ,'ON Data'!$D:$D,$A$4,'ON Data'!$E:$E,6),SUMIFS('ON Data'!AJ:AJ,'ON Data'!$E:$E,6))</f>
        <v>0</v>
      </c>
      <c r="AF20" s="214">
        <f xml:space="preserve">
IF($A$4&lt;=12,SUMIFS('ON Data'!AK:AK,'ON Data'!$D:$D,$A$4,'ON Data'!$E:$E,6),SUMIFS('ON Data'!AK:AK,'ON Data'!$E:$E,6))</f>
        <v>0</v>
      </c>
      <c r="AG20" s="214">
        <f xml:space="preserve">
IF($A$4&lt;=12,SUMIFS('ON Data'!AL:AL,'ON Data'!$D:$D,$A$4,'ON Data'!$E:$E,6),SUMIFS('ON Data'!AL:AL,'ON Data'!$E:$E,6))</f>
        <v>0</v>
      </c>
      <c r="AH20" s="349">
        <f xml:space="preserve">
IF($A$4&lt;=12,SUMIFS('ON Data'!AN:AN,'ON Data'!$D:$D,$A$4,'ON Data'!$E:$E,6),SUMIFS('ON Data'!AN:AN,'ON Data'!$E:$E,6))</f>
        <v>314923</v>
      </c>
      <c r="AI20" s="355"/>
    </row>
    <row r="21" spans="1:35" ht="15" hidden="1" outlineLevel="1" thickBot="1" x14ac:dyDescent="0.35">
      <c r="A21" s="180" t="s">
        <v>58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Data'!H:H,'ON Data'!$D:$D,$A$4,'ON Data'!$E:$E,12),SUMIFS('ON Data'!H:H,'ON Data'!$E:$E,12))</f>
        <v>0</v>
      </c>
      <c r="E21" s="202">
        <f xml:space="preserve">
IF($A$4&lt;=12,SUMIFS('ON Data'!I:I,'ON Data'!$D:$D,$A$4,'ON Data'!$E:$E,12),SUMIFS('ON Data'!I:I,'ON Data'!$E:$E,12))</f>
        <v>0</v>
      </c>
      <c r="F21" s="202">
        <f xml:space="preserve">
IF($A$4&lt;=12,SUMIFS('ON Data'!K:K,'ON Data'!$D:$D,$A$4,'ON Data'!$E:$E,12),SUMIFS('ON Data'!K:K,'ON Data'!$E:$E,12))</f>
        <v>0</v>
      </c>
      <c r="G21" s="202">
        <f xml:space="preserve">
IF($A$4&lt;=12,SUMIFS('ON Data'!L:L,'ON Data'!$D:$D,$A$4,'ON Data'!$E:$E,12),SUMIFS('ON Data'!L:L,'ON Data'!$E:$E,12))</f>
        <v>0</v>
      </c>
      <c r="H21" s="202">
        <f xml:space="preserve">
IF($A$4&lt;=12,SUMIFS('ON Data'!M:M,'ON Data'!$D:$D,$A$4,'ON Data'!$E:$E,12),SUMIFS('ON Data'!M:M,'ON Data'!$E:$E,12))</f>
        <v>0</v>
      </c>
      <c r="I21" s="202">
        <f xml:space="preserve">
IF($A$4&lt;=12,SUMIFS('ON Data'!N:N,'ON Data'!$D:$D,$A$4,'ON Data'!$E:$E,12),SUMIFS('ON Data'!N:N,'ON Data'!$E:$E,12))</f>
        <v>0</v>
      </c>
      <c r="J21" s="202">
        <f xml:space="preserve">
IF($A$4&lt;=12,SUMIFS('ON Data'!O:O,'ON Data'!$D:$D,$A$4,'ON Data'!$E:$E,12),SUMIFS('ON Data'!O:O,'ON Data'!$E:$E,12))</f>
        <v>0</v>
      </c>
      <c r="K21" s="202">
        <f xml:space="preserve">
IF($A$4&lt;=12,SUMIFS('ON Data'!P:P,'ON Data'!$D:$D,$A$4,'ON Data'!$E:$E,12),SUMIFS('ON Data'!P:P,'ON Data'!$E:$E,12))</f>
        <v>0</v>
      </c>
      <c r="L21" s="202">
        <f xml:space="preserve">
IF($A$4&lt;=12,SUMIFS('ON Data'!Q:Q,'ON Data'!$D:$D,$A$4,'ON Data'!$E:$E,12),SUMIFS('ON Data'!Q:Q,'ON Data'!$E:$E,12))</f>
        <v>0</v>
      </c>
      <c r="M21" s="202">
        <f xml:space="preserve">
IF($A$4&lt;=12,SUMIFS('ON Data'!R:R,'ON Data'!$D:$D,$A$4,'ON Data'!$E:$E,12),SUMIFS('ON Data'!R:R,'ON Data'!$E:$E,12))</f>
        <v>0</v>
      </c>
      <c r="N21" s="202">
        <f xml:space="preserve">
IF($A$4&lt;=12,SUMIFS('ON Data'!S:S,'ON Data'!$D:$D,$A$4,'ON Data'!$E:$E,12),SUMIFS('ON Data'!S:S,'ON Data'!$E:$E,12))</f>
        <v>0</v>
      </c>
      <c r="O21" s="202">
        <f xml:space="preserve">
IF($A$4&lt;=12,SUMIFS('ON Data'!T:T,'ON Data'!$D:$D,$A$4,'ON Data'!$E:$E,12),SUMIFS('ON Data'!T:T,'ON Data'!$E:$E,12))</f>
        <v>0</v>
      </c>
      <c r="P21" s="202">
        <f xml:space="preserve">
IF($A$4&lt;=12,SUMIFS('ON Data'!U:U,'ON Data'!$D:$D,$A$4,'ON Data'!$E:$E,12),SUMIFS('ON Data'!U:U,'ON Data'!$E:$E,12))</f>
        <v>0</v>
      </c>
      <c r="Q21" s="202">
        <f xml:space="preserve">
IF($A$4&lt;=12,SUMIFS('ON Data'!V:V,'ON Data'!$D:$D,$A$4,'ON Data'!$E:$E,12),SUMIFS('ON Data'!V:V,'ON Data'!$E:$E,12))</f>
        <v>0</v>
      </c>
      <c r="R21" s="202">
        <f xml:space="preserve">
IF($A$4&lt;=12,SUMIFS('ON Data'!W:W,'ON Data'!$D:$D,$A$4,'ON Data'!$E:$E,12),SUMIFS('ON Data'!W:W,'ON Data'!$E:$E,12))</f>
        <v>0</v>
      </c>
      <c r="S21" s="202">
        <f xml:space="preserve">
IF($A$4&lt;=12,SUMIFS('ON Data'!X:X,'ON Data'!$D:$D,$A$4,'ON Data'!$E:$E,12),SUMIFS('ON Data'!X:X,'ON Data'!$E:$E,12))</f>
        <v>0</v>
      </c>
      <c r="T21" s="202">
        <f xml:space="preserve">
IF($A$4&lt;=12,SUMIFS('ON Data'!Y:Y,'ON Data'!$D:$D,$A$4,'ON Data'!$E:$E,12),SUMIFS('ON Data'!Y:Y,'ON Data'!$E:$E,12))</f>
        <v>0</v>
      </c>
      <c r="U21" s="202">
        <f xml:space="preserve">
IF($A$4&lt;=12,SUMIFS('ON Data'!Z:Z,'ON Data'!$D:$D,$A$4,'ON Data'!$E:$E,12),SUMIFS('ON Data'!Z:Z,'ON Data'!$E:$E,12))</f>
        <v>0</v>
      </c>
      <c r="V21" s="202">
        <f xml:space="preserve">
IF($A$4&lt;=12,SUMIFS('ON Data'!AA:AA,'ON Data'!$D:$D,$A$4,'ON Data'!$E:$E,12),SUMIFS('ON Data'!AA:AA,'ON Data'!$E:$E,12))</f>
        <v>0</v>
      </c>
      <c r="W21" s="202">
        <f xml:space="preserve">
IF($A$4&lt;=12,SUMIFS('ON Data'!AB:AB,'ON Data'!$D:$D,$A$4,'ON Data'!$E:$E,12),SUMIFS('ON Data'!AB:AB,'ON Data'!$E:$E,12))</f>
        <v>0</v>
      </c>
      <c r="X21" s="202">
        <f xml:space="preserve">
IF($A$4&lt;=12,SUMIFS('ON Data'!AC:AC,'ON Data'!$D:$D,$A$4,'ON Data'!$E:$E,12),SUMIFS('ON Data'!AC:AC,'ON Data'!$E:$E,12))</f>
        <v>0</v>
      </c>
      <c r="Y21" s="202">
        <f xml:space="preserve">
IF($A$4&lt;=12,SUMIFS('ON Data'!AD:AD,'ON Data'!$D:$D,$A$4,'ON Data'!$E:$E,12),SUMIFS('ON Data'!AD:AD,'ON Data'!$E:$E,12))</f>
        <v>0</v>
      </c>
      <c r="Z21" s="202">
        <f xml:space="preserve">
IF($A$4&lt;=12,SUMIFS('ON Data'!AE:AE,'ON Data'!$D:$D,$A$4,'ON Data'!$E:$E,12),SUMIFS('ON Data'!AE:AE,'ON Data'!$E:$E,12))</f>
        <v>0</v>
      </c>
      <c r="AA21" s="202">
        <f xml:space="preserve">
IF($A$4&lt;=12,SUMIFS('ON Data'!AF:AF,'ON Data'!$D:$D,$A$4,'ON Data'!$E:$E,12),SUMIFS('ON Data'!AF:AF,'ON Data'!$E:$E,12))</f>
        <v>0</v>
      </c>
      <c r="AB21" s="202">
        <f xml:space="preserve">
IF($A$4&lt;=12,SUMIFS('ON Data'!AG:AG,'ON Data'!$D:$D,$A$4,'ON Data'!$E:$E,12),SUMIFS('ON Data'!AG:AG,'ON Data'!$E:$E,12))</f>
        <v>0</v>
      </c>
      <c r="AC21" s="202">
        <f xml:space="preserve">
IF($A$4&lt;=12,SUMIFS('ON Data'!AH:AH,'ON Data'!$D:$D,$A$4,'ON Data'!$E:$E,12),SUMIFS('ON Data'!AH:AH,'ON Data'!$E:$E,12))</f>
        <v>0</v>
      </c>
      <c r="AD21" s="202">
        <f xml:space="preserve">
IF($A$4&lt;=12,SUMIFS('ON Data'!AI:AI,'ON Data'!$D:$D,$A$4,'ON Data'!$E:$E,12),SUMIFS('ON Data'!AI:AI,'ON Data'!$E:$E,12))</f>
        <v>0</v>
      </c>
      <c r="AE21" s="202">
        <f xml:space="preserve">
IF($A$4&lt;=12,SUMIFS('ON Data'!AJ:AJ,'ON Data'!$D:$D,$A$4,'ON Data'!$E:$E,12),SUMIFS('ON Data'!AJ:AJ,'ON Data'!$E:$E,12))</f>
        <v>0</v>
      </c>
      <c r="AF21" s="202">
        <f xml:space="preserve">
IF($A$4&lt;=12,SUMIFS('ON Data'!AK:AK,'ON Data'!$D:$D,$A$4,'ON Data'!$E:$E,12),SUMIFS('ON Data'!AK:AK,'ON Data'!$E:$E,12))</f>
        <v>0</v>
      </c>
      <c r="AG21" s="202">
        <f xml:space="preserve">
IF($A$4&lt;=12,SUMIFS('ON Data'!AL:AL,'ON Data'!$D:$D,$A$4,'ON Data'!$E:$E,12),SUMIFS('ON Data'!AL:AL,'ON Data'!$E:$E,12))</f>
        <v>0</v>
      </c>
      <c r="AH21" s="345">
        <f xml:space="preserve">
IF($A$4&lt;=12,SUMIFS('ON Data'!AN:AN,'ON Data'!$D:$D,$A$4,'ON Data'!$E:$E,12),SUMIFS('ON Data'!AN:AN,'ON Data'!$E:$E,12))</f>
        <v>0</v>
      </c>
      <c r="AI21" s="355"/>
    </row>
    <row r="22" spans="1:35" ht="15" hidden="1" outlineLevel="1" thickBot="1" x14ac:dyDescent="0.35">
      <c r="A22" s="180" t="s">
        <v>53</v>
      </c>
      <c r="B22" s="240" t="str">
        <f xml:space="preserve">
IF(OR(B21="",B21=0),"",B20/B21)</f>
        <v/>
      </c>
      <c r="C22" s="241" t="str">
        <f t="shared" ref="C22:G22" si="2" xml:space="preserve">
IF(OR(C21="",C21=0),"",C20/C21)</f>
        <v/>
      </c>
      <c r="D22" s="242" t="str">
        <f t="shared" si="2"/>
        <v/>
      </c>
      <c r="E22" s="242" t="str">
        <f t="shared" si="2"/>
        <v/>
      </c>
      <c r="F22" s="242" t="str">
        <f t="shared" si="2"/>
        <v/>
      </c>
      <c r="G22" s="242" t="str">
        <f t="shared" si="2"/>
        <v/>
      </c>
      <c r="H22" s="242" t="str">
        <f t="shared" ref="H22:AH22" si="3" xml:space="preserve">
IF(OR(H21="",H21=0),"",H20/H21)</f>
        <v/>
      </c>
      <c r="I22" s="242" t="str">
        <f t="shared" si="3"/>
        <v/>
      </c>
      <c r="J22" s="242" t="str">
        <f t="shared" si="3"/>
        <v/>
      </c>
      <c r="K22" s="242" t="str">
        <f t="shared" si="3"/>
        <v/>
      </c>
      <c r="L22" s="242" t="str">
        <f t="shared" si="3"/>
        <v/>
      </c>
      <c r="M22" s="242" t="str">
        <f t="shared" si="3"/>
        <v/>
      </c>
      <c r="N22" s="242" t="str">
        <f t="shared" si="3"/>
        <v/>
      </c>
      <c r="O22" s="242" t="str">
        <f t="shared" si="3"/>
        <v/>
      </c>
      <c r="P22" s="242" t="str">
        <f t="shared" si="3"/>
        <v/>
      </c>
      <c r="Q22" s="242" t="str">
        <f t="shared" si="3"/>
        <v/>
      </c>
      <c r="R22" s="242" t="str">
        <f t="shared" si="3"/>
        <v/>
      </c>
      <c r="S22" s="242" t="str">
        <f t="shared" si="3"/>
        <v/>
      </c>
      <c r="T22" s="242" t="str">
        <f t="shared" si="3"/>
        <v/>
      </c>
      <c r="U22" s="242" t="str">
        <f t="shared" si="3"/>
        <v/>
      </c>
      <c r="V22" s="242" t="str">
        <f t="shared" si="3"/>
        <v/>
      </c>
      <c r="W22" s="242" t="str">
        <f t="shared" si="3"/>
        <v/>
      </c>
      <c r="X22" s="242" t="str">
        <f t="shared" si="3"/>
        <v/>
      </c>
      <c r="Y22" s="242" t="str">
        <f t="shared" si="3"/>
        <v/>
      </c>
      <c r="Z22" s="242" t="str">
        <f t="shared" si="3"/>
        <v/>
      </c>
      <c r="AA22" s="242" t="str">
        <f t="shared" si="3"/>
        <v/>
      </c>
      <c r="AB22" s="242" t="str">
        <f t="shared" si="3"/>
        <v/>
      </c>
      <c r="AC22" s="242" t="str">
        <f t="shared" si="3"/>
        <v/>
      </c>
      <c r="AD22" s="242" t="str">
        <f t="shared" si="3"/>
        <v/>
      </c>
      <c r="AE22" s="242" t="str">
        <f t="shared" si="3"/>
        <v/>
      </c>
      <c r="AF22" s="242" t="str">
        <f t="shared" si="3"/>
        <v/>
      </c>
      <c r="AG22" s="242" t="str">
        <f t="shared" si="3"/>
        <v/>
      </c>
      <c r="AH22" s="350" t="str">
        <f t="shared" si="3"/>
        <v/>
      </c>
      <c r="AI22" s="355"/>
    </row>
    <row r="23" spans="1:35" ht="15" hidden="1" outlineLevel="1" thickBot="1" x14ac:dyDescent="0.35">
      <c r="A23" s="188" t="s">
        <v>48</v>
      </c>
      <c r="B23" s="203">
        <f xml:space="preserve">
IF(B21="","",B20-B21)</f>
        <v>1937775</v>
      </c>
      <c r="C23" s="204">
        <f t="shared" ref="C23:G23" si="4" xml:space="preserve">
IF(C21="","",C20-C21)</f>
        <v>418405</v>
      </c>
      <c r="D23" s="205">
        <f t="shared" si="4"/>
        <v>1204447</v>
      </c>
      <c r="E23" s="205">
        <f t="shared" si="4"/>
        <v>0</v>
      </c>
      <c r="F23" s="205">
        <f t="shared" si="4"/>
        <v>0</v>
      </c>
      <c r="G23" s="205">
        <f t="shared" si="4"/>
        <v>0</v>
      </c>
      <c r="H23" s="205">
        <f t="shared" ref="H23:AH23" si="5" xml:space="preserve">
IF(H21="","",H20-H21)</f>
        <v>0</v>
      </c>
      <c r="I23" s="205">
        <f t="shared" si="5"/>
        <v>0</v>
      </c>
      <c r="J23" s="205">
        <f t="shared" si="5"/>
        <v>0</v>
      </c>
      <c r="K23" s="205">
        <f t="shared" si="5"/>
        <v>0</v>
      </c>
      <c r="L23" s="205">
        <f t="shared" si="5"/>
        <v>0</v>
      </c>
      <c r="M23" s="205">
        <f t="shared" si="5"/>
        <v>0</v>
      </c>
      <c r="N23" s="205">
        <f t="shared" si="5"/>
        <v>0</v>
      </c>
      <c r="O23" s="205">
        <f t="shared" si="5"/>
        <v>0</v>
      </c>
      <c r="P23" s="205">
        <f t="shared" si="5"/>
        <v>0</v>
      </c>
      <c r="Q23" s="205">
        <f t="shared" si="5"/>
        <v>0</v>
      </c>
      <c r="R23" s="205">
        <f t="shared" si="5"/>
        <v>0</v>
      </c>
      <c r="S23" s="205">
        <f t="shared" si="5"/>
        <v>0</v>
      </c>
      <c r="T23" s="205">
        <f t="shared" si="5"/>
        <v>0</v>
      </c>
      <c r="U23" s="205">
        <f t="shared" si="5"/>
        <v>0</v>
      </c>
      <c r="V23" s="205">
        <f t="shared" si="5"/>
        <v>0</v>
      </c>
      <c r="W23" s="205">
        <f t="shared" si="5"/>
        <v>0</v>
      </c>
      <c r="X23" s="205">
        <f t="shared" si="5"/>
        <v>0</v>
      </c>
      <c r="Y23" s="205">
        <f t="shared" si="5"/>
        <v>0</v>
      </c>
      <c r="Z23" s="205">
        <f t="shared" si="5"/>
        <v>0</v>
      </c>
      <c r="AA23" s="205">
        <f t="shared" si="5"/>
        <v>0</v>
      </c>
      <c r="AB23" s="205">
        <f t="shared" si="5"/>
        <v>0</v>
      </c>
      <c r="AC23" s="205">
        <f t="shared" si="5"/>
        <v>0</v>
      </c>
      <c r="AD23" s="205">
        <f t="shared" si="5"/>
        <v>0</v>
      </c>
      <c r="AE23" s="205">
        <f t="shared" si="5"/>
        <v>0</v>
      </c>
      <c r="AF23" s="205">
        <f t="shared" si="5"/>
        <v>0</v>
      </c>
      <c r="AG23" s="205">
        <f t="shared" si="5"/>
        <v>0</v>
      </c>
      <c r="AH23" s="346">
        <f t="shared" si="5"/>
        <v>314923</v>
      </c>
      <c r="AI23" s="355"/>
    </row>
    <row r="24" spans="1:35" x14ac:dyDescent="0.3">
      <c r="A24" s="182" t="s">
        <v>118</v>
      </c>
      <c r="B24" s="229" t="s">
        <v>2</v>
      </c>
      <c r="C24" s="356" t="s">
        <v>129</v>
      </c>
      <c r="D24" s="330"/>
      <c r="E24" s="331"/>
      <c r="F24" s="331" t="s">
        <v>130</v>
      </c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51" t="s">
        <v>131</v>
      </c>
      <c r="AI24" s="355"/>
    </row>
    <row r="25" spans="1:35" x14ac:dyDescent="0.3">
      <c r="A25" s="183" t="s">
        <v>51</v>
      </c>
      <c r="B25" s="200">
        <f xml:space="preserve">
SUM(C25:AH25)</f>
        <v>200</v>
      </c>
      <c r="C25" s="357">
        <f xml:space="preserve">
IF($A$4&lt;=12,SUMIFS('ON Data'!H:H,'ON Data'!$D:$D,$A$4,'ON Data'!$E:$E,10),SUMIFS('ON Data'!H:H,'ON Data'!$E:$E,10))</f>
        <v>200</v>
      </c>
      <c r="D25" s="332"/>
      <c r="E25" s="333"/>
      <c r="F25" s="333">
        <f xml:space="preserve">
IF($A$4&lt;=12,SUMIFS('ON Data'!K:K,'ON Data'!$D:$D,$A$4,'ON Data'!$E:$E,10),SUMIFS('ON Data'!K:K,'ON Data'!$E:$E,10))</f>
        <v>0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52">
        <f xml:space="preserve">
IF($A$4&lt;=12,SUMIFS('ON Data'!AN:AN,'ON Data'!$D:$D,$A$4,'ON Data'!$E:$E,10),SUMIFS('ON Data'!AN:AN,'ON Data'!$E:$E,10))</f>
        <v>0</v>
      </c>
      <c r="AI25" s="355"/>
    </row>
    <row r="26" spans="1:35" x14ac:dyDescent="0.3">
      <c r="A26" s="189" t="s">
        <v>128</v>
      </c>
      <c r="B26" s="209">
        <f xml:space="preserve">
SUM(C26:AH26)</f>
        <v>3393.5953600296175</v>
      </c>
      <c r="C26" s="357">
        <f xml:space="preserve">
IF($A$4&lt;=12,SUMIFS('ON Data'!H:H,'ON Data'!$D:$D,$A$4,'ON Data'!$E:$E,11),SUMIFS('ON Data'!H:H,'ON Data'!$E:$E,11))</f>
        <v>3393.5953600296175</v>
      </c>
      <c r="D26" s="332"/>
      <c r="E26" s="333"/>
      <c r="F26" s="334">
        <f xml:space="preserve">
IF($A$4&lt;=12,SUMIFS('ON Data'!K:K,'ON Data'!$D:$D,$A$4,'ON Data'!$E:$E,11),SUMIFS('ON Data'!K:K,'ON Data'!$E:$E,11))</f>
        <v>0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52">
        <f xml:space="preserve">
IF($A$4&lt;=12,SUMIFS('ON Data'!AN:AN,'ON Data'!$D:$D,$A$4,'ON Data'!$E:$E,11),SUMIFS('ON Data'!AN:AN,'ON Data'!$E:$E,11))</f>
        <v>0</v>
      </c>
      <c r="AI26" s="355"/>
    </row>
    <row r="27" spans="1:35" x14ac:dyDescent="0.3">
      <c r="A27" s="189" t="s">
        <v>53</v>
      </c>
      <c r="B27" s="230">
        <f xml:space="preserve">
IF(B26=0,0,B25/B26)</f>
        <v>5.8934545454545441E-2</v>
      </c>
      <c r="C27" s="358">
        <f xml:space="preserve">
IF(C26=0,0,C25/C26)</f>
        <v>5.8934545454545441E-2</v>
      </c>
      <c r="D27" s="335"/>
      <c r="E27" s="336"/>
      <c r="F27" s="336">
        <f xml:space="preserve">
IF(F26=0,0,F25/F26)</f>
        <v>0</v>
      </c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53">
        <f xml:space="preserve">
IF(AH26=0,0,AH25/AH26)</f>
        <v>0</v>
      </c>
      <c r="AI27" s="355"/>
    </row>
    <row r="28" spans="1:35" ht="15" thickBot="1" x14ac:dyDescent="0.35">
      <c r="A28" s="189" t="s">
        <v>127</v>
      </c>
      <c r="B28" s="209">
        <f xml:space="preserve">
SUM(C28:AH28)</f>
        <v>3193.5953600296175</v>
      </c>
      <c r="C28" s="359">
        <f xml:space="preserve">
C26-C25</f>
        <v>3193.5953600296175</v>
      </c>
      <c r="D28" s="337"/>
      <c r="E28" s="338"/>
      <c r="F28" s="338">
        <f xml:space="preserve">
F26-F25</f>
        <v>0</v>
      </c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54">
        <f xml:space="preserve">
AH26-AH25</f>
        <v>0</v>
      </c>
      <c r="AI28" s="355"/>
    </row>
    <row r="29" spans="1:35" x14ac:dyDescent="0.3">
      <c r="A29" s="190"/>
      <c r="B29" s="190"/>
      <c r="C29" s="191"/>
      <c r="D29" s="190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0"/>
      <c r="AG29" s="190"/>
      <c r="AH29" s="190"/>
    </row>
    <row r="30" spans="1:35" x14ac:dyDescent="0.3">
      <c r="A30" s="79" t="s">
        <v>83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125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6" t="s">
        <v>122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</row>
    <row r="33" spans="1:1" x14ac:dyDescent="0.3">
      <c r="A33" s="228" t="s">
        <v>132</v>
      </c>
    </row>
    <row r="34" spans="1:1" x14ac:dyDescent="0.3">
      <c r="A34" s="228" t="s">
        <v>133</v>
      </c>
    </row>
    <row r="35" spans="1:1" x14ac:dyDescent="0.3">
      <c r="A35" s="228" t="s">
        <v>134</v>
      </c>
    </row>
    <row r="36" spans="1:1" x14ac:dyDescent="0.3">
      <c r="A36" s="228" t="s">
        <v>135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0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1" x14ac:dyDescent="0.3">
      <c r="A1" s="169" t="s">
        <v>315</v>
      </c>
    </row>
    <row r="2" spans="1:41" x14ac:dyDescent="0.3">
      <c r="A2" s="173" t="s">
        <v>187</v>
      </c>
    </row>
    <row r="3" spans="1:41" x14ac:dyDescent="0.3">
      <c r="A3" s="169" t="s">
        <v>92</v>
      </c>
      <c r="B3" s="194">
        <v>2015</v>
      </c>
      <c r="D3" s="170">
        <f>MAX(D5:D1048576)</f>
        <v>12</v>
      </c>
      <c r="F3" s="170">
        <f>SUMIF($E5:$E1048576,"&lt;10",F5:F1048576)</f>
        <v>2009053</v>
      </c>
      <c r="G3" s="170">
        <f t="shared" ref="G3:AO3" si="0">SUMIF($E5:$E1048576,"&lt;10",G5:G1048576)</f>
        <v>423613</v>
      </c>
      <c r="H3" s="170">
        <f t="shared" si="0"/>
        <v>1247301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0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0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338139</v>
      </c>
      <c r="AO3" s="170">
        <f t="shared" si="0"/>
        <v>0</v>
      </c>
    </row>
    <row r="4" spans="1:41" x14ac:dyDescent="0.3">
      <c r="A4" s="169" t="s">
        <v>93</v>
      </c>
      <c r="B4" s="194">
        <v>1</v>
      </c>
      <c r="C4" s="171" t="s">
        <v>4</v>
      </c>
      <c r="D4" s="172" t="s">
        <v>47</v>
      </c>
      <c r="E4" s="172" t="s">
        <v>87</v>
      </c>
      <c r="F4" s="172" t="s">
        <v>2</v>
      </c>
      <c r="G4" s="172" t="s">
        <v>88</v>
      </c>
      <c r="H4" s="172" t="s">
        <v>89</v>
      </c>
      <c r="I4" s="172" t="s">
        <v>90</v>
      </c>
      <c r="J4" s="172" t="s">
        <v>91</v>
      </c>
      <c r="K4" s="172">
        <v>305</v>
      </c>
      <c r="L4" s="172">
        <v>306</v>
      </c>
      <c r="M4" s="172">
        <v>407</v>
      </c>
      <c r="N4" s="172">
        <v>408</v>
      </c>
      <c r="O4" s="172">
        <v>409</v>
      </c>
      <c r="P4" s="172">
        <v>410</v>
      </c>
      <c r="Q4" s="172">
        <v>415</v>
      </c>
      <c r="R4" s="172">
        <v>416</v>
      </c>
      <c r="S4" s="172">
        <v>418</v>
      </c>
      <c r="T4" s="172">
        <v>419</v>
      </c>
      <c r="U4" s="172">
        <v>420</v>
      </c>
      <c r="V4" s="172">
        <v>421</v>
      </c>
      <c r="W4" s="172">
        <v>522</v>
      </c>
      <c r="X4" s="172">
        <v>523</v>
      </c>
      <c r="Y4" s="172">
        <v>524</v>
      </c>
      <c r="Z4" s="172">
        <v>525</v>
      </c>
      <c r="AA4" s="172">
        <v>526</v>
      </c>
      <c r="AB4" s="172">
        <v>527</v>
      </c>
      <c r="AC4" s="172">
        <v>528</v>
      </c>
      <c r="AD4" s="172">
        <v>629</v>
      </c>
      <c r="AE4" s="172">
        <v>630</v>
      </c>
      <c r="AF4" s="172">
        <v>636</v>
      </c>
      <c r="AG4" s="172">
        <v>637</v>
      </c>
      <c r="AH4" s="172">
        <v>640</v>
      </c>
      <c r="AI4" s="172">
        <v>642</v>
      </c>
      <c r="AJ4" s="172">
        <v>743</v>
      </c>
      <c r="AK4" s="172">
        <v>745</v>
      </c>
      <c r="AL4" s="172">
        <v>746</v>
      </c>
      <c r="AM4" s="172">
        <v>747</v>
      </c>
      <c r="AN4" s="172">
        <v>930</v>
      </c>
      <c r="AO4" s="172">
        <v>940</v>
      </c>
    </row>
    <row r="5" spans="1:41" x14ac:dyDescent="0.3">
      <c r="A5" s="169" t="s">
        <v>94</v>
      </c>
      <c r="B5" s="194">
        <v>2</v>
      </c>
      <c r="C5" s="169">
        <v>46</v>
      </c>
      <c r="D5" s="169">
        <v>1</v>
      </c>
      <c r="E5" s="169">
        <v>1</v>
      </c>
      <c r="F5" s="169">
        <v>2</v>
      </c>
      <c r="G5" s="169">
        <v>0</v>
      </c>
      <c r="H5" s="169">
        <v>1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0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1</v>
      </c>
      <c r="AO5" s="169">
        <v>0</v>
      </c>
    </row>
    <row r="6" spans="1:41" x14ac:dyDescent="0.3">
      <c r="A6" s="169" t="s">
        <v>95</v>
      </c>
      <c r="B6" s="194">
        <v>3</v>
      </c>
      <c r="C6" s="169">
        <v>46</v>
      </c>
      <c r="D6" s="169">
        <v>1</v>
      </c>
      <c r="E6" s="169">
        <v>2</v>
      </c>
      <c r="F6" s="169">
        <v>336</v>
      </c>
      <c r="G6" s="169">
        <v>0</v>
      </c>
      <c r="H6" s="169">
        <v>168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0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168</v>
      </c>
      <c r="AO6" s="169">
        <v>0</v>
      </c>
    </row>
    <row r="7" spans="1:41" x14ac:dyDescent="0.3">
      <c r="A7" s="169" t="s">
        <v>96</v>
      </c>
      <c r="B7" s="194">
        <v>4</v>
      </c>
      <c r="C7" s="169">
        <v>46</v>
      </c>
      <c r="D7" s="169">
        <v>1</v>
      </c>
      <c r="E7" s="169">
        <v>4</v>
      </c>
      <c r="F7" s="169">
        <v>34</v>
      </c>
      <c r="G7" s="169">
        <v>0</v>
      </c>
      <c r="H7" s="169">
        <v>34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0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</row>
    <row r="8" spans="1:41" x14ac:dyDescent="0.3">
      <c r="A8" s="169" t="s">
        <v>97</v>
      </c>
      <c r="B8" s="194">
        <v>5</v>
      </c>
      <c r="C8" s="169">
        <v>46</v>
      </c>
      <c r="D8" s="169">
        <v>1</v>
      </c>
      <c r="E8" s="169">
        <v>5</v>
      </c>
      <c r="F8" s="169">
        <v>461</v>
      </c>
      <c r="G8" s="169">
        <v>461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</row>
    <row r="9" spans="1:41" x14ac:dyDescent="0.3">
      <c r="A9" s="169" t="s">
        <v>98</v>
      </c>
      <c r="B9" s="194">
        <v>6</v>
      </c>
      <c r="C9" s="169">
        <v>46</v>
      </c>
      <c r="D9" s="169">
        <v>1</v>
      </c>
      <c r="E9" s="169">
        <v>6</v>
      </c>
      <c r="F9" s="169">
        <v>155794</v>
      </c>
      <c r="G9" s="169">
        <v>36350</v>
      </c>
      <c r="H9" s="169">
        <v>95099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0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24345</v>
      </c>
      <c r="AO9" s="169">
        <v>0</v>
      </c>
    </row>
    <row r="10" spans="1:41" x14ac:dyDescent="0.3">
      <c r="A10" s="169" t="s">
        <v>99</v>
      </c>
      <c r="B10" s="194">
        <v>7</v>
      </c>
      <c r="C10" s="169">
        <v>46</v>
      </c>
      <c r="D10" s="169">
        <v>1</v>
      </c>
      <c r="E10" s="169">
        <v>11</v>
      </c>
      <c r="F10" s="169">
        <v>282.79961333580138</v>
      </c>
      <c r="G10" s="169">
        <v>0</v>
      </c>
      <c r="H10" s="169">
        <v>282.79961333580138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</row>
    <row r="11" spans="1:41" x14ac:dyDescent="0.3">
      <c r="A11" s="169" t="s">
        <v>100</v>
      </c>
      <c r="B11" s="194">
        <v>8</v>
      </c>
      <c r="C11" s="169">
        <v>46</v>
      </c>
      <c r="D11" s="169">
        <v>2</v>
      </c>
      <c r="E11" s="169">
        <v>1</v>
      </c>
      <c r="F11" s="169">
        <v>2</v>
      </c>
      <c r="G11" s="169">
        <v>0</v>
      </c>
      <c r="H11" s="169">
        <v>1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1</v>
      </c>
      <c r="AO11" s="169">
        <v>0</v>
      </c>
    </row>
    <row r="12" spans="1:41" x14ac:dyDescent="0.3">
      <c r="A12" s="169" t="s">
        <v>101</v>
      </c>
      <c r="B12" s="194">
        <v>9</v>
      </c>
      <c r="C12" s="169">
        <v>46</v>
      </c>
      <c r="D12" s="169">
        <v>2</v>
      </c>
      <c r="E12" s="169">
        <v>2</v>
      </c>
      <c r="F12" s="169">
        <v>280</v>
      </c>
      <c r="G12" s="169">
        <v>0</v>
      </c>
      <c r="H12" s="169">
        <v>120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160</v>
      </c>
      <c r="AO12" s="169">
        <v>0</v>
      </c>
    </row>
    <row r="13" spans="1:41" x14ac:dyDescent="0.3">
      <c r="A13" s="169" t="s">
        <v>102</v>
      </c>
      <c r="B13" s="194">
        <v>10</v>
      </c>
      <c r="C13" s="169">
        <v>46</v>
      </c>
      <c r="D13" s="169">
        <v>2</v>
      </c>
      <c r="E13" s="169">
        <v>4</v>
      </c>
      <c r="F13" s="169">
        <v>34</v>
      </c>
      <c r="G13" s="169">
        <v>0</v>
      </c>
      <c r="H13" s="169">
        <v>34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0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</row>
    <row r="14" spans="1:41" x14ac:dyDescent="0.3">
      <c r="A14" s="169" t="s">
        <v>103</v>
      </c>
      <c r="B14" s="194">
        <v>11</v>
      </c>
      <c r="C14" s="169">
        <v>46</v>
      </c>
      <c r="D14" s="169">
        <v>2</v>
      </c>
      <c r="E14" s="169">
        <v>5</v>
      </c>
      <c r="F14" s="169">
        <v>337</v>
      </c>
      <c r="G14" s="169">
        <v>337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0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</row>
    <row r="15" spans="1:41" x14ac:dyDescent="0.3">
      <c r="A15" s="169" t="s">
        <v>104</v>
      </c>
      <c r="B15" s="194">
        <v>12</v>
      </c>
      <c r="C15" s="169">
        <v>46</v>
      </c>
      <c r="D15" s="169">
        <v>2</v>
      </c>
      <c r="E15" s="169">
        <v>6</v>
      </c>
      <c r="F15" s="169">
        <v>153486</v>
      </c>
      <c r="G15" s="169">
        <v>33150</v>
      </c>
      <c r="H15" s="169">
        <v>96166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24170</v>
      </c>
      <c r="AO15" s="169">
        <v>0</v>
      </c>
    </row>
    <row r="16" spans="1:41" x14ac:dyDescent="0.3">
      <c r="A16" s="169" t="s">
        <v>92</v>
      </c>
      <c r="B16" s="194">
        <v>2015</v>
      </c>
      <c r="C16" s="169">
        <v>46</v>
      </c>
      <c r="D16" s="169">
        <v>2</v>
      </c>
      <c r="E16" s="169">
        <v>11</v>
      </c>
      <c r="F16" s="169">
        <v>282.79961333580138</v>
      </c>
      <c r="G16" s="169">
        <v>0</v>
      </c>
      <c r="H16" s="169">
        <v>282.79961333580138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</row>
    <row r="17" spans="3:41" x14ac:dyDescent="0.3">
      <c r="C17" s="169">
        <v>46</v>
      </c>
      <c r="D17" s="169">
        <v>3</v>
      </c>
      <c r="E17" s="169">
        <v>1</v>
      </c>
      <c r="F17" s="169">
        <v>2</v>
      </c>
      <c r="G17" s="169">
        <v>0</v>
      </c>
      <c r="H17" s="169">
        <v>1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1</v>
      </c>
      <c r="AO17" s="169">
        <v>0</v>
      </c>
    </row>
    <row r="18" spans="3:41" x14ac:dyDescent="0.3">
      <c r="C18" s="169">
        <v>46</v>
      </c>
      <c r="D18" s="169">
        <v>3</v>
      </c>
      <c r="E18" s="169">
        <v>2</v>
      </c>
      <c r="F18" s="169">
        <v>304</v>
      </c>
      <c r="G18" s="169">
        <v>0</v>
      </c>
      <c r="H18" s="169">
        <v>160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144</v>
      </c>
      <c r="AO18" s="169">
        <v>0</v>
      </c>
    </row>
    <row r="19" spans="3:41" x14ac:dyDescent="0.3">
      <c r="C19" s="169">
        <v>46</v>
      </c>
      <c r="D19" s="169">
        <v>3</v>
      </c>
      <c r="E19" s="169">
        <v>4</v>
      </c>
      <c r="F19" s="169">
        <v>34</v>
      </c>
      <c r="G19" s="169">
        <v>0</v>
      </c>
      <c r="H19" s="169">
        <v>34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</row>
    <row r="20" spans="3:41" x14ac:dyDescent="0.3">
      <c r="C20" s="169">
        <v>46</v>
      </c>
      <c r="D20" s="169">
        <v>3</v>
      </c>
      <c r="E20" s="169">
        <v>5</v>
      </c>
      <c r="F20" s="169">
        <v>421</v>
      </c>
      <c r="G20" s="169">
        <v>421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</row>
    <row r="21" spans="3:41" x14ac:dyDescent="0.3">
      <c r="C21" s="169">
        <v>46</v>
      </c>
      <c r="D21" s="169">
        <v>3</v>
      </c>
      <c r="E21" s="169">
        <v>6</v>
      </c>
      <c r="F21" s="169">
        <v>149365</v>
      </c>
      <c r="G21" s="169">
        <v>28450</v>
      </c>
      <c r="H21" s="169">
        <v>96048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24867</v>
      </c>
      <c r="AO21" s="169">
        <v>0</v>
      </c>
    </row>
    <row r="22" spans="3:41" x14ac:dyDescent="0.3">
      <c r="C22" s="169">
        <v>46</v>
      </c>
      <c r="D22" s="169">
        <v>3</v>
      </c>
      <c r="E22" s="169">
        <v>10</v>
      </c>
      <c r="F22" s="169">
        <v>200</v>
      </c>
      <c r="G22" s="169">
        <v>0</v>
      </c>
      <c r="H22" s="169">
        <v>200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</row>
    <row r="23" spans="3:41" x14ac:dyDescent="0.3">
      <c r="C23" s="169">
        <v>46</v>
      </c>
      <c r="D23" s="169">
        <v>3</v>
      </c>
      <c r="E23" s="169">
        <v>11</v>
      </c>
      <c r="F23" s="169">
        <v>282.79961333580138</v>
      </c>
      <c r="G23" s="169">
        <v>0</v>
      </c>
      <c r="H23" s="169">
        <v>282.79961333580138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0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</row>
    <row r="24" spans="3:41" x14ac:dyDescent="0.3">
      <c r="C24" s="169">
        <v>46</v>
      </c>
      <c r="D24" s="169">
        <v>4</v>
      </c>
      <c r="E24" s="169">
        <v>1</v>
      </c>
      <c r="F24" s="169">
        <v>2</v>
      </c>
      <c r="G24" s="169">
        <v>0</v>
      </c>
      <c r="H24" s="169">
        <v>1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0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1</v>
      </c>
      <c r="AO24" s="169">
        <v>0</v>
      </c>
    </row>
    <row r="25" spans="3:41" x14ac:dyDescent="0.3">
      <c r="C25" s="169">
        <v>46</v>
      </c>
      <c r="D25" s="169">
        <v>4</v>
      </c>
      <c r="E25" s="169">
        <v>2</v>
      </c>
      <c r="F25" s="169">
        <v>352</v>
      </c>
      <c r="G25" s="169">
        <v>0</v>
      </c>
      <c r="H25" s="169">
        <v>176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176</v>
      </c>
      <c r="AO25" s="169">
        <v>0</v>
      </c>
    </row>
    <row r="26" spans="3:41" x14ac:dyDescent="0.3">
      <c r="C26" s="169">
        <v>46</v>
      </c>
      <c r="D26" s="169">
        <v>4</v>
      </c>
      <c r="E26" s="169">
        <v>4</v>
      </c>
      <c r="F26" s="169">
        <v>34</v>
      </c>
      <c r="G26" s="169">
        <v>0</v>
      </c>
      <c r="H26" s="169">
        <v>34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</row>
    <row r="27" spans="3:41" x14ac:dyDescent="0.3">
      <c r="C27" s="169">
        <v>46</v>
      </c>
      <c r="D27" s="169">
        <v>4</v>
      </c>
      <c r="E27" s="169">
        <v>5</v>
      </c>
      <c r="F27" s="169">
        <v>430</v>
      </c>
      <c r="G27" s="169">
        <v>430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</row>
    <row r="28" spans="3:41" x14ac:dyDescent="0.3">
      <c r="C28" s="169">
        <v>46</v>
      </c>
      <c r="D28" s="169">
        <v>4</v>
      </c>
      <c r="E28" s="169">
        <v>6</v>
      </c>
      <c r="F28" s="169">
        <v>160983</v>
      </c>
      <c r="G28" s="169">
        <v>32550</v>
      </c>
      <c r="H28" s="169">
        <v>99263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29170</v>
      </c>
      <c r="AO28" s="169">
        <v>0</v>
      </c>
    </row>
    <row r="29" spans="3:41" x14ac:dyDescent="0.3">
      <c r="C29" s="169">
        <v>46</v>
      </c>
      <c r="D29" s="169">
        <v>4</v>
      </c>
      <c r="E29" s="169">
        <v>9</v>
      </c>
      <c r="F29" s="169">
        <v>10000</v>
      </c>
      <c r="G29" s="169">
        <v>0</v>
      </c>
      <c r="H29" s="169">
        <v>5000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5000</v>
      </c>
      <c r="AO29" s="169">
        <v>0</v>
      </c>
    </row>
    <row r="30" spans="3:41" x14ac:dyDescent="0.3">
      <c r="C30" s="169">
        <v>46</v>
      </c>
      <c r="D30" s="169">
        <v>4</v>
      </c>
      <c r="E30" s="169">
        <v>11</v>
      </c>
      <c r="F30" s="169">
        <v>282.79961333580138</v>
      </c>
      <c r="G30" s="169">
        <v>0</v>
      </c>
      <c r="H30" s="169">
        <v>282.79961333580138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</row>
    <row r="31" spans="3:41" x14ac:dyDescent="0.3">
      <c r="C31" s="169">
        <v>46</v>
      </c>
      <c r="D31" s="169">
        <v>5</v>
      </c>
      <c r="E31" s="169">
        <v>1</v>
      </c>
      <c r="F31" s="169">
        <v>2</v>
      </c>
      <c r="G31" s="169">
        <v>0</v>
      </c>
      <c r="H31" s="169">
        <v>1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1</v>
      </c>
      <c r="AO31" s="169">
        <v>0</v>
      </c>
    </row>
    <row r="32" spans="3:41" x14ac:dyDescent="0.3">
      <c r="C32" s="169">
        <v>46</v>
      </c>
      <c r="D32" s="169">
        <v>5</v>
      </c>
      <c r="E32" s="169">
        <v>2</v>
      </c>
      <c r="F32" s="169">
        <v>336</v>
      </c>
      <c r="G32" s="169">
        <v>0</v>
      </c>
      <c r="H32" s="169">
        <v>168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0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168</v>
      </c>
      <c r="AO32" s="169">
        <v>0</v>
      </c>
    </row>
    <row r="33" spans="3:41" x14ac:dyDescent="0.3">
      <c r="C33" s="169">
        <v>46</v>
      </c>
      <c r="D33" s="169">
        <v>5</v>
      </c>
      <c r="E33" s="169">
        <v>4</v>
      </c>
      <c r="F33" s="169">
        <v>34</v>
      </c>
      <c r="G33" s="169">
        <v>0</v>
      </c>
      <c r="H33" s="169">
        <v>34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</row>
    <row r="34" spans="3:41" x14ac:dyDescent="0.3">
      <c r="C34" s="169">
        <v>46</v>
      </c>
      <c r="D34" s="169">
        <v>5</v>
      </c>
      <c r="E34" s="169">
        <v>5</v>
      </c>
      <c r="F34" s="169">
        <v>507</v>
      </c>
      <c r="G34" s="169">
        <v>507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</row>
    <row r="35" spans="3:41" x14ac:dyDescent="0.3">
      <c r="C35" s="169">
        <v>46</v>
      </c>
      <c r="D35" s="169">
        <v>5</v>
      </c>
      <c r="E35" s="169">
        <v>6</v>
      </c>
      <c r="F35" s="169">
        <v>163630</v>
      </c>
      <c r="G35" s="169">
        <v>46350</v>
      </c>
      <c r="H35" s="169">
        <v>93110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24170</v>
      </c>
      <c r="AO35" s="169">
        <v>0</v>
      </c>
    </row>
    <row r="36" spans="3:41" x14ac:dyDescent="0.3">
      <c r="C36" s="169">
        <v>46</v>
      </c>
      <c r="D36" s="169">
        <v>5</v>
      </c>
      <c r="E36" s="169">
        <v>11</v>
      </c>
      <c r="F36" s="169">
        <v>282.79961333580138</v>
      </c>
      <c r="G36" s="169">
        <v>0</v>
      </c>
      <c r="H36" s="169">
        <v>282.79961333580138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</row>
    <row r="37" spans="3:41" x14ac:dyDescent="0.3">
      <c r="C37" s="169">
        <v>46</v>
      </c>
      <c r="D37" s="169">
        <v>6</v>
      </c>
      <c r="E37" s="169">
        <v>1</v>
      </c>
      <c r="F37" s="169">
        <v>2</v>
      </c>
      <c r="G37" s="169">
        <v>0</v>
      </c>
      <c r="H37" s="169">
        <v>1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1</v>
      </c>
      <c r="AO37" s="169">
        <v>0</v>
      </c>
    </row>
    <row r="38" spans="3:41" x14ac:dyDescent="0.3">
      <c r="C38" s="169">
        <v>46</v>
      </c>
      <c r="D38" s="169">
        <v>6</v>
      </c>
      <c r="E38" s="169">
        <v>2</v>
      </c>
      <c r="F38" s="169">
        <v>352</v>
      </c>
      <c r="G38" s="169">
        <v>0</v>
      </c>
      <c r="H38" s="169">
        <v>176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176</v>
      </c>
      <c r="AO38" s="169">
        <v>0</v>
      </c>
    </row>
    <row r="39" spans="3:41" x14ac:dyDescent="0.3">
      <c r="C39" s="169">
        <v>46</v>
      </c>
      <c r="D39" s="169">
        <v>6</v>
      </c>
      <c r="E39" s="169">
        <v>4</v>
      </c>
      <c r="F39" s="169">
        <v>34</v>
      </c>
      <c r="G39" s="169">
        <v>0</v>
      </c>
      <c r="H39" s="169">
        <v>34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</row>
    <row r="40" spans="3:41" x14ac:dyDescent="0.3">
      <c r="C40" s="169">
        <v>46</v>
      </c>
      <c r="D40" s="169">
        <v>6</v>
      </c>
      <c r="E40" s="169">
        <v>5</v>
      </c>
      <c r="F40" s="169">
        <v>404</v>
      </c>
      <c r="G40" s="169">
        <v>404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</row>
    <row r="41" spans="3:41" x14ac:dyDescent="0.3">
      <c r="C41" s="169">
        <v>46</v>
      </c>
      <c r="D41" s="169">
        <v>6</v>
      </c>
      <c r="E41" s="169">
        <v>6</v>
      </c>
      <c r="F41" s="169">
        <v>148438</v>
      </c>
      <c r="G41" s="169">
        <v>30005</v>
      </c>
      <c r="H41" s="169">
        <v>94263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0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24170</v>
      </c>
      <c r="AO41" s="169">
        <v>0</v>
      </c>
    </row>
    <row r="42" spans="3:41" x14ac:dyDescent="0.3">
      <c r="C42" s="169">
        <v>46</v>
      </c>
      <c r="D42" s="169">
        <v>6</v>
      </c>
      <c r="E42" s="169">
        <v>11</v>
      </c>
      <c r="F42" s="169">
        <v>282.79961333580138</v>
      </c>
      <c r="G42" s="169">
        <v>0</v>
      </c>
      <c r="H42" s="169">
        <v>282.79961333580138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0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0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</row>
    <row r="43" spans="3:41" x14ac:dyDescent="0.3">
      <c r="C43" s="169">
        <v>46</v>
      </c>
      <c r="D43" s="169">
        <v>7</v>
      </c>
      <c r="E43" s="169">
        <v>1</v>
      </c>
      <c r="F43" s="169">
        <v>2</v>
      </c>
      <c r="G43" s="169">
        <v>0</v>
      </c>
      <c r="H43" s="169">
        <v>1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1</v>
      </c>
      <c r="AO43" s="169">
        <v>0</v>
      </c>
    </row>
    <row r="44" spans="3:41" x14ac:dyDescent="0.3">
      <c r="C44" s="169">
        <v>46</v>
      </c>
      <c r="D44" s="169">
        <v>7</v>
      </c>
      <c r="E44" s="169">
        <v>2</v>
      </c>
      <c r="F44" s="169">
        <v>280</v>
      </c>
      <c r="G44" s="169">
        <v>0</v>
      </c>
      <c r="H44" s="169">
        <v>152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0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128</v>
      </c>
      <c r="AO44" s="169">
        <v>0</v>
      </c>
    </row>
    <row r="45" spans="3:41" x14ac:dyDescent="0.3">
      <c r="C45" s="169">
        <v>46</v>
      </c>
      <c r="D45" s="169">
        <v>7</v>
      </c>
      <c r="E45" s="169">
        <v>4</v>
      </c>
      <c r="F45" s="169">
        <v>34</v>
      </c>
      <c r="G45" s="169">
        <v>0</v>
      </c>
      <c r="H45" s="169">
        <v>34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</row>
    <row r="46" spans="3:41" x14ac:dyDescent="0.3">
      <c r="C46" s="169">
        <v>46</v>
      </c>
      <c r="D46" s="169">
        <v>7</v>
      </c>
      <c r="E46" s="169">
        <v>5</v>
      </c>
      <c r="F46" s="169">
        <v>373</v>
      </c>
      <c r="G46" s="169">
        <v>373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0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</row>
    <row r="47" spans="3:41" x14ac:dyDescent="0.3">
      <c r="C47" s="169">
        <v>46</v>
      </c>
      <c r="D47" s="169">
        <v>7</v>
      </c>
      <c r="E47" s="169">
        <v>6</v>
      </c>
      <c r="F47" s="169">
        <v>194304</v>
      </c>
      <c r="G47" s="169">
        <v>29725</v>
      </c>
      <c r="H47" s="169">
        <v>130734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33845</v>
      </c>
      <c r="AO47" s="169">
        <v>0</v>
      </c>
    </row>
    <row r="48" spans="3:41" x14ac:dyDescent="0.3">
      <c r="C48" s="169">
        <v>46</v>
      </c>
      <c r="D48" s="169">
        <v>7</v>
      </c>
      <c r="E48" s="169">
        <v>9</v>
      </c>
      <c r="F48" s="169">
        <v>34197</v>
      </c>
      <c r="G48" s="169">
        <v>0</v>
      </c>
      <c r="H48" s="169">
        <v>26051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8146</v>
      </c>
      <c r="AO48" s="169">
        <v>0</v>
      </c>
    </row>
    <row r="49" spans="3:41" x14ac:dyDescent="0.3">
      <c r="C49" s="169">
        <v>46</v>
      </c>
      <c r="D49" s="169">
        <v>7</v>
      </c>
      <c r="E49" s="169">
        <v>11</v>
      </c>
      <c r="F49" s="169">
        <v>282.79961333580138</v>
      </c>
      <c r="G49" s="169">
        <v>0</v>
      </c>
      <c r="H49" s="169">
        <v>282.79961333580138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</row>
    <row r="50" spans="3:41" x14ac:dyDescent="0.3">
      <c r="C50" s="169">
        <v>46</v>
      </c>
      <c r="D50" s="169">
        <v>8</v>
      </c>
      <c r="E50" s="169">
        <v>1</v>
      </c>
      <c r="F50" s="169">
        <v>2</v>
      </c>
      <c r="G50" s="169">
        <v>0</v>
      </c>
      <c r="H50" s="169">
        <v>1</v>
      </c>
      <c r="I50" s="169">
        <v>0</v>
      </c>
      <c r="J50" s="169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169">
        <v>0</v>
      </c>
      <c r="AL50" s="169">
        <v>0</v>
      </c>
      <c r="AM50" s="169">
        <v>0</v>
      </c>
      <c r="AN50" s="169">
        <v>1</v>
      </c>
      <c r="AO50" s="169">
        <v>0</v>
      </c>
    </row>
    <row r="51" spans="3:41" x14ac:dyDescent="0.3">
      <c r="C51" s="169">
        <v>46</v>
      </c>
      <c r="D51" s="169">
        <v>8</v>
      </c>
      <c r="E51" s="169">
        <v>2</v>
      </c>
      <c r="F51" s="169">
        <v>200</v>
      </c>
      <c r="G51" s="169">
        <v>0</v>
      </c>
      <c r="H51" s="169">
        <v>88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0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169">
        <v>0</v>
      </c>
      <c r="AL51" s="169">
        <v>0</v>
      </c>
      <c r="AM51" s="169">
        <v>0</v>
      </c>
      <c r="AN51" s="169">
        <v>112</v>
      </c>
      <c r="AO51" s="169">
        <v>0</v>
      </c>
    </row>
    <row r="52" spans="3:41" x14ac:dyDescent="0.3">
      <c r="C52" s="169">
        <v>46</v>
      </c>
      <c r="D52" s="169">
        <v>8</v>
      </c>
      <c r="E52" s="169">
        <v>4</v>
      </c>
      <c r="F52" s="169">
        <v>34</v>
      </c>
      <c r="G52" s="169">
        <v>0</v>
      </c>
      <c r="H52" s="169">
        <v>34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0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0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  <c r="AG52" s="169">
        <v>0</v>
      </c>
      <c r="AH52" s="169">
        <v>0</v>
      </c>
      <c r="AI52" s="169">
        <v>0</v>
      </c>
      <c r="AJ52" s="169">
        <v>0</v>
      </c>
      <c r="AK52" s="169">
        <v>0</v>
      </c>
      <c r="AL52" s="169">
        <v>0</v>
      </c>
      <c r="AM52" s="169">
        <v>0</v>
      </c>
      <c r="AN52" s="169">
        <v>0</v>
      </c>
      <c r="AO52" s="169">
        <v>0</v>
      </c>
    </row>
    <row r="53" spans="3:41" x14ac:dyDescent="0.3">
      <c r="C53" s="169">
        <v>46</v>
      </c>
      <c r="D53" s="169">
        <v>8</v>
      </c>
      <c r="E53" s="169">
        <v>5</v>
      </c>
      <c r="F53" s="169">
        <v>531</v>
      </c>
      <c r="G53" s="169">
        <v>531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0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169">
        <v>0</v>
      </c>
      <c r="AL53" s="169">
        <v>0</v>
      </c>
      <c r="AM53" s="169">
        <v>0</v>
      </c>
      <c r="AN53" s="169">
        <v>0</v>
      </c>
      <c r="AO53" s="169">
        <v>0</v>
      </c>
    </row>
    <row r="54" spans="3:41" x14ac:dyDescent="0.3">
      <c r="C54" s="169">
        <v>46</v>
      </c>
      <c r="D54" s="169">
        <v>8</v>
      </c>
      <c r="E54" s="169">
        <v>6</v>
      </c>
      <c r="F54" s="169">
        <v>168510</v>
      </c>
      <c r="G54" s="169">
        <v>47475</v>
      </c>
      <c r="H54" s="169">
        <v>96035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9">
        <v>0</v>
      </c>
      <c r="X54" s="169">
        <v>0</v>
      </c>
      <c r="Y54" s="169">
        <v>0</v>
      </c>
      <c r="Z54" s="169">
        <v>0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  <c r="AG54" s="169">
        <v>0</v>
      </c>
      <c r="AH54" s="169">
        <v>0</v>
      </c>
      <c r="AI54" s="169">
        <v>0</v>
      </c>
      <c r="AJ54" s="169">
        <v>0</v>
      </c>
      <c r="AK54" s="169">
        <v>0</v>
      </c>
      <c r="AL54" s="169">
        <v>0</v>
      </c>
      <c r="AM54" s="169">
        <v>0</v>
      </c>
      <c r="AN54" s="169">
        <v>25000</v>
      </c>
      <c r="AO54" s="169">
        <v>0</v>
      </c>
    </row>
    <row r="55" spans="3:41" x14ac:dyDescent="0.3">
      <c r="C55" s="169">
        <v>46</v>
      </c>
      <c r="D55" s="169">
        <v>8</v>
      </c>
      <c r="E55" s="169">
        <v>11</v>
      </c>
      <c r="F55" s="169">
        <v>282.79961333580138</v>
      </c>
      <c r="G55" s="169">
        <v>0</v>
      </c>
      <c r="H55" s="169">
        <v>282.79961333580138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0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  <c r="AG55" s="169">
        <v>0</v>
      </c>
      <c r="AH55" s="169">
        <v>0</v>
      </c>
      <c r="AI55" s="169">
        <v>0</v>
      </c>
      <c r="AJ55" s="169">
        <v>0</v>
      </c>
      <c r="AK55" s="169">
        <v>0</v>
      </c>
      <c r="AL55" s="169">
        <v>0</v>
      </c>
      <c r="AM55" s="169">
        <v>0</v>
      </c>
      <c r="AN55" s="169">
        <v>0</v>
      </c>
      <c r="AO55" s="169">
        <v>0</v>
      </c>
    </row>
    <row r="56" spans="3:41" x14ac:dyDescent="0.3">
      <c r="C56" s="169">
        <v>46</v>
      </c>
      <c r="D56" s="169">
        <v>9</v>
      </c>
      <c r="E56" s="169">
        <v>1</v>
      </c>
      <c r="F56" s="169">
        <v>2</v>
      </c>
      <c r="G56" s="169">
        <v>0</v>
      </c>
      <c r="H56" s="169">
        <v>1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  <c r="AG56" s="169">
        <v>0</v>
      </c>
      <c r="AH56" s="169">
        <v>0</v>
      </c>
      <c r="AI56" s="169">
        <v>0</v>
      </c>
      <c r="AJ56" s="169">
        <v>0</v>
      </c>
      <c r="AK56" s="169">
        <v>0</v>
      </c>
      <c r="AL56" s="169">
        <v>0</v>
      </c>
      <c r="AM56" s="169">
        <v>0</v>
      </c>
      <c r="AN56" s="169">
        <v>1</v>
      </c>
      <c r="AO56" s="169">
        <v>0</v>
      </c>
    </row>
    <row r="57" spans="3:41" x14ac:dyDescent="0.3">
      <c r="C57" s="169">
        <v>46</v>
      </c>
      <c r="D57" s="169">
        <v>9</v>
      </c>
      <c r="E57" s="169">
        <v>2</v>
      </c>
      <c r="F57" s="169">
        <v>352</v>
      </c>
      <c r="G57" s="169">
        <v>0</v>
      </c>
      <c r="H57" s="169">
        <v>176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0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  <c r="AG57" s="169">
        <v>0</v>
      </c>
      <c r="AH57" s="169">
        <v>0</v>
      </c>
      <c r="AI57" s="169">
        <v>0</v>
      </c>
      <c r="AJ57" s="169">
        <v>0</v>
      </c>
      <c r="AK57" s="169">
        <v>0</v>
      </c>
      <c r="AL57" s="169">
        <v>0</v>
      </c>
      <c r="AM57" s="169">
        <v>0</v>
      </c>
      <c r="AN57" s="169">
        <v>176</v>
      </c>
      <c r="AO57" s="169">
        <v>0</v>
      </c>
    </row>
    <row r="58" spans="3:41" x14ac:dyDescent="0.3">
      <c r="C58" s="169">
        <v>46</v>
      </c>
      <c r="D58" s="169">
        <v>9</v>
      </c>
      <c r="E58" s="169">
        <v>4</v>
      </c>
      <c r="F58" s="169">
        <v>34</v>
      </c>
      <c r="G58" s="169">
        <v>0</v>
      </c>
      <c r="H58" s="169">
        <v>34</v>
      </c>
      <c r="I58" s="169">
        <v>0</v>
      </c>
      <c r="J58" s="169">
        <v>0</v>
      </c>
      <c r="K58" s="169">
        <v>0</v>
      </c>
      <c r="L58" s="169">
        <v>0</v>
      </c>
      <c r="M58" s="169">
        <v>0</v>
      </c>
      <c r="N58" s="169">
        <v>0</v>
      </c>
      <c r="O58" s="169">
        <v>0</v>
      </c>
      <c r="P58" s="169">
        <v>0</v>
      </c>
      <c r="Q58" s="169">
        <v>0</v>
      </c>
      <c r="R58" s="169">
        <v>0</v>
      </c>
      <c r="S58" s="169">
        <v>0</v>
      </c>
      <c r="T58" s="169">
        <v>0</v>
      </c>
      <c r="U58" s="169">
        <v>0</v>
      </c>
      <c r="V58" s="169">
        <v>0</v>
      </c>
      <c r="W58" s="169">
        <v>0</v>
      </c>
      <c r="X58" s="169">
        <v>0</v>
      </c>
      <c r="Y58" s="169">
        <v>0</v>
      </c>
      <c r="Z58" s="169">
        <v>0</v>
      </c>
      <c r="AA58" s="169">
        <v>0</v>
      </c>
      <c r="AB58" s="169">
        <v>0</v>
      </c>
      <c r="AC58" s="169">
        <v>0</v>
      </c>
      <c r="AD58" s="169">
        <v>0</v>
      </c>
      <c r="AE58" s="169">
        <v>0</v>
      </c>
      <c r="AF58" s="169">
        <v>0</v>
      </c>
      <c r="AG58" s="169">
        <v>0</v>
      </c>
      <c r="AH58" s="169">
        <v>0</v>
      </c>
      <c r="AI58" s="169">
        <v>0</v>
      </c>
      <c r="AJ58" s="169">
        <v>0</v>
      </c>
      <c r="AK58" s="169">
        <v>0</v>
      </c>
      <c r="AL58" s="169">
        <v>0</v>
      </c>
      <c r="AM58" s="169">
        <v>0</v>
      </c>
      <c r="AN58" s="169">
        <v>0</v>
      </c>
      <c r="AO58" s="169">
        <v>0</v>
      </c>
    </row>
    <row r="59" spans="3:41" x14ac:dyDescent="0.3">
      <c r="C59" s="169">
        <v>46</v>
      </c>
      <c r="D59" s="169">
        <v>9</v>
      </c>
      <c r="E59" s="169">
        <v>5</v>
      </c>
      <c r="F59" s="169">
        <v>441</v>
      </c>
      <c r="G59" s="169">
        <v>441</v>
      </c>
      <c r="H59" s="169">
        <v>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0</v>
      </c>
      <c r="O59" s="169">
        <v>0</v>
      </c>
      <c r="P59" s="169">
        <v>0</v>
      </c>
      <c r="Q59" s="169">
        <v>0</v>
      </c>
      <c r="R59" s="169">
        <v>0</v>
      </c>
      <c r="S59" s="169">
        <v>0</v>
      </c>
      <c r="T59" s="169">
        <v>0</v>
      </c>
      <c r="U59" s="169">
        <v>0</v>
      </c>
      <c r="V59" s="169">
        <v>0</v>
      </c>
      <c r="W59" s="169">
        <v>0</v>
      </c>
      <c r="X59" s="169">
        <v>0</v>
      </c>
      <c r="Y59" s="169">
        <v>0</v>
      </c>
      <c r="Z59" s="169">
        <v>0</v>
      </c>
      <c r="AA59" s="169">
        <v>0</v>
      </c>
      <c r="AB59" s="169">
        <v>0</v>
      </c>
      <c r="AC59" s="169">
        <v>0</v>
      </c>
      <c r="AD59" s="169">
        <v>0</v>
      </c>
      <c r="AE59" s="169">
        <v>0</v>
      </c>
      <c r="AF59" s="169">
        <v>0</v>
      </c>
      <c r="AG59" s="169">
        <v>0</v>
      </c>
      <c r="AH59" s="169">
        <v>0</v>
      </c>
      <c r="AI59" s="169">
        <v>0</v>
      </c>
      <c r="AJ59" s="169">
        <v>0</v>
      </c>
      <c r="AK59" s="169">
        <v>0</v>
      </c>
      <c r="AL59" s="169">
        <v>0</v>
      </c>
      <c r="AM59" s="169">
        <v>0</v>
      </c>
      <c r="AN59" s="169">
        <v>0</v>
      </c>
      <c r="AO59" s="169">
        <v>0</v>
      </c>
    </row>
    <row r="60" spans="3:41" x14ac:dyDescent="0.3">
      <c r="C60" s="169">
        <v>46</v>
      </c>
      <c r="D60" s="169">
        <v>9</v>
      </c>
      <c r="E60" s="169">
        <v>6</v>
      </c>
      <c r="F60" s="169">
        <v>154456</v>
      </c>
      <c r="G60" s="169">
        <v>37175</v>
      </c>
      <c r="H60" s="169">
        <v>93111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69">
        <v>0</v>
      </c>
      <c r="O60" s="169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0</v>
      </c>
      <c r="U60" s="169">
        <v>0</v>
      </c>
      <c r="V60" s="169">
        <v>0</v>
      </c>
      <c r="W60" s="169">
        <v>0</v>
      </c>
      <c r="X60" s="169">
        <v>0</v>
      </c>
      <c r="Y60" s="169">
        <v>0</v>
      </c>
      <c r="Z60" s="169">
        <v>0</v>
      </c>
      <c r="AA60" s="169">
        <v>0</v>
      </c>
      <c r="AB60" s="169">
        <v>0</v>
      </c>
      <c r="AC60" s="169">
        <v>0</v>
      </c>
      <c r="AD60" s="169">
        <v>0</v>
      </c>
      <c r="AE60" s="169">
        <v>0</v>
      </c>
      <c r="AF60" s="169">
        <v>0</v>
      </c>
      <c r="AG60" s="169">
        <v>0</v>
      </c>
      <c r="AH60" s="169">
        <v>0</v>
      </c>
      <c r="AI60" s="169">
        <v>0</v>
      </c>
      <c r="AJ60" s="169">
        <v>0</v>
      </c>
      <c r="AK60" s="169">
        <v>0</v>
      </c>
      <c r="AL60" s="169">
        <v>0</v>
      </c>
      <c r="AM60" s="169">
        <v>0</v>
      </c>
      <c r="AN60" s="169">
        <v>24170</v>
      </c>
      <c r="AO60" s="169">
        <v>0</v>
      </c>
    </row>
    <row r="61" spans="3:41" x14ac:dyDescent="0.3">
      <c r="C61" s="169">
        <v>46</v>
      </c>
      <c r="D61" s="169">
        <v>9</v>
      </c>
      <c r="E61" s="169">
        <v>11</v>
      </c>
      <c r="F61" s="169">
        <v>282.79961333580138</v>
      </c>
      <c r="G61" s="169">
        <v>0</v>
      </c>
      <c r="H61" s="169">
        <v>282.79961333580138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  <c r="Q61" s="169">
        <v>0</v>
      </c>
      <c r="R61" s="169">
        <v>0</v>
      </c>
      <c r="S61" s="169">
        <v>0</v>
      </c>
      <c r="T61" s="169">
        <v>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0</v>
      </c>
      <c r="AA61" s="169">
        <v>0</v>
      </c>
      <c r="AB61" s="169">
        <v>0</v>
      </c>
      <c r="AC61" s="169">
        <v>0</v>
      </c>
      <c r="AD61" s="169">
        <v>0</v>
      </c>
      <c r="AE61" s="169">
        <v>0</v>
      </c>
      <c r="AF61" s="169">
        <v>0</v>
      </c>
      <c r="AG61" s="169">
        <v>0</v>
      </c>
      <c r="AH61" s="169">
        <v>0</v>
      </c>
      <c r="AI61" s="169">
        <v>0</v>
      </c>
      <c r="AJ61" s="169">
        <v>0</v>
      </c>
      <c r="AK61" s="169">
        <v>0</v>
      </c>
      <c r="AL61" s="169">
        <v>0</v>
      </c>
      <c r="AM61" s="169">
        <v>0</v>
      </c>
      <c r="AN61" s="169">
        <v>0</v>
      </c>
      <c r="AO61" s="169">
        <v>0</v>
      </c>
    </row>
    <row r="62" spans="3:41" x14ac:dyDescent="0.3">
      <c r="C62" s="169">
        <v>46</v>
      </c>
      <c r="D62" s="169">
        <v>10</v>
      </c>
      <c r="E62" s="169">
        <v>1</v>
      </c>
      <c r="F62" s="169">
        <v>2</v>
      </c>
      <c r="G62" s="169">
        <v>0</v>
      </c>
      <c r="H62" s="169">
        <v>1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0</v>
      </c>
      <c r="O62" s="169">
        <v>0</v>
      </c>
      <c r="P62" s="169">
        <v>0</v>
      </c>
      <c r="Q62" s="169">
        <v>0</v>
      </c>
      <c r="R62" s="169">
        <v>0</v>
      </c>
      <c r="S62" s="169">
        <v>0</v>
      </c>
      <c r="T62" s="169">
        <v>0</v>
      </c>
      <c r="U62" s="169">
        <v>0</v>
      </c>
      <c r="V62" s="169">
        <v>0</v>
      </c>
      <c r="W62" s="169">
        <v>0</v>
      </c>
      <c r="X62" s="169">
        <v>0</v>
      </c>
      <c r="Y62" s="169">
        <v>0</v>
      </c>
      <c r="Z62" s="169">
        <v>0</v>
      </c>
      <c r="AA62" s="169">
        <v>0</v>
      </c>
      <c r="AB62" s="169">
        <v>0</v>
      </c>
      <c r="AC62" s="169">
        <v>0</v>
      </c>
      <c r="AD62" s="169">
        <v>0</v>
      </c>
      <c r="AE62" s="169">
        <v>0</v>
      </c>
      <c r="AF62" s="169">
        <v>0</v>
      </c>
      <c r="AG62" s="169">
        <v>0</v>
      </c>
      <c r="AH62" s="169">
        <v>0</v>
      </c>
      <c r="AI62" s="169">
        <v>0</v>
      </c>
      <c r="AJ62" s="169">
        <v>0</v>
      </c>
      <c r="AK62" s="169">
        <v>0</v>
      </c>
      <c r="AL62" s="169">
        <v>0</v>
      </c>
      <c r="AM62" s="169">
        <v>0</v>
      </c>
      <c r="AN62" s="169">
        <v>1</v>
      </c>
      <c r="AO62" s="169">
        <v>0</v>
      </c>
    </row>
    <row r="63" spans="3:41" x14ac:dyDescent="0.3">
      <c r="C63" s="169">
        <v>46</v>
      </c>
      <c r="D63" s="169">
        <v>10</v>
      </c>
      <c r="E63" s="169">
        <v>2</v>
      </c>
      <c r="F63" s="169">
        <v>336</v>
      </c>
      <c r="G63" s="169">
        <v>0</v>
      </c>
      <c r="H63" s="169">
        <v>176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69">
        <v>0</v>
      </c>
      <c r="Q63" s="169">
        <v>0</v>
      </c>
      <c r="R63" s="169">
        <v>0</v>
      </c>
      <c r="S63" s="169">
        <v>0</v>
      </c>
      <c r="T63" s="169">
        <v>0</v>
      </c>
      <c r="U63" s="169">
        <v>0</v>
      </c>
      <c r="V63" s="169">
        <v>0</v>
      </c>
      <c r="W63" s="169">
        <v>0</v>
      </c>
      <c r="X63" s="169">
        <v>0</v>
      </c>
      <c r="Y63" s="169">
        <v>0</v>
      </c>
      <c r="Z63" s="169">
        <v>0</v>
      </c>
      <c r="AA63" s="169">
        <v>0</v>
      </c>
      <c r="AB63" s="169">
        <v>0</v>
      </c>
      <c r="AC63" s="169">
        <v>0</v>
      </c>
      <c r="AD63" s="169">
        <v>0</v>
      </c>
      <c r="AE63" s="169">
        <v>0</v>
      </c>
      <c r="AF63" s="169">
        <v>0</v>
      </c>
      <c r="AG63" s="169">
        <v>0</v>
      </c>
      <c r="AH63" s="169">
        <v>0</v>
      </c>
      <c r="AI63" s="169">
        <v>0</v>
      </c>
      <c r="AJ63" s="169">
        <v>0</v>
      </c>
      <c r="AK63" s="169">
        <v>0</v>
      </c>
      <c r="AL63" s="169">
        <v>0</v>
      </c>
      <c r="AM63" s="169">
        <v>0</v>
      </c>
      <c r="AN63" s="169">
        <v>160</v>
      </c>
      <c r="AO63" s="169">
        <v>0</v>
      </c>
    </row>
    <row r="64" spans="3:41" x14ac:dyDescent="0.3">
      <c r="C64" s="169">
        <v>46</v>
      </c>
      <c r="D64" s="169">
        <v>10</v>
      </c>
      <c r="E64" s="169">
        <v>4</v>
      </c>
      <c r="F64" s="169">
        <v>34</v>
      </c>
      <c r="G64" s="169">
        <v>0</v>
      </c>
      <c r="H64" s="169">
        <v>34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0</v>
      </c>
      <c r="V64" s="169">
        <v>0</v>
      </c>
      <c r="W64" s="169">
        <v>0</v>
      </c>
      <c r="X64" s="169">
        <v>0</v>
      </c>
      <c r="Y64" s="169">
        <v>0</v>
      </c>
      <c r="Z64" s="169">
        <v>0</v>
      </c>
      <c r="AA64" s="169">
        <v>0</v>
      </c>
      <c r="AB64" s="169">
        <v>0</v>
      </c>
      <c r="AC64" s="169">
        <v>0</v>
      </c>
      <c r="AD64" s="169">
        <v>0</v>
      </c>
      <c r="AE64" s="169">
        <v>0</v>
      </c>
      <c r="AF64" s="169">
        <v>0</v>
      </c>
      <c r="AG64" s="169">
        <v>0</v>
      </c>
      <c r="AH64" s="169">
        <v>0</v>
      </c>
      <c r="AI64" s="169">
        <v>0</v>
      </c>
      <c r="AJ64" s="169">
        <v>0</v>
      </c>
      <c r="AK64" s="169">
        <v>0</v>
      </c>
      <c r="AL64" s="169">
        <v>0</v>
      </c>
      <c r="AM64" s="169">
        <v>0</v>
      </c>
      <c r="AN64" s="169">
        <v>0</v>
      </c>
      <c r="AO64" s="169">
        <v>0</v>
      </c>
    </row>
    <row r="65" spans="3:41" x14ac:dyDescent="0.3">
      <c r="C65" s="169">
        <v>46</v>
      </c>
      <c r="D65" s="169">
        <v>10</v>
      </c>
      <c r="E65" s="169">
        <v>5</v>
      </c>
      <c r="F65" s="169">
        <v>477</v>
      </c>
      <c r="G65" s="169">
        <v>477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>
        <v>0</v>
      </c>
      <c r="Q65" s="169">
        <v>0</v>
      </c>
      <c r="R65" s="169">
        <v>0</v>
      </c>
      <c r="S65" s="169">
        <v>0</v>
      </c>
      <c r="T65" s="169">
        <v>0</v>
      </c>
      <c r="U65" s="169">
        <v>0</v>
      </c>
      <c r="V65" s="169">
        <v>0</v>
      </c>
      <c r="W65" s="169">
        <v>0</v>
      </c>
      <c r="X65" s="169">
        <v>0</v>
      </c>
      <c r="Y65" s="169">
        <v>0</v>
      </c>
      <c r="Z65" s="169">
        <v>0</v>
      </c>
      <c r="AA65" s="169">
        <v>0</v>
      </c>
      <c r="AB65" s="169">
        <v>0</v>
      </c>
      <c r="AC65" s="169">
        <v>0</v>
      </c>
      <c r="AD65" s="169">
        <v>0</v>
      </c>
      <c r="AE65" s="169">
        <v>0</v>
      </c>
      <c r="AF65" s="169">
        <v>0</v>
      </c>
      <c r="AG65" s="169">
        <v>0</v>
      </c>
      <c r="AH65" s="169">
        <v>0</v>
      </c>
      <c r="AI65" s="169">
        <v>0</v>
      </c>
      <c r="AJ65" s="169">
        <v>0</v>
      </c>
      <c r="AK65" s="169">
        <v>0</v>
      </c>
      <c r="AL65" s="169">
        <v>0</v>
      </c>
      <c r="AM65" s="169">
        <v>0</v>
      </c>
      <c r="AN65" s="169">
        <v>0</v>
      </c>
      <c r="AO65" s="169">
        <v>0</v>
      </c>
    </row>
    <row r="66" spans="3:41" x14ac:dyDescent="0.3">
      <c r="C66" s="169">
        <v>46</v>
      </c>
      <c r="D66" s="169">
        <v>10</v>
      </c>
      <c r="E66" s="169">
        <v>6</v>
      </c>
      <c r="F66" s="169">
        <v>159765</v>
      </c>
      <c r="G66" s="169">
        <v>34650</v>
      </c>
      <c r="H66" s="169">
        <v>100671</v>
      </c>
      <c r="I66" s="169">
        <v>0</v>
      </c>
      <c r="J66" s="169">
        <v>0</v>
      </c>
      <c r="K66" s="169">
        <v>0</v>
      </c>
      <c r="L66" s="169">
        <v>0</v>
      </c>
      <c r="M66" s="169">
        <v>0</v>
      </c>
      <c r="N66" s="169">
        <v>0</v>
      </c>
      <c r="O66" s="169">
        <v>0</v>
      </c>
      <c r="P66" s="169">
        <v>0</v>
      </c>
      <c r="Q66" s="169">
        <v>0</v>
      </c>
      <c r="R66" s="169">
        <v>0</v>
      </c>
      <c r="S66" s="169">
        <v>0</v>
      </c>
      <c r="T66" s="169">
        <v>0</v>
      </c>
      <c r="U66" s="169">
        <v>0</v>
      </c>
      <c r="V66" s="169">
        <v>0</v>
      </c>
      <c r="W66" s="169">
        <v>0</v>
      </c>
      <c r="X66" s="169">
        <v>0</v>
      </c>
      <c r="Y66" s="169">
        <v>0</v>
      </c>
      <c r="Z66" s="169">
        <v>0</v>
      </c>
      <c r="AA66" s="169">
        <v>0</v>
      </c>
      <c r="AB66" s="169">
        <v>0</v>
      </c>
      <c r="AC66" s="169">
        <v>0</v>
      </c>
      <c r="AD66" s="169">
        <v>0</v>
      </c>
      <c r="AE66" s="169">
        <v>0</v>
      </c>
      <c r="AF66" s="169">
        <v>0</v>
      </c>
      <c r="AG66" s="169">
        <v>0</v>
      </c>
      <c r="AH66" s="169">
        <v>0</v>
      </c>
      <c r="AI66" s="169">
        <v>0</v>
      </c>
      <c r="AJ66" s="169">
        <v>0</v>
      </c>
      <c r="AK66" s="169">
        <v>0</v>
      </c>
      <c r="AL66" s="169">
        <v>0</v>
      </c>
      <c r="AM66" s="169">
        <v>0</v>
      </c>
      <c r="AN66" s="169">
        <v>24444</v>
      </c>
      <c r="AO66" s="169">
        <v>0</v>
      </c>
    </row>
    <row r="67" spans="3:41" x14ac:dyDescent="0.3">
      <c r="C67" s="169">
        <v>46</v>
      </c>
      <c r="D67" s="169">
        <v>10</v>
      </c>
      <c r="E67" s="169">
        <v>11</v>
      </c>
      <c r="F67" s="169">
        <v>282.79961333580138</v>
      </c>
      <c r="G67" s="169">
        <v>0</v>
      </c>
      <c r="H67" s="169">
        <v>282.79961333580138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9">
        <v>0</v>
      </c>
      <c r="O67" s="169">
        <v>0</v>
      </c>
      <c r="P67" s="169">
        <v>0</v>
      </c>
      <c r="Q67" s="169">
        <v>0</v>
      </c>
      <c r="R67" s="169">
        <v>0</v>
      </c>
      <c r="S67" s="169">
        <v>0</v>
      </c>
      <c r="T67" s="169">
        <v>0</v>
      </c>
      <c r="U67" s="169">
        <v>0</v>
      </c>
      <c r="V67" s="169">
        <v>0</v>
      </c>
      <c r="W67" s="169">
        <v>0</v>
      </c>
      <c r="X67" s="169">
        <v>0</v>
      </c>
      <c r="Y67" s="169">
        <v>0</v>
      </c>
      <c r="Z67" s="169">
        <v>0</v>
      </c>
      <c r="AA67" s="169">
        <v>0</v>
      </c>
      <c r="AB67" s="169">
        <v>0</v>
      </c>
      <c r="AC67" s="169">
        <v>0</v>
      </c>
      <c r="AD67" s="169">
        <v>0</v>
      </c>
      <c r="AE67" s="169">
        <v>0</v>
      </c>
      <c r="AF67" s="169">
        <v>0</v>
      </c>
      <c r="AG67" s="169">
        <v>0</v>
      </c>
      <c r="AH67" s="169">
        <v>0</v>
      </c>
      <c r="AI67" s="169">
        <v>0</v>
      </c>
      <c r="AJ67" s="169">
        <v>0</v>
      </c>
      <c r="AK67" s="169">
        <v>0</v>
      </c>
      <c r="AL67" s="169">
        <v>0</v>
      </c>
      <c r="AM67" s="169">
        <v>0</v>
      </c>
      <c r="AN67" s="169">
        <v>0</v>
      </c>
      <c r="AO67" s="169">
        <v>0</v>
      </c>
    </row>
    <row r="68" spans="3:41" x14ac:dyDescent="0.3">
      <c r="C68" s="169">
        <v>46</v>
      </c>
      <c r="D68" s="169">
        <v>11</v>
      </c>
      <c r="E68" s="169">
        <v>1</v>
      </c>
      <c r="F68" s="169">
        <v>2</v>
      </c>
      <c r="G68" s="169">
        <v>0</v>
      </c>
      <c r="H68" s="169">
        <v>1</v>
      </c>
      <c r="I68" s="169">
        <v>0</v>
      </c>
      <c r="J68" s="169">
        <v>0</v>
      </c>
      <c r="K68" s="169">
        <v>0</v>
      </c>
      <c r="L68" s="169">
        <v>0</v>
      </c>
      <c r="M68" s="169">
        <v>0</v>
      </c>
      <c r="N68" s="169">
        <v>0</v>
      </c>
      <c r="O68" s="169">
        <v>0</v>
      </c>
      <c r="P68" s="169">
        <v>0</v>
      </c>
      <c r="Q68" s="169">
        <v>0</v>
      </c>
      <c r="R68" s="169">
        <v>0</v>
      </c>
      <c r="S68" s="169">
        <v>0</v>
      </c>
      <c r="T68" s="169">
        <v>0</v>
      </c>
      <c r="U68" s="169">
        <v>0</v>
      </c>
      <c r="V68" s="169">
        <v>0</v>
      </c>
      <c r="W68" s="169">
        <v>0</v>
      </c>
      <c r="X68" s="169">
        <v>0</v>
      </c>
      <c r="Y68" s="169">
        <v>0</v>
      </c>
      <c r="Z68" s="169">
        <v>0</v>
      </c>
      <c r="AA68" s="169">
        <v>0</v>
      </c>
      <c r="AB68" s="169">
        <v>0</v>
      </c>
      <c r="AC68" s="169">
        <v>0</v>
      </c>
      <c r="AD68" s="169">
        <v>0</v>
      </c>
      <c r="AE68" s="169">
        <v>0</v>
      </c>
      <c r="AF68" s="169">
        <v>0</v>
      </c>
      <c r="AG68" s="169">
        <v>0</v>
      </c>
      <c r="AH68" s="169">
        <v>0</v>
      </c>
      <c r="AI68" s="169">
        <v>0</v>
      </c>
      <c r="AJ68" s="169">
        <v>0</v>
      </c>
      <c r="AK68" s="169">
        <v>0</v>
      </c>
      <c r="AL68" s="169">
        <v>0</v>
      </c>
      <c r="AM68" s="169">
        <v>0</v>
      </c>
      <c r="AN68" s="169">
        <v>1</v>
      </c>
      <c r="AO68" s="169">
        <v>0</v>
      </c>
    </row>
    <row r="69" spans="3:41" x14ac:dyDescent="0.3">
      <c r="C69" s="169">
        <v>46</v>
      </c>
      <c r="D69" s="169">
        <v>11</v>
      </c>
      <c r="E69" s="169">
        <v>2</v>
      </c>
      <c r="F69" s="169">
        <v>320</v>
      </c>
      <c r="G69" s="169">
        <v>0</v>
      </c>
      <c r="H69" s="169">
        <v>160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>
        <v>0</v>
      </c>
      <c r="Q69" s="169">
        <v>0</v>
      </c>
      <c r="R69" s="169">
        <v>0</v>
      </c>
      <c r="S69" s="169">
        <v>0</v>
      </c>
      <c r="T69" s="169">
        <v>0</v>
      </c>
      <c r="U69" s="169">
        <v>0</v>
      </c>
      <c r="V69" s="169">
        <v>0</v>
      </c>
      <c r="W69" s="169">
        <v>0</v>
      </c>
      <c r="X69" s="169">
        <v>0</v>
      </c>
      <c r="Y69" s="169">
        <v>0</v>
      </c>
      <c r="Z69" s="169">
        <v>0</v>
      </c>
      <c r="AA69" s="169">
        <v>0</v>
      </c>
      <c r="AB69" s="169">
        <v>0</v>
      </c>
      <c r="AC69" s="169">
        <v>0</v>
      </c>
      <c r="AD69" s="169">
        <v>0</v>
      </c>
      <c r="AE69" s="169">
        <v>0</v>
      </c>
      <c r="AF69" s="169">
        <v>0</v>
      </c>
      <c r="AG69" s="169">
        <v>0</v>
      </c>
      <c r="AH69" s="169">
        <v>0</v>
      </c>
      <c r="AI69" s="169">
        <v>0</v>
      </c>
      <c r="AJ69" s="169">
        <v>0</v>
      </c>
      <c r="AK69" s="169">
        <v>0</v>
      </c>
      <c r="AL69" s="169">
        <v>0</v>
      </c>
      <c r="AM69" s="169">
        <v>0</v>
      </c>
      <c r="AN69" s="169">
        <v>160</v>
      </c>
      <c r="AO69" s="169">
        <v>0</v>
      </c>
    </row>
    <row r="70" spans="3:41" x14ac:dyDescent="0.3">
      <c r="C70" s="169">
        <v>46</v>
      </c>
      <c r="D70" s="169">
        <v>11</v>
      </c>
      <c r="E70" s="169">
        <v>4</v>
      </c>
      <c r="F70" s="169">
        <v>34</v>
      </c>
      <c r="G70" s="169">
        <v>0</v>
      </c>
      <c r="H70" s="169">
        <v>34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69">
        <v>0</v>
      </c>
      <c r="O70" s="169">
        <v>0</v>
      </c>
      <c r="P70" s="169">
        <v>0</v>
      </c>
      <c r="Q70" s="169">
        <v>0</v>
      </c>
      <c r="R70" s="169">
        <v>0</v>
      </c>
      <c r="S70" s="169">
        <v>0</v>
      </c>
      <c r="T70" s="169">
        <v>0</v>
      </c>
      <c r="U70" s="169">
        <v>0</v>
      </c>
      <c r="V70" s="169">
        <v>0</v>
      </c>
      <c r="W70" s="169">
        <v>0</v>
      </c>
      <c r="X70" s="169">
        <v>0</v>
      </c>
      <c r="Y70" s="169">
        <v>0</v>
      </c>
      <c r="Z70" s="169">
        <v>0</v>
      </c>
      <c r="AA70" s="169">
        <v>0</v>
      </c>
      <c r="AB70" s="169">
        <v>0</v>
      </c>
      <c r="AC70" s="169">
        <v>0</v>
      </c>
      <c r="AD70" s="169">
        <v>0</v>
      </c>
      <c r="AE70" s="169">
        <v>0</v>
      </c>
      <c r="AF70" s="169">
        <v>0</v>
      </c>
      <c r="AG70" s="169">
        <v>0</v>
      </c>
      <c r="AH70" s="169">
        <v>0</v>
      </c>
      <c r="AI70" s="169">
        <v>0</v>
      </c>
      <c r="AJ70" s="169">
        <v>0</v>
      </c>
      <c r="AK70" s="169">
        <v>0</v>
      </c>
      <c r="AL70" s="169">
        <v>0</v>
      </c>
      <c r="AM70" s="169">
        <v>0</v>
      </c>
      <c r="AN70" s="169">
        <v>0</v>
      </c>
      <c r="AO70" s="169">
        <v>0</v>
      </c>
    </row>
    <row r="71" spans="3:41" x14ac:dyDescent="0.3">
      <c r="C71" s="169">
        <v>46</v>
      </c>
      <c r="D71" s="169">
        <v>11</v>
      </c>
      <c r="E71" s="169">
        <v>5</v>
      </c>
      <c r="F71" s="169">
        <v>397</v>
      </c>
      <c r="G71" s="169">
        <v>397</v>
      </c>
      <c r="H71" s="169">
        <v>0</v>
      </c>
      <c r="I71" s="169">
        <v>0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69">
        <v>0</v>
      </c>
      <c r="P71" s="169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69">
        <v>0</v>
      </c>
      <c r="W71" s="169">
        <v>0</v>
      </c>
      <c r="X71" s="169">
        <v>0</v>
      </c>
      <c r="Y71" s="169">
        <v>0</v>
      </c>
      <c r="Z71" s="169">
        <v>0</v>
      </c>
      <c r="AA71" s="169">
        <v>0</v>
      </c>
      <c r="AB71" s="169">
        <v>0</v>
      </c>
      <c r="AC71" s="169">
        <v>0</v>
      </c>
      <c r="AD71" s="169">
        <v>0</v>
      </c>
      <c r="AE71" s="169">
        <v>0</v>
      </c>
      <c r="AF71" s="169">
        <v>0</v>
      </c>
      <c r="AG71" s="169">
        <v>0</v>
      </c>
      <c r="AH71" s="169">
        <v>0</v>
      </c>
      <c r="AI71" s="169">
        <v>0</v>
      </c>
      <c r="AJ71" s="169">
        <v>0</v>
      </c>
      <c r="AK71" s="169">
        <v>0</v>
      </c>
      <c r="AL71" s="169">
        <v>0</v>
      </c>
      <c r="AM71" s="169">
        <v>0</v>
      </c>
      <c r="AN71" s="169">
        <v>0</v>
      </c>
      <c r="AO71" s="169">
        <v>0</v>
      </c>
    </row>
    <row r="72" spans="3:41" x14ac:dyDescent="0.3">
      <c r="C72" s="169">
        <v>46</v>
      </c>
      <c r="D72" s="169">
        <v>11</v>
      </c>
      <c r="E72" s="169">
        <v>6</v>
      </c>
      <c r="F72" s="169">
        <v>168095</v>
      </c>
      <c r="G72" s="169">
        <v>31075</v>
      </c>
      <c r="H72" s="169">
        <v>104618</v>
      </c>
      <c r="I72" s="169">
        <v>0</v>
      </c>
      <c r="J72" s="169">
        <v>0</v>
      </c>
      <c r="K72" s="169">
        <v>0</v>
      </c>
      <c r="L72" s="169">
        <v>0</v>
      </c>
      <c r="M72" s="169">
        <v>0</v>
      </c>
      <c r="N72" s="169">
        <v>0</v>
      </c>
      <c r="O72" s="169">
        <v>0</v>
      </c>
      <c r="P72" s="169">
        <v>0</v>
      </c>
      <c r="Q72" s="169">
        <v>0</v>
      </c>
      <c r="R72" s="169">
        <v>0</v>
      </c>
      <c r="S72" s="169">
        <v>0</v>
      </c>
      <c r="T72" s="169">
        <v>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69">
        <v>0</v>
      </c>
      <c r="AB72" s="169">
        <v>0</v>
      </c>
      <c r="AC72" s="169">
        <v>0</v>
      </c>
      <c r="AD72" s="169">
        <v>0</v>
      </c>
      <c r="AE72" s="169">
        <v>0</v>
      </c>
      <c r="AF72" s="169">
        <v>0</v>
      </c>
      <c r="AG72" s="169">
        <v>0</v>
      </c>
      <c r="AH72" s="169">
        <v>0</v>
      </c>
      <c r="AI72" s="169">
        <v>0</v>
      </c>
      <c r="AJ72" s="169">
        <v>0</v>
      </c>
      <c r="AK72" s="169">
        <v>0</v>
      </c>
      <c r="AL72" s="169">
        <v>0</v>
      </c>
      <c r="AM72" s="169">
        <v>0</v>
      </c>
      <c r="AN72" s="169">
        <v>32402</v>
      </c>
      <c r="AO72" s="169">
        <v>0</v>
      </c>
    </row>
    <row r="73" spans="3:41" x14ac:dyDescent="0.3">
      <c r="C73" s="169">
        <v>46</v>
      </c>
      <c r="D73" s="169">
        <v>11</v>
      </c>
      <c r="E73" s="169">
        <v>9</v>
      </c>
      <c r="F73" s="169">
        <v>17657</v>
      </c>
      <c r="G73" s="169">
        <v>0</v>
      </c>
      <c r="H73" s="169">
        <v>9511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69">
        <v>0</v>
      </c>
      <c r="W73" s="169">
        <v>0</v>
      </c>
      <c r="X73" s="169">
        <v>0</v>
      </c>
      <c r="Y73" s="169">
        <v>0</v>
      </c>
      <c r="Z73" s="169">
        <v>0</v>
      </c>
      <c r="AA73" s="169">
        <v>0</v>
      </c>
      <c r="AB73" s="169">
        <v>0</v>
      </c>
      <c r="AC73" s="169">
        <v>0</v>
      </c>
      <c r="AD73" s="169">
        <v>0</v>
      </c>
      <c r="AE73" s="169">
        <v>0</v>
      </c>
      <c r="AF73" s="169">
        <v>0</v>
      </c>
      <c r="AG73" s="169">
        <v>0</v>
      </c>
      <c r="AH73" s="169">
        <v>0</v>
      </c>
      <c r="AI73" s="169">
        <v>0</v>
      </c>
      <c r="AJ73" s="169">
        <v>0</v>
      </c>
      <c r="AK73" s="169">
        <v>0</v>
      </c>
      <c r="AL73" s="169">
        <v>0</v>
      </c>
      <c r="AM73" s="169">
        <v>0</v>
      </c>
      <c r="AN73" s="169">
        <v>8146</v>
      </c>
      <c r="AO73" s="169">
        <v>0</v>
      </c>
    </row>
    <row r="74" spans="3:41" x14ac:dyDescent="0.3">
      <c r="C74" s="169">
        <v>46</v>
      </c>
      <c r="D74" s="169">
        <v>11</v>
      </c>
      <c r="E74" s="169">
        <v>11</v>
      </c>
      <c r="F74" s="169">
        <v>282.79961333580138</v>
      </c>
      <c r="G74" s="169">
        <v>0</v>
      </c>
      <c r="H74" s="169">
        <v>282.79961333580138</v>
      </c>
      <c r="I74" s="169">
        <v>0</v>
      </c>
      <c r="J74" s="169">
        <v>0</v>
      </c>
      <c r="K74" s="169">
        <v>0</v>
      </c>
      <c r="L74" s="169">
        <v>0</v>
      </c>
      <c r="M74" s="169">
        <v>0</v>
      </c>
      <c r="N74" s="169">
        <v>0</v>
      </c>
      <c r="O74" s="169">
        <v>0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169">
        <v>0</v>
      </c>
      <c r="W74" s="169">
        <v>0</v>
      </c>
      <c r="X74" s="169">
        <v>0</v>
      </c>
      <c r="Y74" s="169">
        <v>0</v>
      </c>
      <c r="Z74" s="169">
        <v>0</v>
      </c>
      <c r="AA74" s="169">
        <v>0</v>
      </c>
      <c r="AB74" s="169">
        <v>0</v>
      </c>
      <c r="AC74" s="169">
        <v>0</v>
      </c>
      <c r="AD74" s="169">
        <v>0</v>
      </c>
      <c r="AE74" s="169">
        <v>0</v>
      </c>
      <c r="AF74" s="169">
        <v>0</v>
      </c>
      <c r="AG74" s="169">
        <v>0</v>
      </c>
      <c r="AH74" s="169">
        <v>0</v>
      </c>
      <c r="AI74" s="169">
        <v>0</v>
      </c>
      <c r="AJ74" s="169">
        <v>0</v>
      </c>
      <c r="AK74" s="169">
        <v>0</v>
      </c>
      <c r="AL74" s="169">
        <v>0</v>
      </c>
      <c r="AM74" s="169">
        <v>0</v>
      </c>
      <c r="AN74" s="169">
        <v>0</v>
      </c>
      <c r="AO74" s="169">
        <v>0</v>
      </c>
    </row>
    <row r="75" spans="3:41" x14ac:dyDescent="0.3">
      <c r="C75" s="169">
        <v>46</v>
      </c>
      <c r="D75" s="169">
        <v>12</v>
      </c>
      <c r="E75" s="169">
        <v>1</v>
      </c>
      <c r="F75" s="169">
        <v>2</v>
      </c>
      <c r="G75" s="169">
        <v>0</v>
      </c>
      <c r="H75" s="169">
        <v>1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169">
        <v>0</v>
      </c>
      <c r="O75" s="169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9">
        <v>0</v>
      </c>
      <c r="W75" s="169">
        <v>0</v>
      </c>
      <c r="X75" s="169">
        <v>0</v>
      </c>
      <c r="Y75" s="169">
        <v>0</v>
      </c>
      <c r="Z75" s="169">
        <v>0</v>
      </c>
      <c r="AA75" s="169">
        <v>0</v>
      </c>
      <c r="AB75" s="169">
        <v>0</v>
      </c>
      <c r="AC75" s="169">
        <v>0</v>
      </c>
      <c r="AD75" s="169">
        <v>0</v>
      </c>
      <c r="AE75" s="169">
        <v>0</v>
      </c>
      <c r="AF75" s="169">
        <v>0</v>
      </c>
      <c r="AG75" s="169">
        <v>0</v>
      </c>
      <c r="AH75" s="169">
        <v>0</v>
      </c>
      <c r="AI75" s="169">
        <v>0</v>
      </c>
      <c r="AJ75" s="169">
        <v>0</v>
      </c>
      <c r="AK75" s="169">
        <v>0</v>
      </c>
      <c r="AL75" s="169">
        <v>0</v>
      </c>
      <c r="AM75" s="169">
        <v>0</v>
      </c>
      <c r="AN75" s="169">
        <v>1</v>
      </c>
      <c r="AO75" s="169">
        <v>0</v>
      </c>
    </row>
    <row r="76" spans="3:41" x14ac:dyDescent="0.3">
      <c r="C76" s="169">
        <v>46</v>
      </c>
      <c r="D76" s="169">
        <v>12</v>
      </c>
      <c r="E76" s="169">
        <v>2</v>
      </c>
      <c r="F76" s="169">
        <v>336</v>
      </c>
      <c r="G76" s="169">
        <v>0</v>
      </c>
      <c r="H76" s="169">
        <v>152</v>
      </c>
      <c r="I76" s="169">
        <v>0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69">
        <v>0</v>
      </c>
      <c r="W76" s="169">
        <v>0</v>
      </c>
      <c r="X76" s="169">
        <v>0</v>
      </c>
      <c r="Y76" s="169">
        <v>0</v>
      </c>
      <c r="Z76" s="169">
        <v>0</v>
      </c>
      <c r="AA76" s="169">
        <v>0</v>
      </c>
      <c r="AB76" s="169">
        <v>0</v>
      </c>
      <c r="AC76" s="169">
        <v>0</v>
      </c>
      <c r="AD76" s="169">
        <v>0</v>
      </c>
      <c r="AE76" s="169">
        <v>0</v>
      </c>
      <c r="AF76" s="169">
        <v>0</v>
      </c>
      <c r="AG76" s="169">
        <v>0</v>
      </c>
      <c r="AH76" s="169">
        <v>0</v>
      </c>
      <c r="AI76" s="169">
        <v>0</v>
      </c>
      <c r="AJ76" s="169">
        <v>0</v>
      </c>
      <c r="AK76" s="169">
        <v>0</v>
      </c>
      <c r="AL76" s="169">
        <v>0</v>
      </c>
      <c r="AM76" s="169">
        <v>0</v>
      </c>
      <c r="AN76" s="169">
        <v>184</v>
      </c>
      <c r="AO76" s="169">
        <v>0</v>
      </c>
    </row>
    <row r="77" spans="3:41" x14ac:dyDescent="0.3">
      <c r="C77" s="169">
        <v>46</v>
      </c>
      <c r="D77" s="169">
        <v>12</v>
      </c>
      <c r="E77" s="169">
        <v>4</v>
      </c>
      <c r="F77" s="169">
        <v>34</v>
      </c>
      <c r="G77" s="169">
        <v>0</v>
      </c>
      <c r="H77" s="169">
        <v>34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0</v>
      </c>
      <c r="S77" s="169">
        <v>0</v>
      </c>
      <c r="T77" s="169">
        <v>0</v>
      </c>
      <c r="U77" s="169">
        <v>0</v>
      </c>
      <c r="V77" s="169">
        <v>0</v>
      </c>
      <c r="W77" s="169">
        <v>0</v>
      </c>
      <c r="X77" s="169">
        <v>0</v>
      </c>
      <c r="Y77" s="169">
        <v>0</v>
      </c>
      <c r="Z77" s="169">
        <v>0</v>
      </c>
      <c r="AA77" s="169">
        <v>0</v>
      </c>
      <c r="AB77" s="169">
        <v>0</v>
      </c>
      <c r="AC77" s="169">
        <v>0</v>
      </c>
      <c r="AD77" s="169">
        <v>0</v>
      </c>
      <c r="AE77" s="169">
        <v>0</v>
      </c>
      <c r="AF77" s="169">
        <v>0</v>
      </c>
      <c r="AG77" s="169">
        <v>0</v>
      </c>
      <c r="AH77" s="169">
        <v>0</v>
      </c>
      <c r="AI77" s="169">
        <v>0</v>
      </c>
      <c r="AJ77" s="169">
        <v>0</v>
      </c>
      <c r="AK77" s="169">
        <v>0</v>
      </c>
      <c r="AL77" s="169">
        <v>0</v>
      </c>
      <c r="AM77" s="169">
        <v>0</v>
      </c>
      <c r="AN77" s="169">
        <v>0</v>
      </c>
      <c r="AO77" s="169">
        <v>0</v>
      </c>
    </row>
    <row r="78" spans="3:41" x14ac:dyDescent="0.3">
      <c r="C78" s="169">
        <v>46</v>
      </c>
      <c r="D78" s="169">
        <v>12</v>
      </c>
      <c r="E78" s="169">
        <v>5</v>
      </c>
      <c r="F78" s="169">
        <v>429</v>
      </c>
      <c r="G78" s="169">
        <v>429</v>
      </c>
      <c r="H78" s="169">
        <v>0</v>
      </c>
      <c r="I78" s="169">
        <v>0</v>
      </c>
      <c r="J78" s="169">
        <v>0</v>
      </c>
      <c r="K78" s="169">
        <v>0</v>
      </c>
      <c r="L78" s="169">
        <v>0</v>
      </c>
      <c r="M78" s="169">
        <v>0</v>
      </c>
      <c r="N78" s="169">
        <v>0</v>
      </c>
      <c r="O78" s="169">
        <v>0</v>
      </c>
      <c r="P78" s="169">
        <v>0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69">
        <v>0</v>
      </c>
      <c r="W78" s="169">
        <v>0</v>
      </c>
      <c r="X78" s="169">
        <v>0</v>
      </c>
      <c r="Y78" s="169">
        <v>0</v>
      </c>
      <c r="Z78" s="169">
        <v>0</v>
      </c>
      <c r="AA78" s="169">
        <v>0</v>
      </c>
      <c r="AB78" s="169">
        <v>0</v>
      </c>
      <c r="AC78" s="169">
        <v>0</v>
      </c>
      <c r="AD78" s="169">
        <v>0</v>
      </c>
      <c r="AE78" s="169">
        <v>0</v>
      </c>
      <c r="AF78" s="169">
        <v>0</v>
      </c>
      <c r="AG78" s="169">
        <v>0</v>
      </c>
      <c r="AH78" s="169">
        <v>0</v>
      </c>
      <c r="AI78" s="169">
        <v>0</v>
      </c>
      <c r="AJ78" s="169">
        <v>0</v>
      </c>
      <c r="AK78" s="169">
        <v>0</v>
      </c>
      <c r="AL78" s="169">
        <v>0</v>
      </c>
      <c r="AM78" s="169">
        <v>0</v>
      </c>
      <c r="AN78" s="169">
        <v>0</v>
      </c>
      <c r="AO78" s="169">
        <v>0</v>
      </c>
    </row>
    <row r="79" spans="3:41" x14ac:dyDescent="0.3">
      <c r="C79" s="169">
        <v>46</v>
      </c>
      <c r="D79" s="169">
        <v>12</v>
      </c>
      <c r="E79" s="169">
        <v>6</v>
      </c>
      <c r="F79" s="169">
        <v>160949</v>
      </c>
      <c r="G79" s="169">
        <v>31450</v>
      </c>
      <c r="H79" s="169">
        <v>105329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0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9">
        <v>0</v>
      </c>
      <c r="W79" s="169">
        <v>0</v>
      </c>
      <c r="X79" s="169">
        <v>0</v>
      </c>
      <c r="Y79" s="169">
        <v>0</v>
      </c>
      <c r="Z79" s="169">
        <v>0</v>
      </c>
      <c r="AA79" s="169">
        <v>0</v>
      </c>
      <c r="AB79" s="169">
        <v>0</v>
      </c>
      <c r="AC79" s="169">
        <v>0</v>
      </c>
      <c r="AD79" s="169">
        <v>0</v>
      </c>
      <c r="AE79" s="169">
        <v>0</v>
      </c>
      <c r="AF79" s="169">
        <v>0</v>
      </c>
      <c r="AG79" s="169">
        <v>0</v>
      </c>
      <c r="AH79" s="169">
        <v>0</v>
      </c>
      <c r="AI79" s="169">
        <v>0</v>
      </c>
      <c r="AJ79" s="169">
        <v>0</v>
      </c>
      <c r="AK79" s="169">
        <v>0</v>
      </c>
      <c r="AL79" s="169">
        <v>0</v>
      </c>
      <c r="AM79" s="169">
        <v>0</v>
      </c>
      <c r="AN79" s="169">
        <v>24170</v>
      </c>
      <c r="AO79" s="169">
        <v>0</v>
      </c>
    </row>
    <row r="80" spans="3:41" x14ac:dyDescent="0.3">
      <c r="C80" s="169">
        <v>46</v>
      </c>
      <c r="D80" s="169">
        <v>12</v>
      </c>
      <c r="E80" s="169">
        <v>11</v>
      </c>
      <c r="F80" s="169">
        <v>282.79961333580138</v>
      </c>
      <c r="G80" s="169">
        <v>0</v>
      </c>
      <c r="H80" s="169">
        <v>282.79961333580138</v>
      </c>
      <c r="I80" s="169">
        <v>0</v>
      </c>
      <c r="J80" s="169">
        <v>0</v>
      </c>
      <c r="K80" s="169">
        <v>0</v>
      </c>
      <c r="L80" s="169">
        <v>0</v>
      </c>
      <c r="M80" s="169">
        <v>0</v>
      </c>
      <c r="N80" s="169">
        <v>0</v>
      </c>
      <c r="O80" s="169">
        <v>0</v>
      </c>
      <c r="P80" s="169">
        <v>0</v>
      </c>
      <c r="Q80" s="169">
        <v>0</v>
      </c>
      <c r="R80" s="169">
        <v>0</v>
      </c>
      <c r="S80" s="169">
        <v>0</v>
      </c>
      <c r="T80" s="169">
        <v>0</v>
      </c>
      <c r="U80" s="169">
        <v>0</v>
      </c>
      <c r="V80" s="169">
        <v>0</v>
      </c>
      <c r="W80" s="169">
        <v>0</v>
      </c>
      <c r="X80" s="169">
        <v>0</v>
      </c>
      <c r="Y80" s="169">
        <v>0</v>
      </c>
      <c r="Z80" s="169">
        <v>0</v>
      </c>
      <c r="AA80" s="169">
        <v>0</v>
      </c>
      <c r="AB80" s="169">
        <v>0</v>
      </c>
      <c r="AC80" s="169">
        <v>0</v>
      </c>
      <c r="AD80" s="169">
        <v>0</v>
      </c>
      <c r="AE80" s="169">
        <v>0</v>
      </c>
      <c r="AF80" s="169">
        <v>0</v>
      </c>
      <c r="AG80" s="169">
        <v>0</v>
      </c>
      <c r="AH80" s="169">
        <v>0</v>
      </c>
      <c r="AI80" s="169">
        <v>0</v>
      </c>
      <c r="AJ80" s="169">
        <v>0</v>
      </c>
      <c r="AK80" s="169">
        <v>0</v>
      </c>
      <c r="AL80" s="169">
        <v>0</v>
      </c>
      <c r="AM80" s="169">
        <v>0</v>
      </c>
      <c r="AN80" s="169">
        <v>0</v>
      </c>
      <c r="AO80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2016-02-02T09:34:44Z</dcterms:modified>
</cp:coreProperties>
</file>