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D20" i="419" l="1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7" i="414"/>
  <c r="N3" i="418" l="1"/>
  <c r="D21" i="419" l="1"/>
  <c r="D22" i="419" s="1"/>
  <c r="D23" i="419" l="1"/>
  <c r="B21" i="419"/>
  <c r="B22" i="419" l="1"/>
  <c r="A10" i="383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D6" i="419" l="1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D15" i="414"/>
  <c r="D12" i="414"/>
  <c r="C12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<sst xmlns="http://schemas.openxmlformats.org/spreadsheetml/2006/main" count="386" uniqueCount="250">
  <si>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</si>
  <si>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</si>
  <si>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</si>
  <si>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</si>
  <si>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</si>
  <si>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</si>
  <si>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</si>
  <si>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</si>
  <si>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</si>
  <si>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</si>
  <si>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</si>
  <si>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</si>
  <si>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</si>
  <si>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</si>
  <si>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</si>
  <si>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</si>
  <si>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</si>
  <si>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</si>
  <si>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</si>
  <si>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</si>
  <si>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</si>
  <si>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</si>
  <si>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</si>
  <si>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</si>
  <si>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</si>
  <si>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</si>
  <si>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</si>
  <si>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</si>
  <si>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</si>
  <si>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</si>
  <si>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</si>
  <si>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</si>
  <si>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</si>
  <si>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</si>
  <si>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</si>
  <si>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</si>
  <si>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</si>
  <si>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</si>
  <si>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</si>
  <si>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</si>
  <si>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</si>
  <si>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</si>
  <si>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</si>
  <si>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</si>
  <si>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</si>
  <si>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</si>
  <si>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</si>
  <si>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</si>
  <si>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</si>
  <si>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</si>
  <si>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</si>
  <si>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</si>
  <si>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</si>
  <si>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</si>
  <si>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</si>
  <si>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</si>
  <si>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</si>
  <si>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</si>
  <si>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</si>
  <si>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</si>
  <si>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</si>
  <si>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</si>
  <si>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</si>
  <si>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</si>
  <si>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</si>
  <si>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</si>
  <si>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</si>
  <si>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</si>
  <si>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</si>
  <si>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</si>
  <si>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</si>
  <si>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</si>
  <si>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</si>
  <si>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</si>
  <si>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</si>
  <si>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</si>
  <si>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</si>
  <si>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</si>
  <si>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</si>
  <si>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</si>
  <si>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</si>
  <si>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</si>
  <si>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</si>
  <si>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</si>
  <si>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</si>
  <si>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</si>
  <si>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</si>
  <si>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</si>
  <si>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</si>
  <si>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</si>
  <si>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</si>
  <si>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</si>
  <si>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</si>
  <si>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</si>
  <si>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</si>
  <si>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</si>
  <si>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</si>
  <si>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</si>
  <si>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</si>
  <si>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</si>
  <si>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</si>
  <si>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</si>
  <si>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</si>
  <si>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</si>
  <si>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</si>
  <si>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</si>
  <si>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</si>
  <si>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</si>
  <si>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</si>
  <si>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</si>
  <si>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</si>
  <si>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</si>
  <si>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</si>
  <si>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</si>
  <si>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</si>
  <si>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</si>
  <si>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</si>
  <si>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</si>
  <si>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</si>
  <si>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</si>
  <si>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</si>
  <si>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</si>
  <si>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</si>
  <si>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</si>
  <si>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</si>
  <si>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</si>
  <si>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</si>
  <si>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</si>
  <si>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</si>
  <si>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</si>
  <si>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</si>
  <si>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</si>
  <si>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</si>
  <si>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</si>
  <si>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</si>
  <si>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</si>
  <si>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</si>
  <si>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</si>
  <si>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</si>
  <si>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</si>
  <si>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</si>
  <si>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</si>
  <si>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</si>
  <si>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</si>
  <si>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</si>
  <si>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</si>
  <si>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</si>
  <si>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</si>
  <si>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</si>
  <si>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</si>
  <si>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</si>
  <si>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</si>
  <si>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</si>
  <si>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</si>
  <si>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</si>
  <si>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</si>
  <si>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</si>
  <si>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</si>
  <si>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</si>
  <si>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</si>
  <si>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</si>
  <si>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</si>
  <si>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</si>
  <si>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</si>
  <si>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</si>
  <si>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</si>
  <si>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</si>
  <si>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</si>
  <si>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</si>
  <si>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</si>
  <si>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</si>
  <si>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--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</si>
  <si>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</si>
  <si>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</si>
  <si>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</si>
  <si>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</si>
  <si>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</si>
  <si>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51802003     telekom.styk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</si>
  <si>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</si>
  <si>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</si>
  <si>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</si>
  <si>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</si>
  <si>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</si>
  <si>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</si>
  <si>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</si>
  <si>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</si>
  <si>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</si>
  <si>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</si>
  <si>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</si>
  <si>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</si>
  <si>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</si>
  <si>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</si>
  <si>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</si>
  <si>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</si>
  <si>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</si>
  <si>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</si>
  <si>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</si>
  <si>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</si>
  <si>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</si>
  <si>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</si>
  <si>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</si>
  <si>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</si>
  <si>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</si>
  <si>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</si>
  <si>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</si>
  <si>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</si>
  <si>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</si>
  <si>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</si>
  <si>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</si>
  <si>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</si>
  <si>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</si>
  <si>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</si>
  <si>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</si>
  <si>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</si>
  <si>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</si>
  <si>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</si>
  <si>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</si>
  <si>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</si>
  <si>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</si>
  <si>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</si>
  <si>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</si>
  <si>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6     Účtová třída 6 - Výnosy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</si>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</sst>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18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8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2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1" fillId="2" borderId="38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5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3" fillId="4" borderId="31" xfId="1" applyFont="1" applyFill="1" applyBorder="1"/>
    <xf numFmtId="0" fontId="43" fillId="4" borderId="15" xfId="1" applyFont="1" applyFill="1" applyBorder="1"/>
    <xf numFmtId="0" fontId="43" fillId="3" borderId="16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6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7" xfId="0" applyNumberFormat="1" applyFont="1" applyFill="1" applyBorder="1"/>
    <xf numFmtId="0" fontId="47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3" fillId="2" borderId="32" xfId="1" applyFont="1" applyFill="1" applyBorder="1" applyAlignment="1">
      <alignment horizontal="left" indent="2"/>
    </xf>
    <xf numFmtId="0" fontId="47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7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7" fillId="4" borderId="45" xfId="1" applyFont="1" applyFill="1" applyBorder="1" applyAlignment="1">
      <alignment horizontal="left"/>
    </xf>
    <xf numFmtId="0" fontId="47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8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50" xfId="0" applyNumberFormat="1" applyFont="1" applyFill="1" applyBorder="1"/>
    <xf numFmtId="3" fontId="50" fillId="8" borderId="51" xfId="0" applyNumberFormat="1" applyFont="1" applyFill="1" applyBorder="1"/>
    <xf numFmtId="3" fontId="50" fillId="8" borderId="50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0" fontId="39" fillId="2" borderId="54" xfId="0" applyFont="1" applyFill="1" applyBorder="1" applyAlignment="1">
      <alignment horizontal="center" vertical="center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4" xfId="0" applyFont="1" applyBorder="1"/>
    <xf numFmtId="3" fontId="32" fillId="0" borderId="74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3" xfId="0" applyNumberFormat="1" applyFont="1" applyFill="1" applyBorder="1" applyAlignment="1">
      <alignment horizontal="center" vertical="center"/>
    </xf>
    <xf numFmtId="3" fontId="52" fillId="2" borderId="71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4" xfId="0" applyNumberFormat="1" applyFont="1" applyBorder="1"/>
    <xf numFmtId="173" fontId="39" fillId="0" borderId="70" xfId="0" applyNumberFormat="1" applyFont="1" applyBorder="1"/>
    <xf numFmtId="173" fontId="32" fillId="0" borderId="57" xfId="0" applyNumberFormat="1" applyFont="1" applyBorder="1"/>
    <xf numFmtId="173" fontId="39" fillId="2" borderId="72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4" fontId="39" fillId="2" borderId="60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4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77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2" fillId="0" borderId="64" xfId="0" applyNumberFormat="1" applyFont="1" applyBorder="1"/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6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0" fillId="0" borderId="0" xfId="0" applyBorder="1"/>
    <xf numFmtId="0" fontId="6" fillId="0" borderId="2" xfId="78" applyFont="1" applyFill="1" applyBorder="1" applyAlignment="1"/>
    <xf numFmtId="173" fontId="32" fillId="0" borderId="78" xfId="0" applyNumberFormat="1" applyFont="1" applyBorder="1"/>
    <xf numFmtId="3" fontId="32" fillId="0" borderId="0" xfId="0" applyNumberFormat="1" applyFont="1" applyBorder="1"/>
    <xf numFmtId="173" fontId="32" fillId="0" borderId="63" xfId="0" applyNumberFormat="1" applyFont="1" applyBorder="1" applyAlignment="1"/>
    <xf numFmtId="173" fontId="32" fillId="0" borderId="64" xfId="0" applyNumberFormat="1" applyFont="1" applyBorder="1" applyAlignment="1"/>
    <xf numFmtId="173" fontId="32" fillId="0" borderId="65" xfId="0" applyNumberFormat="1" applyFont="1" applyBorder="1" applyAlignment="1"/>
    <xf numFmtId="175" fontId="32" fillId="0" borderId="63" xfId="0" applyNumberFormat="1" applyFont="1" applyBorder="1" applyAlignment="1"/>
    <xf numFmtId="175" fontId="32" fillId="0" borderId="64" xfId="0" applyNumberFormat="1" applyFont="1" applyBorder="1" applyAlignment="1"/>
    <xf numFmtId="175" fontId="32" fillId="0" borderId="65" xfId="0" applyNumberFormat="1" applyFont="1" applyBorder="1" applyAlignment="1"/>
    <xf numFmtId="173" fontId="32" fillId="0" borderId="56" xfId="0" applyNumberFormat="1" applyFont="1" applyBorder="1" applyAlignment="1"/>
    <xf numFmtId="173" fontId="32" fillId="0" borderId="57" xfId="0" applyNumberFormat="1" applyFont="1" applyBorder="1" applyAlignment="1"/>
    <xf numFmtId="173" fontId="32" fillId="0" borderId="58" xfId="0" applyNumberFormat="1" applyFont="1" applyBorder="1" applyAlignment="1"/>
    <xf numFmtId="173" fontId="39" fillId="4" borderId="22" xfId="0" applyNumberFormat="1" applyFont="1" applyFill="1" applyBorder="1" applyAlignment="1">
      <alignment horizontal="center"/>
    </xf>
    <xf numFmtId="173" fontId="39" fillId="4" borderId="27" xfId="0" applyNumberFormat="1" applyFont="1" applyFill="1" applyBorder="1" applyAlignment="1">
      <alignment horizontal="center"/>
    </xf>
    <xf numFmtId="173" fontId="39" fillId="4" borderId="23" xfId="0" applyNumberFormat="1" applyFont="1" applyFill="1" applyBorder="1" applyAlignment="1">
      <alignment horizontal="center"/>
    </xf>
    <xf numFmtId="173" fontId="32" fillId="0" borderId="79" xfId="0" applyNumberFormat="1" applyFont="1" applyBorder="1"/>
    <xf numFmtId="9" fontId="32" fillId="0" borderId="61" xfId="0" applyNumberFormat="1" applyFont="1" applyBorder="1"/>
    <xf numFmtId="173" fontId="32" fillId="0" borderId="69" xfId="0" applyNumberFormat="1" applyFont="1" applyBorder="1"/>
    <xf numFmtId="0" fontId="0" fillId="0" borderId="1" xfId="0" applyBorder="1" applyAlignment="1"/>
    <xf numFmtId="173" fontId="39" fillId="0" borderId="16" xfId="0" applyNumberFormat="1" applyFont="1" applyBorder="1"/>
    <xf numFmtId="173" fontId="39" fillId="0" borderId="2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5" xfId="80" applyFont="1" applyFill="1" applyBorder="1" applyAlignment="1">
      <alignment horizontal="center"/>
    </xf>
    <xf numFmtId="0" fontId="31" fillId="2" borderId="76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81" xfId="0" applyNumberFormat="1" applyFont="1" applyFill="1" applyBorder="1" applyAlignment="1">
      <alignment horizontal="right" vertical="top"/>
    </xf>
    <xf numFmtId="3" fontId="33" fillId="9" borderId="82" xfId="0" applyNumberFormat="1" applyFont="1" applyFill="1" applyBorder="1" applyAlignment="1">
      <alignment horizontal="right" vertical="top"/>
    </xf>
    <xf numFmtId="176" fontId="33" fillId="9" borderId="83" xfId="0" applyNumberFormat="1" applyFont="1" applyFill="1" applyBorder="1" applyAlignment="1">
      <alignment horizontal="right" vertical="top"/>
    </xf>
    <xf numFmtId="3" fontId="33" fillId="0" borderId="81" xfId="0" applyNumberFormat="1" applyFont="1" applyBorder="1" applyAlignment="1">
      <alignment horizontal="right" vertical="top"/>
    </xf>
    <xf numFmtId="176" fontId="33" fillId="9" borderId="84" xfId="0" applyNumberFormat="1" applyFont="1" applyFill="1" applyBorder="1" applyAlignment="1">
      <alignment horizontal="right" vertical="top"/>
    </xf>
    <xf numFmtId="3" fontId="35" fillId="9" borderId="86" xfId="0" applyNumberFormat="1" applyFont="1" applyFill="1" applyBorder="1" applyAlignment="1">
      <alignment horizontal="right" vertical="top"/>
    </xf>
    <xf numFmtId="3" fontId="35" fillId="9" borderId="87" xfId="0" applyNumberFormat="1" applyFont="1" applyFill="1" applyBorder="1" applyAlignment="1">
      <alignment horizontal="right" vertical="top"/>
    </xf>
    <xf numFmtId="176" fontId="35" fillId="9" borderId="88" xfId="0" applyNumberFormat="1" applyFont="1" applyFill="1" applyBorder="1" applyAlignment="1">
      <alignment horizontal="right" vertical="top"/>
    </xf>
    <xf numFmtId="3" fontId="35" fillId="0" borderId="86" xfId="0" applyNumberFormat="1" applyFont="1" applyBorder="1" applyAlignment="1">
      <alignment horizontal="right" vertical="top"/>
    </xf>
    <xf numFmtId="176" fontId="35" fillId="9" borderId="89" xfId="0" applyNumberFormat="1" applyFont="1" applyFill="1" applyBorder="1" applyAlignment="1">
      <alignment horizontal="right" vertical="top"/>
    </xf>
    <xf numFmtId="0" fontId="33" fillId="9" borderId="83" xfId="0" applyFont="1" applyFill="1" applyBorder="1" applyAlignment="1">
      <alignment horizontal="right" vertical="top"/>
    </xf>
    <xf numFmtId="0" fontId="35" fillId="9" borderId="88" xfId="0" applyFont="1" applyFill="1" applyBorder="1" applyAlignment="1">
      <alignment horizontal="right" vertical="top"/>
    </xf>
    <xf numFmtId="0" fontId="35" fillId="9" borderId="89" xfId="0" applyFont="1" applyFill="1" applyBorder="1" applyAlignment="1">
      <alignment horizontal="right" vertical="top"/>
    </xf>
    <xf numFmtId="0" fontId="33" fillId="9" borderId="84" xfId="0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0" fontId="35" fillId="0" borderId="92" xfId="0" applyFont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0" fontId="37" fillId="10" borderId="80" xfId="0" applyFont="1" applyFill="1" applyBorder="1" applyAlignment="1">
      <alignment vertical="top"/>
    </xf>
    <xf numFmtId="0" fontId="37" fillId="10" borderId="80" xfId="0" applyFont="1" applyFill="1" applyBorder="1" applyAlignment="1">
      <alignment vertical="top" indent="2"/>
    </xf>
    <xf numFmtId="0" fontId="37" fillId="10" borderId="80" xfId="0" applyFont="1" applyFill="1" applyBorder="1" applyAlignment="1">
      <alignment vertical="top" indent="4"/>
    </xf>
    <xf numFmtId="0" fontId="38" fillId="10" borderId="85" xfId="0" applyFont="1" applyFill="1" applyBorder="1" applyAlignment="1">
      <alignment vertical="top" indent="6"/>
    </xf>
    <xf numFmtId="0" fontId="37" fillId="10" borderId="80" xfId="0" applyFont="1" applyFill="1" applyBorder="1" applyAlignment="1">
      <alignment vertical="top" indent="8"/>
    </xf>
    <xf numFmtId="0" fontId="38" fillId="10" borderId="85" xfId="0" applyFont="1" applyFill="1" applyBorder="1" applyAlignment="1">
      <alignment vertical="top" indent="2"/>
    </xf>
    <xf numFmtId="0" fontId="37" fillId="10" borderId="80" xfId="0" applyFont="1" applyFill="1" applyBorder="1" applyAlignment="1">
      <alignment vertical="top" indent="6"/>
    </xf>
    <xf numFmtId="0" fontId="38" fillId="10" borderId="85" xfId="0" applyFont="1" applyFill="1" applyBorder="1" applyAlignment="1">
      <alignment vertical="top" indent="4"/>
    </xf>
    <xf numFmtId="0" fontId="38" fillId="10" borderId="85" xfId="0" applyFont="1" applyFill="1" applyBorder="1" applyAlignment="1">
      <alignment vertical="top"/>
    </xf>
    <xf numFmtId="0" fontId="32" fillId="10" borderId="80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48" t="s">
        <v>53</v>
      </c>
      <c r="B1" s="248"/>
    </row>
    <row r="2" spans="1:3" ht="14.4" customHeight="1" thickBot="1" x14ac:dyDescent="0.35">
      <c r="A2" s="165" t="s">
        <v>147</v>
      </c>
      <c r="B2" s="41"/>
    </row>
    <row r="3" spans="1:3" ht="14.4" customHeight="1" thickBot="1" x14ac:dyDescent="0.35">
      <c r="A3" s="244" t="s">
        <v>64</v>
      </c>
      <c r="B3" s="245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5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6" t="str">
        <f t="shared" si="0"/>
        <v>Man Tab</v>
      </c>
      <c r="B6" s="62" t="s">
        <v>149</v>
      </c>
      <c r="C6" s="42" t="s">
        <v>57</v>
      </c>
    </row>
    <row r="7" spans="1:3" ht="14.4" customHeight="1" thickBot="1" x14ac:dyDescent="0.35">
      <c r="A7" s="107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46" t="s">
        <v>54</v>
      </c>
      <c r="B9" s="245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47" t="s">
        <v>55</v>
      </c>
      <c r="B13" s="245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48" t="s">
        <v>60</v>
      </c>
      <c r="B1" s="248"/>
      <c r="C1" s="249"/>
      <c r="D1" s="249"/>
      <c r="E1" s="249"/>
    </row>
    <row r="2" spans="1:5" ht="14.4" customHeight="1" thickBot="1" x14ac:dyDescent="0.35">
      <c r="A2" s="165" t="s">
        <v>147</v>
      </c>
      <c r="B2" s="110"/>
    </row>
    <row r="3" spans="1:5" ht="14.4" customHeight="1" thickBot="1" x14ac:dyDescent="0.35">
      <c r="A3" s="113"/>
      <c r="C3" s="114" t="s">
        <v>52</v>
      </c>
      <c r="D3" s="115" t="s">
        <v>45</v>
      </c>
      <c r="E3" s="116" t="s">
        <v>47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1195.9029318847656</v>
      </c>
      <c r="D4" s="119">
        <f ca="1">IF(ISERROR(VLOOKUP("Náklady celkem",INDIRECT("HI!$A:$G"),5,0)),0,VLOOKUP("Náklady celkem",INDIRECT("HI!$A:$G"),5,0))</f>
        <v>1186.7606899999998</v>
      </c>
      <c r="E4" s="120">
        <f ca="1">IF(C4=0,0,D4/C4)</f>
        <v>0.99235536460274631</v>
      </c>
    </row>
    <row r="5" spans="1:5" ht="14.4" customHeight="1" x14ac:dyDescent="0.3">
      <c r="A5" s="121" t="s">
        <v>66</v>
      </c>
      <c r="B5" s="122"/>
      <c r="C5" s="123"/>
      <c r="D5" s="123"/>
      <c r="E5" s="124"/>
    </row>
    <row r="6" spans="1:5" ht="14.4" customHeight="1" x14ac:dyDescent="0.3">
      <c r="A6" s="125" t="s">
        <v>71</v>
      </c>
      <c r="B6" s="126"/>
      <c r="C6" s="127"/>
      <c r="D6" s="127"/>
      <c r="E6" s="124"/>
    </row>
    <row r="7" spans="1:5" ht="14.4" customHeight="1" x14ac:dyDescent="0.3">
      <c r="A7" s="21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56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67</v>
      </c>
      <c r="B8" s="126"/>
      <c r="C8" s="127"/>
      <c r="D8" s="127"/>
      <c r="E8" s="124"/>
    </row>
    <row r="9" spans="1:5" ht="14.4" customHeight="1" x14ac:dyDescent="0.3">
      <c r="A9" s="128" t="s">
        <v>68</v>
      </c>
      <c r="B9" s="126"/>
      <c r="C9" s="127"/>
      <c r="D9" s="127"/>
      <c r="E9" s="124"/>
    </row>
    <row r="10" spans="1:5" ht="14.4" customHeight="1" x14ac:dyDescent="0.3">
      <c r="A10" s="129" t="s">
        <v>72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56</v>
      </c>
      <c r="C11" s="127">
        <f>IF(ISERROR(HI!F6),"",HI!F6)</f>
        <v>43.75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1094.5833937988282</v>
      </c>
      <c r="D12" s="123">
        <f ca="1">IF(ISERROR(VLOOKUP("Osobní náklady (Kč) *",INDIRECT("HI!$A:$G"),5,0)),0,VLOOKUP("Osobní náklady (Kč) *",INDIRECT("HI!$A:$G"),5,0))</f>
        <v>1130.52424</v>
      </c>
      <c r="E12" s="124">
        <f ca="1">IF(C12=0,0,D12/C12)</f>
        <v>1.0328351831434575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69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70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59" t="s">
        <v>62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ht="14.4" customHeight="1" thickBot="1" x14ac:dyDescent="0.35">
      <c r="A2" s="165" t="s">
        <v>147</v>
      </c>
      <c r="B2" s="74"/>
      <c r="C2" s="74"/>
      <c r="D2" s="74"/>
      <c r="E2" s="74"/>
      <c r="F2" s="74"/>
    </row>
    <row r="3" spans="1:10" ht="14.4" customHeight="1" x14ac:dyDescent="0.3">
      <c r="A3" s="250"/>
      <c r="B3" s="70">
        <v>2015</v>
      </c>
      <c r="C3" s="40">
        <v>2016</v>
      </c>
      <c r="D3" s="7"/>
      <c r="E3" s="254">
        <v>2017</v>
      </c>
      <c r="F3" s="255"/>
      <c r="G3" s="255"/>
      <c r="H3" s="256"/>
      <c r="I3" s="257">
        <v>2017</v>
      </c>
      <c r="J3" s="258"/>
    </row>
    <row r="4" spans="1:10" ht="14.4" customHeight="1" thickBot="1" x14ac:dyDescent="0.35">
      <c r="A4" s="251"/>
      <c r="B4" s="252" t="s">
        <v>45</v>
      </c>
      <c r="C4" s="253"/>
      <c r="D4" s="7"/>
      <c r="E4" s="91" t="s">
        <v>45</v>
      </c>
      <c r="F4" s="72" t="s">
        <v>46</v>
      </c>
      <c r="G4" s="72" t="s">
        <v>43</v>
      </c>
      <c r="H4" s="73" t="s">
        <v>47</v>
      </c>
      <c r="I4" s="220" t="s">
        <v>138</v>
      </c>
      <c r="J4" s="221" t="s">
        <v>139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43.75</v>
      </c>
      <c r="G6" s="82">
        <f>E6-F6</f>
        <v>-43.75</v>
      </c>
      <c r="H6" s="86">
        <f>IF(F6&lt;0.00000001,"",E6/F6)</f>
        <v>0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1055.2646399999999</v>
      </c>
      <c r="C7" s="31">
        <v>1112.27197</v>
      </c>
      <c r="D7" s="8"/>
      <c r="E7" s="81">
        <v>1130.52424</v>
      </c>
      <c r="F7" s="30">
        <v>1094.5833937988282</v>
      </c>
      <c r="G7" s="82">
        <f>E7-F7</f>
        <v>35.94084620117178</v>
      </c>
      <c r="H7" s="86">
        <f>IF(F7&lt;0.00000001,"",E7/F7)</f>
        <v>1.0328351831434575</v>
      </c>
    </row>
    <row r="8" spans="1:10" ht="14.4" customHeight="1" thickBot="1" x14ac:dyDescent="0.35">
      <c r="A8" s="1" t="s">
        <v>48</v>
      </c>
      <c r="B8" s="11">
        <v>54.739399999999932</v>
      </c>
      <c r="C8" s="33">
        <v>66.889130000000023</v>
      </c>
      <c r="D8" s="8"/>
      <c r="E8" s="83">
        <v>56.236449999999877</v>
      </c>
      <c r="F8" s="32">
        <v>57.569538085937438</v>
      </c>
      <c r="G8" s="84">
        <f>E8-F8</f>
        <v>-1.3330880859375611</v>
      </c>
      <c r="H8" s="87">
        <f>IF(F8&lt;0.00000001,"",E8/F8)</f>
        <v>0.97684386343438123</v>
      </c>
    </row>
    <row r="9" spans="1:10" ht="14.4" customHeight="1" thickBot="1" x14ac:dyDescent="0.35">
      <c r="A9" s="2" t="s">
        <v>49</v>
      </c>
      <c r="B9" s="3">
        <v>1110.0040399999998</v>
      </c>
      <c r="C9" s="35">
        <v>1179.1611</v>
      </c>
      <c r="D9" s="8"/>
      <c r="E9" s="3">
        <v>1186.7606899999998</v>
      </c>
      <c r="F9" s="34">
        <v>1195.9029318847656</v>
      </c>
      <c r="G9" s="34">
        <f>E9-F9</f>
        <v>-9.1422418847657809</v>
      </c>
      <c r="H9" s="88">
        <f>IF(F9&lt;0.00000001,"",E9/F9)</f>
        <v>0.99235536460274631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04" t="s">
        <v>103</v>
      </c>
      <c r="B18" s="205"/>
      <c r="C18" s="205"/>
      <c r="D18" s="205"/>
      <c r="E18" s="205"/>
      <c r="F18" s="205"/>
      <c r="G18" s="205"/>
      <c r="H18" s="205"/>
    </row>
    <row r="19" spans="1:8" x14ac:dyDescent="0.3">
      <c r="A19" s="203" t="s">
        <v>102</v>
      </c>
      <c r="B19" s="205"/>
      <c r="C19" s="205"/>
      <c r="D19" s="205"/>
      <c r="E19" s="205"/>
      <c r="F19" s="205"/>
      <c r="G19" s="205"/>
      <c r="H19" s="205"/>
    </row>
    <row r="20" spans="1:8" ht="14.4" customHeight="1" x14ac:dyDescent="0.3">
      <c r="A20" s="77" t="s">
        <v>114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137</v>
      </c>
    </row>
    <row r="23" spans="1:8" ht="14.4" customHeight="1" x14ac:dyDescent="0.3">
      <c r="A23" s="78" t="s">
        <v>75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1" priority="8" operator="greaterThan">
      <formula>0</formula>
    </cfRule>
  </conditionalFormatting>
  <conditionalFormatting sqref="G11:G13 G15">
    <cfRule type="cellIs" dxfId="30" priority="7" operator="lessThan">
      <formula>0</formula>
    </cfRule>
  </conditionalFormatting>
  <conditionalFormatting sqref="H5:H9">
    <cfRule type="cellIs" dxfId="29" priority="6" operator="greaterThan">
      <formula>1</formula>
    </cfRule>
  </conditionalFormatting>
  <conditionalFormatting sqref="H11:H13 H15">
    <cfRule type="cellIs" dxfId="28" priority="5" operator="lessThan">
      <formula>1</formula>
    </cfRule>
  </conditionalFormatting>
  <conditionalFormatting sqref="I11:I13">
    <cfRule type="cellIs" dxfId="27" priority="4" operator="lessThan">
      <formula>0</formula>
    </cfRule>
  </conditionalFormatting>
  <conditionalFormatting sqref="J11:J13">
    <cfRule type="cellIs" dxfId="2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60" t="s">
        <v>149</v>
      </c>
      <c r="B1" s="260"/>
      <c r="C1" s="260"/>
      <c r="D1" s="260"/>
      <c r="E1" s="260"/>
      <c r="F1" s="260"/>
      <c r="G1" s="260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7" s="154" customFormat="1" ht="14.4" customHeight="1" thickBot="1" x14ac:dyDescent="0.3">
      <c r="A2" s="165" t="s">
        <v>147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61" t="s">
        <v>4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00"/>
      <c r="Q3" s="102"/>
    </row>
    <row r="4" spans="1:17" ht="14.4" customHeight="1" x14ac:dyDescent="0.3">
      <c r="A4" s="58"/>
      <c r="B4" s="20">
        <v>2017</v>
      </c>
      <c r="C4" s="101" t="s">
        <v>5</v>
      </c>
      <c r="D4" s="219" t="s">
        <v>116</v>
      </c>
      <c r="E4" s="219" t="s">
        <v>117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63" t="s">
        <v>2</v>
      </c>
      <c r="Q4" s="264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148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148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148</v>
      </c>
    </row>
    <row r="9" spans="1:17" ht="14.4" customHeight="1" x14ac:dyDescent="0.3">
      <c r="A9" s="15" t="s">
        <v>12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148</v>
      </c>
    </row>
    <row r="11" spans="1:17" ht="14.4" customHeight="1" x14ac:dyDescent="0.3">
      <c r="A11" s="15" t="s">
        <v>14</v>
      </c>
      <c r="B11" s="46">
        <v>16.795838610242999</v>
      </c>
      <c r="C11" s="47">
        <v>1.39965321752</v>
      </c>
      <c r="D11" s="47">
        <v>0</v>
      </c>
      <c r="E11" s="47">
        <v>0.25012000000000001</v>
      </c>
      <c r="F11" s="47">
        <v>0</v>
      </c>
      <c r="G11" s="47">
        <v>0.47428999999999999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0.72441</v>
      </c>
      <c r="Q11" s="67">
        <v>0.103512783156</v>
      </c>
    </row>
    <row r="12" spans="1:17" ht="14.4" customHeight="1" x14ac:dyDescent="0.3">
      <c r="A12" s="15" t="s">
        <v>15</v>
      </c>
      <c r="B12" s="46">
        <v>1</v>
      </c>
      <c r="C12" s="47">
        <v>8.3333333332999998E-2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148</v>
      </c>
    </row>
    <row r="14" spans="1:17" ht="14.4" customHeight="1" x14ac:dyDescent="0.3">
      <c r="A14" s="15" t="s">
        <v>17</v>
      </c>
      <c r="B14" s="46">
        <v>24.648062649688001</v>
      </c>
      <c r="C14" s="47">
        <v>2.0540052208069999</v>
      </c>
      <c r="D14" s="47">
        <v>3.5990000000000002</v>
      </c>
      <c r="E14" s="47">
        <v>2.72</v>
      </c>
      <c r="F14" s="47">
        <v>2.3879999999999999</v>
      </c>
      <c r="G14" s="47">
        <v>1.887</v>
      </c>
      <c r="H14" s="47">
        <v>1.4810000000000001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12.074999999999999</v>
      </c>
      <c r="Q14" s="67">
        <v>1.175751636624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148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148</v>
      </c>
    </row>
    <row r="17" spans="1:17" ht="14.4" customHeight="1" x14ac:dyDescent="0.3">
      <c r="A17" s="15" t="s">
        <v>20</v>
      </c>
      <c r="B17" s="46">
        <v>14.804580373826999</v>
      </c>
      <c r="C17" s="47">
        <v>1.233715031152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0.66500000000000004</v>
      </c>
      <c r="F18" s="47">
        <v>0.66</v>
      </c>
      <c r="G18" s="47">
        <v>2.758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4.0830000000000002</v>
      </c>
      <c r="Q18" s="67" t="s">
        <v>148</v>
      </c>
    </row>
    <row r="19" spans="1:17" ht="14.4" customHeight="1" x14ac:dyDescent="0.3">
      <c r="A19" s="15" t="s">
        <v>22</v>
      </c>
      <c r="B19" s="46">
        <v>10.918409268804</v>
      </c>
      <c r="C19" s="47">
        <v>0.90986743906699996</v>
      </c>
      <c r="D19" s="47">
        <v>0.65180000000000005</v>
      </c>
      <c r="E19" s="47">
        <v>0.80557000000000001</v>
      </c>
      <c r="F19" s="47">
        <v>0.81045</v>
      </c>
      <c r="G19" s="47">
        <v>0.75443000000000005</v>
      </c>
      <c r="H19" s="47">
        <v>0.71469000000000005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3.7369400000000002</v>
      </c>
      <c r="Q19" s="67">
        <v>0.82142515262000004</v>
      </c>
    </row>
    <row r="20" spans="1:17" ht="14.4" customHeight="1" x14ac:dyDescent="0.3">
      <c r="A20" s="15" t="s">
        <v>23</v>
      </c>
      <c r="B20" s="46">
        <v>2627</v>
      </c>
      <c r="C20" s="47">
        <v>218.916666666667</v>
      </c>
      <c r="D20" s="47">
        <v>241.68565000000001</v>
      </c>
      <c r="E20" s="47">
        <v>194.93755999999999</v>
      </c>
      <c r="F20" s="47">
        <v>249.17337000000001</v>
      </c>
      <c r="G20" s="47">
        <v>222.95151000000001</v>
      </c>
      <c r="H20" s="47">
        <v>221.77615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1130.52424</v>
      </c>
      <c r="Q20" s="67">
        <v>1.032835240197</v>
      </c>
    </row>
    <row r="21" spans="1:17" ht="14.4" customHeight="1" x14ac:dyDescent="0.3">
      <c r="A21" s="16" t="s">
        <v>24</v>
      </c>
      <c r="B21" s="46">
        <v>45</v>
      </c>
      <c r="C21" s="47">
        <v>3.75</v>
      </c>
      <c r="D21" s="47">
        <v>3.9950000000000001</v>
      </c>
      <c r="E21" s="47">
        <v>3.9950000000000001</v>
      </c>
      <c r="F21" s="47">
        <v>3.9950000000000001</v>
      </c>
      <c r="G21" s="47">
        <v>3.9950000000000001</v>
      </c>
      <c r="H21" s="47">
        <v>3.9950000000000001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19.975000000000001</v>
      </c>
      <c r="Q21" s="67">
        <v>1.065333333333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148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148</v>
      </c>
    </row>
    <row r="24" spans="1:17" ht="14.4" customHeight="1" x14ac:dyDescent="0.3">
      <c r="A24" s="16" t="s">
        <v>27</v>
      </c>
      <c r="B24" s="46">
        <v>24.999999999999002</v>
      </c>
      <c r="C24" s="47">
        <v>2.083333333333</v>
      </c>
      <c r="D24" s="47">
        <v>3.9079999999989998</v>
      </c>
      <c r="E24" s="47">
        <v>1.0481999999989999</v>
      </c>
      <c r="F24" s="47">
        <v>4.2701999999989999</v>
      </c>
      <c r="G24" s="47">
        <v>5.1870000000000003</v>
      </c>
      <c r="H24" s="47">
        <v>1.228699999999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15.642099999998999</v>
      </c>
      <c r="Q24" s="67"/>
    </row>
    <row r="25" spans="1:17" ht="14.4" customHeight="1" x14ac:dyDescent="0.3">
      <c r="A25" s="17" t="s">
        <v>28</v>
      </c>
      <c r="B25" s="49">
        <v>2870.1668909025602</v>
      </c>
      <c r="C25" s="50">
        <v>239.18057424188001</v>
      </c>
      <c r="D25" s="50">
        <v>253.83945</v>
      </c>
      <c r="E25" s="50">
        <v>204.42144999999999</v>
      </c>
      <c r="F25" s="50">
        <v>261.29701999999997</v>
      </c>
      <c r="G25" s="50">
        <v>238.00722999999999</v>
      </c>
      <c r="H25" s="50">
        <v>229.19553999999999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1186.7606900000001</v>
      </c>
      <c r="Q25" s="68">
        <v>0.99235541495000001</v>
      </c>
    </row>
    <row r="26" spans="1:17" ht="14.4" customHeight="1" x14ac:dyDescent="0.3">
      <c r="A26" s="15" t="s">
        <v>29</v>
      </c>
      <c r="B26" s="46">
        <v>67.170899085325999</v>
      </c>
      <c r="C26" s="47">
        <v>5.5975749237769996</v>
      </c>
      <c r="D26" s="47">
        <v>3.5751400000000002</v>
      </c>
      <c r="E26" s="47">
        <v>3.5559599999999998</v>
      </c>
      <c r="F26" s="47">
        <v>4.88842</v>
      </c>
      <c r="G26" s="47">
        <v>4.5465299999999997</v>
      </c>
      <c r="H26" s="47">
        <v>5.13788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21.70393</v>
      </c>
      <c r="Q26" s="67">
        <v>0.77547617657800005</v>
      </c>
    </row>
    <row r="27" spans="1:17" ht="14.4" customHeight="1" x14ac:dyDescent="0.3">
      <c r="A27" s="18" t="s">
        <v>30</v>
      </c>
      <c r="B27" s="49">
        <v>2937.3377899878901</v>
      </c>
      <c r="C27" s="50">
        <v>244.77814916565799</v>
      </c>
      <c r="D27" s="50">
        <v>257.41458999999998</v>
      </c>
      <c r="E27" s="50">
        <v>207.97740999999999</v>
      </c>
      <c r="F27" s="50">
        <v>266.18544000000003</v>
      </c>
      <c r="G27" s="50">
        <v>242.55376000000001</v>
      </c>
      <c r="H27" s="50">
        <v>234.33341999999999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1208.46462</v>
      </c>
      <c r="Q27" s="68">
        <v>0.98739583097500006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148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148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128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60" t="s">
        <v>36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65" t="s">
        <v>147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61" t="s">
        <v>37</v>
      </c>
      <c r="C3" s="262"/>
      <c r="D3" s="262"/>
      <c r="E3" s="262"/>
      <c r="F3" s="268" t="s">
        <v>38</v>
      </c>
      <c r="G3" s="262"/>
      <c r="H3" s="262"/>
      <c r="I3" s="262"/>
      <c r="J3" s="262"/>
      <c r="K3" s="269"/>
    </row>
    <row r="4" spans="1:11" ht="14.4" customHeight="1" x14ac:dyDescent="0.3">
      <c r="A4" s="58"/>
      <c r="B4" s="266"/>
      <c r="C4" s="267"/>
      <c r="D4" s="267"/>
      <c r="E4" s="267"/>
      <c r="F4" s="270" t="s">
        <v>129</v>
      </c>
      <c r="G4" s="272" t="s">
        <v>39</v>
      </c>
      <c r="H4" s="103" t="s">
        <v>65</v>
      </c>
      <c r="I4" s="270" t="s">
        <v>40</v>
      </c>
      <c r="J4" s="272" t="s">
        <v>136</v>
      </c>
      <c r="K4" s="273" t="s">
        <v>130</v>
      </c>
    </row>
    <row r="5" spans="1:11" ht="42" thickBot="1" x14ac:dyDescent="0.35">
      <c r="A5" s="59"/>
      <c r="B5" s="24" t="s">
        <v>132</v>
      </c>
      <c r="C5" s="25" t="s">
        <v>133</v>
      </c>
      <c r="D5" s="26" t="s">
        <v>134</v>
      </c>
      <c r="E5" s="26" t="s">
        <v>135</v>
      </c>
      <c r="F5" s="271"/>
      <c r="G5" s="271"/>
      <c r="H5" s="25" t="s">
        <v>131</v>
      </c>
      <c r="I5" s="271"/>
      <c r="J5" s="271"/>
      <c r="K5" s="274"/>
    </row>
    <row r="6" spans="1:11" ht="14.4" customHeight="1" thickBot="1" x14ac:dyDescent="0.35">
      <c r="A6" s="302" t="s">
        <v>150</v>
      </c>
      <c r="B6" s="284">
        <v>2775.5525957211598</v>
      </c>
      <c r="C6" s="284">
        <v>2963.8937299999998</v>
      </c>
      <c r="D6" s="285">
        <v>188.34113427883801</v>
      </c>
      <c r="E6" s="286">
        <v>1.0678571663780001</v>
      </c>
      <c r="F6" s="284">
        <v>2870.1668909025602</v>
      </c>
      <c r="G6" s="285">
        <v>1195.9028712094</v>
      </c>
      <c r="H6" s="287">
        <v>229.19553999999999</v>
      </c>
      <c r="I6" s="284">
        <v>1186.7606900000001</v>
      </c>
      <c r="J6" s="285">
        <v>-9.1421812094000003</v>
      </c>
      <c r="K6" s="288">
        <v>0.41348142289599998</v>
      </c>
    </row>
    <row r="7" spans="1:11" ht="14.4" customHeight="1" thickBot="1" x14ac:dyDescent="0.35">
      <c r="A7" s="303" t="s">
        <v>151</v>
      </c>
      <c r="B7" s="284">
        <v>180.39781260235799</v>
      </c>
      <c r="C7" s="284">
        <v>153.78040999999999</v>
      </c>
      <c r="D7" s="285">
        <v>-26.617402602357</v>
      </c>
      <c r="E7" s="286">
        <v>0.852451633318</v>
      </c>
      <c r="F7" s="284">
        <v>162.44390125993201</v>
      </c>
      <c r="G7" s="285">
        <v>67.684958858304995</v>
      </c>
      <c r="H7" s="287">
        <v>2.7097000000000002</v>
      </c>
      <c r="I7" s="284">
        <v>21.431509999999999</v>
      </c>
      <c r="J7" s="285">
        <v>-46.253448858304999</v>
      </c>
      <c r="K7" s="288">
        <v>0.131931761265</v>
      </c>
    </row>
    <row r="8" spans="1:11" ht="14.4" customHeight="1" thickBot="1" x14ac:dyDescent="0.35">
      <c r="A8" s="304" t="s">
        <v>152</v>
      </c>
      <c r="B8" s="284">
        <v>156.53956759512999</v>
      </c>
      <c r="C8" s="284">
        <v>129.46141</v>
      </c>
      <c r="D8" s="285">
        <v>-27.078157595128999</v>
      </c>
      <c r="E8" s="286">
        <v>0.82702036289500003</v>
      </c>
      <c r="F8" s="284">
        <v>137.79583861024301</v>
      </c>
      <c r="G8" s="285">
        <v>57.414932754268001</v>
      </c>
      <c r="H8" s="287">
        <v>1.2286999999999999</v>
      </c>
      <c r="I8" s="284">
        <v>9.3565100000000001</v>
      </c>
      <c r="J8" s="285">
        <v>-48.058422754268001</v>
      </c>
      <c r="K8" s="288">
        <v>6.7901252275000004E-2</v>
      </c>
    </row>
    <row r="9" spans="1:11" ht="14.4" customHeight="1" thickBot="1" x14ac:dyDescent="0.35">
      <c r="A9" s="305" t="s">
        <v>153</v>
      </c>
      <c r="B9" s="289">
        <v>15.000001354191999</v>
      </c>
      <c r="C9" s="289">
        <v>13.4084</v>
      </c>
      <c r="D9" s="290">
        <v>-1.591601354192</v>
      </c>
      <c r="E9" s="291">
        <v>0.89389325263300001</v>
      </c>
      <c r="F9" s="289">
        <v>15</v>
      </c>
      <c r="G9" s="290">
        <v>6.25</v>
      </c>
      <c r="H9" s="292">
        <v>1.2286999999999999</v>
      </c>
      <c r="I9" s="289">
        <v>8.6320999999999994</v>
      </c>
      <c r="J9" s="290">
        <v>2.3820999999999999</v>
      </c>
      <c r="K9" s="293">
        <v>0.57547333333299999</v>
      </c>
    </row>
    <row r="10" spans="1:11" ht="14.4" customHeight="1" thickBot="1" x14ac:dyDescent="0.35">
      <c r="A10" s="306" t="s">
        <v>154</v>
      </c>
      <c r="B10" s="284">
        <v>15.000001354191999</v>
      </c>
      <c r="C10" s="284">
        <v>13.4084</v>
      </c>
      <c r="D10" s="285">
        <v>-1.591601354192</v>
      </c>
      <c r="E10" s="286">
        <v>0.89389325263300001</v>
      </c>
      <c r="F10" s="284">
        <v>15</v>
      </c>
      <c r="G10" s="285">
        <v>6.25</v>
      </c>
      <c r="H10" s="287">
        <v>1.2286999999999999</v>
      </c>
      <c r="I10" s="284">
        <v>8.6320999999999994</v>
      </c>
      <c r="J10" s="285">
        <v>2.3820999999999999</v>
      </c>
      <c r="K10" s="288">
        <v>0.57547333333299999</v>
      </c>
    </row>
    <row r="11" spans="1:11" ht="14.4" customHeight="1" thickBot="1" x14ac:dyDescent="0.35">
      <c r="A11" s="305" t="s">
        <v>155</v>
      </c>
      <c r="B11" s="289">
        <v>105.00000947934601</v>
      </c>
      <c r="C11" s="289">
        <v>104.7336</v>
      </c>
      <c r="D11" s="290">
        <v>-0.26640947934499998</v>
      </c>
      <c r="E11" s="291">
        <v>0.99746276709199999</v>
      </c>
      <c r="F11" s="289">
        <v>105</v>
      </c>
      <c r="G11" s="290">
        <v>43.75</v>
      </c>
      <c r="H11" s="292">
        <v>0</v>
      </c>
      <c r="I11" s="289">
        <v>0</v>
      </c>
      <c r="J11" s="290">
        <v>-43.75</v>
      </c>
      <c r="K11" s="293">
        <v>0</v>
      </c>
    </row>
    <row r="12" spans="1:11" ht="14.4" customHeight="1" thickBot="1" x14ac:dyDescent="0.35">
      <c r="A12" s="306" t="s">
        <v>156</v>
      </c>
      <c r="B12" s="284">
        <v>105.00000947934601</v>
      </c>
      <c r="C12" s="284">
        <v>104.7336</v>
      </c>
      <c r="D12" s="285">
        <v>-0.26640947934499998</v>
      </c>
      <c r="E12" s="286">
        <v>0.99746276709199999</v>
      </c>
      <c r="F12" s="284">
        <v>105</v>
      </c>
      <c r="G12" s="285">
        <v>43.75</v>
      </c>
      <c r="H12" s="287">
        <v>0</v>
      </c>
      <c r="I12" s="284">
        <v>0</v>
      </c>
      <c r="J12" s="285">
        <v>-43.75</v>
      </c>
      <c r="K12" s="288">
        <v>0</v>
      </c>
    </row>
    <row r="13" spans="1:11" ht="14.4" customHeight="1" thickBot="1" x14ac:dyDescent="0.35">
      <c r="A13" s="305" t="s">
        <v>157</v>
      </c>
      <c r="B13" s="289">
        <v>22.138511311679999</v>
      </c>
      <c r="C13" s="289">
        <v>5.9680299999999997</v>
      </c>
      <c r="D13" s="290">
        <v>-16.17048131168</v>
      </c>
      <c r="E13" s="291">
        <v>0.26957684353599998</v>
      </c>
      <c r="F13" s="289">
        <v>16.795838610242999</v>
      </c>
      <c r="G13" s="290">
        <v>6.9982660876010003</v>
      </c>
      <c r="H13" s="292">
        <v>0</v>
      </c>
      <c r="I13" s="289">
        <v>0.72441</v>
      </c>
      <c r="J13" s="290">
        <v>-6.2738560876009997</v>
      </c>
      <c r="K13" s="293">
        <v>4.3130326315000002E-2</v>
      </c>
    </row>
    <row r="14" spans="1:11" ht="14.4" customHeight="1" thickBot="1" x14ac:dyDescent="0.35">
      <c r="A14" s="306" t="s">
        <v>158</v>
      </c>
      <c r="B14" s="284">
        <v>2.0000001805580001</v>
      </c>
      <c r="C14" s="284">
        <v>0</v>
      </c>
      <c r="D14" s="285">
        <v>-2.0000001805580001</v>
      </c>
      <c r="E14" s="286">
        <v>0</v>
      </c>
      <c r="F14" s="284">
        <v>1</v>
      </c>
      <c r="G14" s="285">
        <v>0.416666666666</v>
      </c>
      <c r="H14" s="287">
        <v>0</v>
      </c>
      <c r="I14" s="284">
        <v>7.8439999999999996E-2</v>
      </c>
      <c r="J14" s="285">
        <v>-0.33822666666599999</v>
      </c>
      <c r="K14" s="288">
        <v>7.8439999999999996E-2</v>
      </c>
    </row>
    <row r="15" spans="1:11" ht="14.4" customHeight="1" thickBot="1" x14ac:dyDescent="0.35">
      <c r="A15" s="306" t="s">
        <v>159</v>
      </c>
      <c r="B15" s="284">
        <v>8.5879090069729997</v>
      </c>
      <c r="C15" s="284">
        <v>2.1981899999999999</v>
      </c>
      <c r="D15" s="285">
        <v>-6.3897190069730003</v>
      </c>
      <c r="E15" s="286">
        <v>0.25596335478299997</v>
      </c>
      <c r="F15" s="284">
        <v>5</v>
      </c>
      <c r="G15" s="285">
        <v>2.083333333333</v>
      </c>
      <c r="H15" s="287">
        <v>0</v>
      </c>
      <c r="I15" s="284">
        <v>0.47428999999999999</v>
      </c>
      <c r="J15" s="285">
        <v>-1.6090433333330001</v>
      </c>
      <c r="K15" s="288">
        <v>9.4857999999999998E-2</v>
      </c>
    </row>
    <row r="16" spans="1:11" ht="14.4" customHeight="1" thickBot="1" x14ac:dyDescent="0.35">
      <c r="A16" s="306" t="s">
        <v>160</v>
      </c>
      <c r="B16" s="284">
        <v>5.2728070415279999</v>
      </c>
      <c r="C16" s="284">
        <v>3.6116000000000001</v>
      </c>
      <c r="D16" s="285">
        <v>-1.661207041528</v>
      </c>
      <c r="E16" s="286">
        <v>0.68494825840399998</v>
      </c>
      <c r="F16" s="284">
        <v>7.795838610243</v>
      </c>
      <c r="G16" s="285">
        <v>3.2482660876009999</v>
      </c>
      <c r="H16" s="287">
        <v>0</v>
      </c>
      <c r="I16" s="284">
        <v>0</v>
      </c>
      <c r="J16" s="285">
        <v>-3.2482660876009999</v>
      </c>
      <c r="K16" s="288">
        <v>0</v>
      </c>
    </row>
    <row r="17" spans="1:11" ht="14.4" customHeight="1" thickBot="1" x14ac:dyDescent="0.35">
      <c r="A17" s="306" t="s">
        <v>161</v>
      </c>
      <c r="B17" s="284">
        <v>6.2777950826189999</v>
      </c>
      <c r="C17" s="284">
        <v>0.15823999999999999</v>
      </c>
      <c r="D17" s="285">
        <v>-6.1195550826189997</v>
      </c>
      <c r="E17" s="286">
        <v>2.5206302199E-2</v>
      </c>
      <c r="F17" s="284">
        <v>3</v>
      </c>
      <c r="G17" s="285">
        <v>1.25</v>
      </c>
      <c r="H17" s="287">
        <v>0</v>
      </c>
      <c r="I17" s="284">
        <v>0.17168</v>
      </c>
      <c r="J17" s="285">
        <v>-1.0783199999999999</v>
      </c>
      <c r="K17" s="288">
        <v>5.7226666666000001E-2</v>
      </c>
    </row>
    <row r="18" spans="1:11" ht="14.4" customHeight="1" thickBot="1" x14ac:dyDescent="0.35">
      <c r="A18" s="305" t="s">
        <v>162</v>
      </c>
      <c r="B18" s="289">
        <v>14.401045449911001</v>
      </c>
      <c r="C18" s="289">
        <v>5.3513799999999998</v>
      </c>
      <c r="D18" s="290">
        <v>-9.0496654499110001</v>
      </c>
      <c r="E18" s="291">
        <v>0.37159663293900003</v>
      </c>
      <c r="F18" s="289">
        <v>1</v>
      </c>
      <c r="G18" s="290">
        <v>0.416666666666</v>
      </c>
      <c r="H18" s="292">
        <v>0</v>
      </c>
      <c r="I18" s="289">
        <v>0</v>
      </c>
      <c r="J18" s="290">
        <v>-0.416666666666</v>
      </c>
      <c r="K18" s="293">
        <v>0</v>
      </c>
    </row>
    <row r="19" spans="1:11" ht="14.4" customHeight="1" thickBot="1" x14ac:dyDescent="0.35">
      <c r="A19" s="306" t="s">
        <v>163</v>
      </c>
      <c r="B19" s="284">
        <v>4.4010445471160002</v>
      </c>
      <c r="C19" s="284">
        <v>0</v>
      </c>
      <c r="D19" s="285">
        <v>-4.4010445471160002</v>
      </c>
      <c r="E19" s="286">
        <v>0</v>
      </c>
      <c r="F19" s="284">
        <v>0</v>
      </c>
      <c r="G19" s="285">
        <v>0</v>
      </c>
      <c r="H19" s="287">
        <v>0</v>
      </c>
      <c r="I19" s="284">
        <v>0</v>
      </c>
      <c r="J19" s="285">
        <v>0</v>
      </c>
      <c r="K19" s="288">
        <v>0</v>
      </c>
    </row>
    <row r="20" spans="1:11" ht="14.4" customHeight="1" thickBot="1" x14ac:dyDescent="0.35">
      <c r="A20" s="306" t="s">
        <v>164</v>
      </c>
      <c r="B20" s="284">
        <v>10.000000902794</v>
      </c>
      <c r="C20" s="284">
        <v>5.3513799999999998</v>
      </c>
      <c r="D20" s="285">
        <v>-4.6486209027939998</v>
      </c>
      <c r="E20" s="286">
        <v>0.53513795168800005</v>
      </c>
      <c r="F20" s="284">
        <v>1</v>
      </c>
      <c r="G20" s="285">
        <v>0.416666666666</v>
      </c>
      <c r="H20" s="287">
        <v>0</v>
      </c>
      <c r="I20" s="284">
        <v>0</v>
      </c>
      <c r="J20" s="285">
        <v>-0.416666666666</v>
      </c>
      <c r="K20" s="288">
        <v>0</v>
      </c>
    </row>
    <row r="21" spans="1:11" ht="14.4" customHeight="1" thickBot="1" x14ac:dyDescent="0.35">
      <c r="A21" s="304" t="s">
        <v>17</v>
      </c>
      <c r="B21" s="284">
        <v>23.858245007228</v>
      </c>
      <c r="C21" s="284">
        <v>24.318999999999999</v>
      </c>
      <c r="D21" s="285">
        <v>0.46075499277100002</v>
      </c>
      <c r="E21" s="286">
        <v>1.0193121913459999</v>
      </c>
      <c r="F21" s="284">
        <v>24.648062649688001</v>
      </c>
      <c r="G21" s="285">
        <v>10.270026104036001</v>
      </c>
      <c r="H21" s="287">
        <v>1.4810000000000001</v>
      </c>
      <c r="I21" s="284">
        <v>12.074999999999999</v>
      </c>
      <c r="J21" s="285">
        <v>1.804973895963</v>
      </c>
      <c r="K21" s="288">
        <v>0.48989651526</v>
      </c>
    </row>
    <row r="22" spans="1:11" ht="14.4" customHeight="1" thickBot="1" x14ac:dyDescent="0.35">
      <c r="A22" s="305" t="s">
        <v>165</v>
      </c>
      <c r="B22" s="289">
        <v>23.858245007228</v>
      </c>
      <c r="C22" s="289">
        <v>24.318999999999999</v>
      </c>
      <c r="D22" s="290">
        <v>0.46075499277100002</v>
      </c>
      <c r="E22" s="291">
        <v>1.0193121913459999</v>
      </c>
      <c r="F22" s="289">
        <v>24.648062649688001</v>
      </c>
      <c r="G22" s="290">
        <v>10.270026104036001</v>
      </c>
      <c r="H22" s="292">
        <v>1.4810000000000001</v>
      </c>
      <c r="I22" s="289">
        <v>12.074999999999999</v>
      </c>
      <c r="J22" s="290">
        <v>1.804973895963</v>
      </c>
      <c r="K22" s="293">
        <v>0.48989651526</v>
      </c>
    </row>
    <row r="23" spans="1:11" ht="14.4" customHeight="1" thickBot="1" x14ac:dyDescent="0.35">
      <c r="A23" s="306" t="s">
        <v>166</v>
      </c>
      <c r="B23" s="284">
        <v>5.4717537016820001</v>
      </c>
      <c r="C23" s="284">
        <v>5.2309999999999999</v>
      </c>
      <c r="D23" s="285">
        <v>-0.240753701682</v>
      </c>
      <c r="E23" s="286">
        <v>0.95600063255599999</v>
      </c>
      <c r="F23" s="284">
        <v>5.6480626496879998</v>
      </c>
      <c r="G23" s="285">
        <v>2.35335943737</v>
      </c>
      <c r="H23" s="287">
        <v>0.46500000000000002</v>
      </c>
      <c r="I23" s="284">
        <v>2.2490000000000001</v>
      </c>
      <c r="J23" s="285">
        <v>-0.10435943737</v>
      </c>
      <c r="K23" s="288">
        <v>0.39818963412500002</v>
      </c>
    </row>
    <row r="24" spans="1:11" ht="14.4" customHeight="1" thickBot="1" x14ac:dyDescent="0.35">
      <c r="A24" s="306" t="s">
        <v>167</v>
      </c>
      <c r="B24" s="284">
        <v>18.386491305545</v>
      </c>
      <c r="C24" s="284">
        <v>19.088000000000001</v>
      </c>
      <c r="D24" s="285">
        <v>0.70150869445399999</v>
      </c>
      <c r="E24" s="286">
        <v>1.038153483598</v>
      </c>
      <c r="F24" s="284">
        <v>18.999999999999002</v>
      </c>
      <c r="G24" s="285">
        <v>7.9166666666659999</v>
      </c>
      <c r="H24" s="287">
        <v>1.016</v>
      </c>
      <c r="I24" s="284">
        <v>9.8260000000000005</v>
      </c>
      <c r="J24" s="285">
        <v>1.909333333333</v>
      </c>
      <c r="K24" s="288">
        <v>0.51715789473600005</v>
      </c>
    </row>
    <row r="25" spans="1:11" ht="14.4" customHeight="1" thickBot="1" x14ac:dyDescent="0.35">
      <c r="A25" s="307" t="s">
        <v>168</v>
      </c>
      <c r="B25" s="289">
        <v>29.673086740230001</v>
      </c>
      <c r="C25" s="289">
        <v>23.46349</v>
      </c>
      <c r="D25" s="290">
        <v>-6.2095967402300003</v>
      </c>
      <c r="E25" s="291">
        <v>0.79073303715900001</v>
      </c>
      <c r="F25" s="289">
        <v>25.722989642630999</v>
      </c>
      <c r="G25" s="290">
        <v>10.717912351096</v>
      </c>
      <c r="H25" s="292">
        <v>0.71469000000000005</v>
      </c>
      <c r="I25" s="289">
        <v>7.8199399999999999</v>
      </c>
      <c r="J25" s="290">
        <v>-2.897972351096</v>
      </c>
      <c r="K25" s="293">
        <v>0.304005876013</v>
      </c>
    </row>
    <row r="26" spans="1:11" ht="14.4" customHeight="1" thickBot="1" x14ac:dyDescent="0.35">
      <c r="A26" s="304" t="s">
        <v>20</v>
      </c>
      <c r="B26" s="284">
        <v>23.550746994722001</v>
      </c>
      <c r="C26" s="284">
        <v>8.68215</v>
      </c>
      <c r="D26" s="285">
        <v>-14.868596994721999</v>
      </c>
      <c r="E26" s="286">
        <v>0.36865709618199999</v>
      </c>
      <c r="F26" s="284">
        <v>14.804580373826999</v>
      </c>
      <c r="G26" s="285">
        <v>6.1685751557610002</v>
      </c>
      <c r="H26" s="287">
        <v>0</v>
      </c>
      <c r="I26" s="284">
        <v>0</v>
      </c>
      <c r="J26" s="285">
        <v>-6.1685751557610002</v>
      </c>
      <c r="K26" s="288">
        <v>0</v>
      </c>
    </row>
    <row r="27" spans="1:11" ht="14.4" customHeight="1" thickBot="1" x14ac:dyDescent="0.35">
      <c r="A27" s="308" t="s">
        <v>169</v>
      </c>
      <c r="B27" s="284">
        <v>23.550746994722001</v>
      </c>
      <c r="C27" s="284">
        <v>8.68215</v>
      </c>
      <c r="D27" s="285">
        <v>-14.868596994721999</v>
      </c>
      <c r="E27" s="286">
        <v>0.36865709618199999</v>
      </c>
      <c r="F27" s="284">
        <v>14.804580373826999</v>
      </c>
      <c r="G27" s="285">
        <v>6.1685751557610002</v>
      </c>
      <c r="H27" s="287">
        <v>0</v>
      </c>
      <c r="I27" s="284">
        <v>0</v>
      </c>
      <c r="J27" s="285">
        <v>-6.1685751557610002</v>
      </c>
      <c r="K27" s="288">
        <v>0</v>
      </c>
    </row>
    <row r="28" spans="1:11" ht="14.4" customHeight="1" thickBot="1" x14ac:dyDescent="0.35">
      <c r="A28" s="306" t="s">
        <v>170</v>
      </c>
      <c r="B28" s="284">
        <v>0</v>
      </c>
      <c r="C28" s="284">
        <v>2.9094500000000001</v>
      </c>
      <c r="D28" s="285">
        <v>2.9094500000000001</v>
      </c>
      <c r="E28" s="294" t="s">
        <v>171</v>
      </c>
      <c r="F28" s="284">
        <v>3.8045803738270001</v>
      </c>
      <c r="G28" s="285">
        <v>1.585241822428</v>
      </c>
      <c r="H28" s="287">
        <v>0</v>
      </c>
      <c r="I28" s="284">
        <v>0</v>
      </c>
      <c r="J28" s="285">
        <v>-1.585241822428</v>
      </c>
      <c r="K28" s="288">
        <v>0</v>
      </c>
    </row>
    <row r="29" spans="1:11" ht="14.4" customHeight="1" thickBot="1" x14ac:dyDescent="0.35">
      <c r="A29" s="306" t="s">
        <v>172</v>
      </c>
      <c r="B29" s="284">
        <v>3.550519222933</v>
      </c>
      <c r="C29" s="284">
        <v>0.73480000000000001</v>
      </c>
      <c r="D29" s="285">
        <v>-2.8157192229330001</v>
      </c>
      <c r="E29" s="286">
        <v>0.206955646164</v>
      </c>
      <c r="F29" s="284">
        <v>0.99999999999900002</v>
      </c>
      <c r="G29" s="285">
        <v>0.416666666666</v>
      </c>
      <c r="H29" s="287">
        <v>0</v>
      </c>
      <c r="I29" s="284">
        <v>0</v>
      </c>
      <c r="J29" s="285">
        <v>-0.416666666666</v>
      </c>
      <c r="K29" s="288">
        <v>0</v>
      </c>
    </row>
    <row r="30" spans="1:11" ht="14.4" customHeight="1" thickBot="1" x14ac:dyDescent="0.35">
      <c r="A30" s="306" t="s">
        <v>173</v>
      </c>
      <c r="B30" s="284">
        <v>20.000227771788001</v>
      </c>
      <c r="C30" s="284">
        <v>5.0378999999999996</v>
      </c>
      <c r="D30" s="285">
        <v>-14.962327771788001</v>
      </c>
      <c r="E30" s="286">
        <v>0.25189213130299998</v>
      </c>
      <c r="F30" s="284">
        <v>10</v>
      </c>
      <c r="G30" s="285">
        <v>4.1666666666659999</v>
      </c>
      <c r="H30" s="287">
        <v>0</v>
      </c>
      <c r="I30" s="284">
        <v>0</v>
      </c>
      <c r="J30" s="285">
        <v>-4.1666666666659999</v>
      </c>
      <c r="K30" s="288">
        <v>0</v>
      </c>
    </row>
    <row r="31" spans="1:11" ht="14.4" customHeight="1" thickBot="1" x14ac:dyDescent="0.35">
      <c r="A31" s="309" t="s">
        <v>21</v>
      </c>
      <c r="B31" s="289">
        <v>0</v>
      </c>
      <c r="C31" s="289">
        <v>5.5970000000000004</v>
      </c>
      <c r="D31" s="290">
        <v>5.5970000000000004</v>
      </c>
      <c r="E31" s="295" t="s">
        <v>148</v>
      </c>
      <c r="F31" s="289">
        <v>0</v>
      </c>
      <c r="G31" s="290">
        <v>0</v>
      </c>
      <c r="H31" s="292">
        <v>0</v>
      </c>
      <c r="I31" s="289">
        <v>4.0830000000000002</v>
      </c>
      <c r="J31" s="290">
        <v>4.0830000000000002</v>
      </c>
      <c r="K31" s="296" t="s">
        <v>148</v>
      </c>
    </row>
    <row r="32" spans="1:11" ht="14.4" customHeight="1" thickBot="1" x14ac:dyDescent="0.35">
      <c r="A32" s="305" t="s">
        <v>174</v>
      </c>
      <c r="B32" s="289">
        <v>0</v>
      </c>
      <c r="C32" s="289">
        <v>5.5970000000000004</v>
      </c>
      <c r="D32" s="290">
        <v>5.5970000000000004</v>
      </c>
      <c r="E32" s="295" t="s">
        <v>148</v>
      </c>
      <c r="F32" s="289">
        <v>0</v>
      </c>
      <c r="G32" s="290">
        <v>0</v>
      </c>
      <c r="H32" s="292">
        <v>0</v>
      </c>
      <c r="I32" s="289">
        <v>4.0830000000000002</v>
      </c>
      <c r="J32" s="290">
        <v>4.0830000000000002</v>
      </c>
      <c r="K32" s="296" t="s">
        <v>148</v>
      </c>
    </row>
    <row r="33" spans="1:11" ht="14.4" customHeight="1" thickBot="1" x14ac:dyDescent="0.35">
      <c r="A33" s="306" t="s">
        <v>175</v>
      </c>
      <c r="B33" s="284">
        <v>0</v>
      </c>
      <c r="C33" s="284">
        <v>5.5970000000000004</v>
      </c>
      <c r="D33" s="285">
        <v>5.5970000000000004</v>
      </c>
      <c r="E33" s="294" t="s">
        <v>148</v>
      </c>
      <c r="F33" s="284">
        <v>0</v>
      </c>
      <c r="G33" s="285">
        <v>0</v>
      </c>
      <c r="H33" s="287">
        <v>0</v>
      </c>
      <c r="I33" s="284">
        <v>4.0830000000000002</v>
      </c>
      <c r="J33" s="285">
        <v>4.0830000000000002</v>
      </c>
      <c r="K33" s="297" t="s">
        <v>148</v>
      </c>
    </row>
    <row r="34" spans="1:11" ht="14.4" customHeight="1" thickBot="1" x14ac:dyDescent="0.35">
      <c r="A34" s="304" t="s">
        <v>22</v>
      </c>
      <c r="B34" s="284">
        <v>6.1223397455070003</v>
      </c>
      <c r="C34" s="284">
        <v>9.1843400000000006</v>
      </c>
      <c r="D34" s="285">
        <v>3.0620002544920002</v>
      </c>
      <c r="E34" s="286">
        <v>1.500135631437</v>
      </c>
      <c r="F34" s="284">
        <v>10.918409268804</v>
      </c>
      <c r="G34" s="285">
        <v>4.5493371953350001</v>
      </c>
      <c r="H34" s="287">
        <v>0.71469000000000005</v>
      </c>
      <c r="I34" s="284">
        <v>3.7369400000000002</v>
      </c>
      <c r="J34" s="285">
        <v>-0.81239719533499999</v>
      </c>
      <c r="K34" s="288">
        <v>0.34226048025799999</v>
      </c>
    </row>
    <row r="35" spans="1:11" ht="14.4" customHeight="1" thickBot="1" x14ac:dyDescent="0.35">
      <c r="A35" s="305" t="s">
        <v>176</v>
      </c>
      <c r="B35" s="289">
        <v>2.120448409422</v>
      </c>
      <c r="C35" s="289">
        <v>1.68224</v>
      </c>
      <c r="D35" s="290">
        <v>-0.43820840942200001</v>
      </c>
      <c r="E35" s="291">
        <v>0.79334163119599999</v>
      </c>
      <c r="F35" s="289">
        <v>1.918409268804</v>
      </c>
      <c r="G35" s="290">
        <v>0.79933719533500003</v>
      </c>
      <c r="H35" s="292">
        <v>0.16517999999999999</v>
      </c>
      <c r="I35" s="289">
        <v>0.88039000000000001</v>
      </c>
      <c r="J35" s="290">
        <v>8.1052804664E-2</v>
      </c>
      <c r="K35" s="293">
        <v>0.45891667347300003</v>
      </c>
    </row>
    <row r="36" spans="1:11" ht="14.4" customHeight="1" thickBot="1" x14ac:dyDescent="0.35">
      <c r="A36" s="306" t="s">
        <v>177</v>
      </c>
      <c r="B36" s="284">
        <v>2.120448409422</v>
      </c>
      <c r="C36" s="284">
        <v>1.68224</v>
      </c>
      <c r="D36" s="285">
        <v>-0.43820840942200001</v>
      </c>
      <c r="E36" s="286">
        <v>0.79334163119599999</v>
      </c>
      <c r="F36" s="284">
        <v>1.918409268804</v>
      </c>
      <c r="G36" s="285">
        <v>0.79933719533500003</v>
      </c>
      <c r="H36" s="287">
        <v>0.16517999999999999</v>
      </c>
      <c r="I36" s="284">
        <v>0.88039000000000001</v>
      </c>
      <c r="J36" s="285">
        <v>8.1052804664E-2</v>
      </c>
      <c r="K36" s="288">
        <v>0.45891667347300003</v>
      </c>
    </row>
    <row r="37" spans="1:11" ht="14.4" customHeight="1" thickBot="1" x14ac:dyDescent="0.35">
      <c r="A37" s="305" t="s">
        <v>178</v>
      </c>
      <c r="B37" s="289">
        <v>4.0018913360840003</v>
      </c>
      <c r="C37" s="289">
        <v>4.9030199999999997</v>
      </c>
      <c r="D37" s="290">
        <v>0.90112866391500002</v>
      </c>
      <c r="E37" s="291">
        <v>1.2251756952490001</v>
      </c>
      <c r="F37" s="289">
        <v>5</v>
      </c>
      <c r="G37" s="290">
        <v>2.083333333333</v>
      </c>
      <c r="H37" s="292">
        <v>0.33291999999999999</v>
      </c>
      <c r="I37" s="289">
        <v>1.7736000000000001</v>
      </c>
      <c r="J37" s="290">
        <v>-0.30973333333300002</v>
      </c>
      <c r="K37" s="293">
        <v>0.35471999999999998</v>
      </c>
    </row>
    <row r="38" spans="1:11" ht="14.4" customHeight="1" thickBot="1" x14ac:dyDescent="0.35">
      <c r="A38" s="306" t="s">
        <v>179</v>
      </c>
      <c r="B38" s="284">
        <v>4.0018913360840003</v>
      </c>
      <c r="C38" s="284">
        <v>3.99552</v>
      </c>
      <c r="D38" s="285">
        <v>-6.3713360839999997E-3</v>
      </c>
      <c r="E38" s="286">
        <v>0.99840791876799995</v>
      </c>
      <c r="F38" s="284">
        <v>5</v>
      </c>
      <c r="G38" s="285">
        <v>2.083333333333</v>
      </c>
      <c r="H38" s="287">
        <v>0.33291999999999999</v>
      </c>
      <c r="I38" s="284">
        <v>1.6646000000000001</v>
      </c>
      <c r="J38" s="285">
        <v>-0.418733333333</v>
      </c>
      <c r="K38" s="288">
        <v>0.33291999999999999</v>
      </c>
    </row>
    <row r="39" spans="1:11" ht="14.4" customHeight="1" thickBot="1" x14ac:dyDescent="0.35">
      <c r="A39" s="306" t="s">
        <v>180</v>
      </c>
      <c r="B39" s="284">
        <v>0</v>
      </c>
      <c r="C39" s="284">
        <v>0.90749999999999997</v>
      </c>
      <c r="D39" s="285">
        <v>0.90749999999999997</v>
      </c>
      <c r="E39" s="294" t="s">
        <v>171</v>
      </c>
      <c r="F39" s="284">
        <v>0</v>
      </c>
      <c r="G39" s="285">
        <v>0</v>
      </c>
      <c r="H39" s="287">
        <v>0</v>
      </c>
      <c r="I39" s="284">
        <v>0</v>
      </c>
      <c r="J39" s="285">
        <v>0</v>
      </c>
      <c r="K39" s="297" t="s">
        <v>148</v>
      </c>
    </row>
    <row r="40" spans="1:11" ht="14.4" customHeight="1" thickBot="1" x14ac:dyDescent="0.35">
      <c r="A40" s="306" t="s">
        <v>181</v>
      </c>
      <c r="B40" s="284">
        <v>0</v>
      </c>
      <c r="C40" s="284">
        <v>0</v>
      </c>
      <c r="D40" s="285">
        <v>0</v>
      </c>
      <c r="E40" s="286">
        <v>1</v>
      </c>
      <c r="F40" s="284">
        <v>0</v>
      </c>
      <c r="G40" s="285">
        <v>0</v>
      </c>
      <c r="H40" s="287">
        <v>0</v>
      </c>
      <c r="I40" s="284">
        <v>0.109</v>
      </c>
      <c r="J40" s="285">
        <v>0.109</v>
      </c>
      <c r="K40" s="297" t="s">
        <v>171</v>
      </c>
    </row>
    <row r="41" spans="1:11" ht="14.4" customHeight="1" thickBot="1" x14ac:dyDescent="0.35">
      <c r="A41" s="305" t="s">
        <v>182</v>
      </c>
      <c r="B41" s="289">
        <v>0</v>
      </c>
      <c r="C41" s="289">
        <v>2.5990799999999998</v>
      </c>
      <c r="D41" s="290">
        <v>2.5990799999999998</v>
      </c>
      <c r="E41" s="295" t="s">
        <v>171</v>
      </c>
      <c r="F41" s="289">
        <v>4</v>
      </c>
      <c r="G41" s="290">
        <v>1.6666666666659999</v>
      </c>
      <c r="H41" s="292">
        <v>0.21659</v>
      </c>
      <c r="I41" s="289">
        <v>1.0829500000000001</v>
      </c>
      <c r="J41" s="290">
        <v>-0.58371666666599997</v>
      </c>
      <c r="K41" s="293">
        <v>0.27073750000000002</v>
      </c>
    </row>
    <row r="42" spans="1:11" ht="14.4" customHeight="1" thickBot="1" x14ac:dyDescent="0.35">
      <c r="A42" s="306" t="s">
        <v>183</v>
      </c>
      <c r="B42" s="284">
        <v>0</v>
      </c>
      <c r="C42" s="284">
        <v>2.5990799999999998</v>
      </c>
      <c r="D42" s="285">
        <v>2.5990799999999998</v>
      </c>
      <c r="E42" s="294" t="s">
        <v>171</v>
      </c>
      <c r="F42" s="284">
        <v>4</v>
      </c>
      <c r="G42" s="285">
        <v>1.6666666666659999</v>
      </c>
      <c r="H42" s="287">
        <v>0.21659</v>
      </c>
      <c r="I42" s="284">
        <v>1.0829500000000001</v>
      </c>
      <c r="J42" s="285">
        <v>-0.58371666666599997</v>
      </c>
      <c r="K42" s="288">
        <v>0.27073750000000002</v>
      </c>
    </row>
    <row r="43" spans="1:11" ht="14.4" customHeight="1" thickBot="1" x14ac:dyDescent="0.35">
      <c r="A43" s="303" t="s">
        <v>23</v>
      </c>
      <c r="B43" s="284">
        <v>2498.0002255181698</v>
      </c>
      <c r="C43" s="284">
        <v>2717.6338300000002</v>
      </c>
      <c r="D43" s="285">
        <v>219.63360448182601</v>
      </c>
      <c r="E43" s="286">
        <v>1.0879237728790001</v>
      </c>
      <c r="F43" s="284">
        <v>2627</v>
      </c>
      <c r="G43" s="285">
        <v>1094.5833333333301</v>
      </c>
      <c r="H43" s="287">
        <v>221.77615</v>
      </c>
      <c r="I43" s="284">
        <v>1130.52424</v>
      </c>
      <c r="J43" s="285">
        <v>35.940906666666002</v>
      </c>
      <c r="K43" s="288">
        <v>0.43034801674899997</v>
      </c>
    </row>
    <row r="44" spans="1:11" ht="14.4" customHeight="1" thickBot="1" x14ac:dyDescent="0.35">
      <c r="A44" s="309" t="s">
        <v>184</v>
      </c>
      <c r="B44" s="289">
        <v>1954.0001764061301</v>
      </c>
      <c r="C44" s="289">
        <v>2031.817</v>
      </c>
      <c r="D44" s="290">
        <v>77.816823593869998</v>
      </c>
      <c r="E44" s="291">
        <v>1.039824368765</v>
      </c>
      <c r="F44" s="289">
        <v>2046</v>
      </c>
      <c r="G44" s="290">
        <v>852.5</v>
      </c>
      <c r="H44" s="292">
        <v>165.47499999999999</v>
      </c>
      <c r="I44" s="289">
        <v>837.9</v>
      </c>
      <c r="J44" s="290">
        <v>-14.6</v>
      </c>
      <c r="K44" s="293">
        <v>0.409530791788</v>
      </c>
    </row>
    <row r="45" spans="1:11" ht="14.4" customHeight="1" thickBot="1" x14ac:dyDescent="0.35">
      <c r="A45" s="305" t="s">
        <v>185</v>
      </c>
      <c r="B45" s="289">
        <v>1530.00013812763</v>
      </c>
      <c r="C45" s="289">
        <v>1607.6289999999999</v>
      </c>
      <c r="D45" s="290">
        <v>77.628861872374998</v>
      </c>
      <c r="E45" s="291">
        <v>1.0507378136359999</v>
      </c>
      <c r="F45" s="289">
        <v>1616</v>
      </c>
      <c r="G45" s="290">
        <v>673.33333333333405</v>
      </c>
      <c r="H45" s="292">
        <v>132.02500000000001</v>
      </c>
      <c r="I45" s="289">
        <v>665.125</v>
      </c>
      <c r="J45" s="290">
        <v>-8.208333333333</v>
      </c>
      <c r="K45" s="293">
        <v>0.411587252475</v>
      </c>
    </row>
    <row r="46" spans="1:11" ht="14.4" customHeight="1" thickBot="1" x14ac:dyDescent="0.35">
      <c r="A46" s="306" t="s">
        <v>186</v>
      </c>
      <c r="B46" s="284">
        <v>1530.00013812763</v>
      </c>
      <c r="C46" s="284">
        <v>1607.6289999999999</v>
      </c>
      <c r="D46" s="285">
        <v>77.628861872374998</v>
      </c>
      <c r="E46" s="286">
        <v>1.0507378136359999</v>
      </c>
      <c r="F46" s="284">
        <v>1616</v>
      </c>
      <c r="G46" s="285">
        <v>673.33333333333405</v>
      </c>
      <c r="H46" s="287">
        <v>132.02500000000001</v>
      </c>
      <c r="I46" s="284">
        <v>665.125</v>
      </c>
      <c r="J46" s="285">
        <v>-8.208333333333</v>
      </c>
      <c r="K46" s="288">
        <v>0.411587252475</v>
      </c>
    </row>
    <row r="47" spans="1:11" ht="14.4" customHeight="1" thickBot="1" x14ac:dyDescent="0.35">
      <c r="A47" s="305" t="s">
        <v>187</v>
      </c>
      <c r="B47" s="289">
        <v>420.00003791738698</v>
      </c>
      <c r="C47" s="289">
        <v>424.18799999999999</v>
      </c>
      <c r="D47" s="290">
        <v>4.1879620826119996</v>
      </c>
      <c r="E47" s="291">
        <v>1.009971337391</v>
      </c>
      <c r="F47" s="289">
        <v>425</v>
      </c>
      <c r="G47" s="290">
        <v>177.083333333333</v>
      </c>
      <c r="H47" s="292">
        <v>33.450000000000003</v>
      </c>
      <c r="I47" s="289">
        <v>172.77500000000001</v>
      </c>
      <c r="J47" s="290">
        <v>-4.3083333333329996</v>
      </c>
      <c r="K47" s="293">
        <v>0.40652941176399998</v>
      </c>
    </row>
    <row r="48" spans="1:11" ht="14.4" customHeight="1" thickBot="1" x14ac:dyDescent="0.35">
      <c r="A48" s="306" t="s">
        <v>188</v>
      </c>
      <c r="B48" s="284">
        <v>420.00003791738698</v>
      </c>
      <c r="C48" s="284">
        <v>424.18799999999999</v>
      </c>
      <c r="D48" s="285">
        <v>4.1879620826119996</v>
      </c>
      <c r="E48" s="286">
        <v>1.009971337391</v>
      </c>
      <c r="F48" s="284">
        <v>425</v>
      </c>
      <c r="G48" s="285">
        <v>177.083333333333</v>
      </c>
      <c r="H48" s="287">
        <v>33.450000000000003</v>
      </c>
      <c r="I48" s="284">
        <v>172.77500000000001</v>
      </c>
      <c r="J48" s="285">
        <v>-4.3083333333329996</v>
      </c>
      <c r="K48" s="288">
        <v>0.40652941176399998</v>
      </c>
    </row>
    <row r="49" spans="1:11" ht="14.4" customHeight="1" thickBot="1" x14ac:dyDescent="0.35">
      <c r="A49" s="305" t="s">
        <v>189</v>
      </c>
      <c r="B49" s="289">
        <v>4.0000003611170003</v>
      </c>
      <c r="C49" s="289">
        <v>0</v>
      </c>
      <c r="D49" s="290">
        <v>-4.0000003611170003</v>
      </c>
      <c r="E49" s="291">
        <v>0</v>
      </c>
      <c r="F49" s="289">
        <v>5</v>
      </c>
      <c r="G49" s="290">
        <v>2.083333333333</v>
      </c>
      <c r="H49" s="292">
        <v>0</v>
      </c>
      <c r="I49" s="289">
        <v>0</v>
      </c>
      <c r="J49" s="290">
        <v>-2.083333333333</v>
      </c>
      <c r="K49" s="293">
        <v>0</v>
      </c>
    </row>
    <row r="50" spans="1:11" ht="14.4" customHeight="1" thickBot="1" x14ac:dyDescent="0.35">
      <c r="A50" s="306" t="s">
        <v>190</v>
      </c>
      <c r="B50" s="284">
        <v>4.0000003611170003</v>
      </c>
      <c r="C50" s="284">
        <v>0</v>
      </c>
      <c r="D50" s="285">
        <v>-4.0000003611170003</v>
      </c>
      <c r="E50" s="286">
        <v>0</v>
      </c>
      <c r="F50" s="284">
        <v>5</v>
      </c>
      <c r="G50" s="285">
        <v>2.083333333333</v>
      </c>
      <c r="H50" s="287">
        <v>0</v>
      </c>
      <c r="I50" s="284">
        <v>0</v>
      </c>
      <c r="J50" s="285">
        <v>-2.083333333333</v>
      </c>
      <c r="K50" s="288">
        <v>0</v>
      </c>
    </row>
    <row r="51" spans="1:11" ht="14.4" customHeight="1" thickBot="1" x14ac:dyDescent="0.35">
      <c r="A51" s="304" t="s">
        <v>191</v>
      </c>
      <c r="B51" s="284">
        <v>521.00004703561603</v>
      </c>
      <c r="C51" s="284">
        <v>661.70209999999997</v>
      </c>
      <c r="D51" s="285">
        <v>140.702052964384</v>
      </c>
      <c r="E51" s="286">
        <v>1.270061497623</v>
      </c>
      <c r="F51" s="284">
        <v>548.99999999999898</v>
      </c>
      <c r="G51" s="285">
        <v>228.75</v>
      </c>
      <c r="H51" s="287">
        <v>53.660649999999997</v>
      </c>
      <c r="I51" s="284">
        <v>279.31945000000002</v>
      </c>
      <c r="J51" s="285">
        <v>50.569450000000003</v>
      </c>
      <c r="K51" s="288">
        <v>0.508778597449</v>
      </c>
    </row>
    <row r="52" spans="1:11" ht="14.4" customHeight="1" thickBot="1" x14ac:dyDescent="0.35">
      <c r="A52" s="305" t="s">
        <v>192</v>
      </c>
      <c r="B52" s="289">
        <v>138.00001245857001</v>
      </c>
      <c r="C52" s="289">
        <v>181.28210000000001</v>
      </c>
      <c r="D52" s="290">
        <v>43.282087541429</v>
      </c>
      <c r="E52" s="291">
        <v>1.313638287202</v>
      </c>
      <c r="F52" s="289">
        <v>144.99999999999901</v>
      </c>
      <c r="G52" s="290">
        <v>60.416666666666003</v>
      </c>
      <c r="H52" s="292">
        <v>14.2044</v>
      </c>
      <c r="I52" s="289">
        <v>73.938199999999995</v>
      </c>
      <c r="J52" s="290">
        <v>13.521533333333</v>
      </c>
      <c r="K52" s="293">
        <v>0.50991862068899996</v>
      </c>
    </row>
    <row r="53" spans="1:11" ht="14.4" customHeight="1" thickBot="1" x14ac:dyDescent="0.35">
      <c r="A53" s="306" t="s">
        <v>193</v>
      </c>
      <c r="B53" s="284">
        <v>138.00001245857001</v>
      </c>
      <c r="C53" s="284">
        <v>181.28210000000001</v>
      </c>
      <c r="D53" s="285">
        <v>43.282087541429</v>
      </c>
      <c r="E53" s="286">
        <v>1.313638287202</v>
      </c>
      <c r="F53" s="284">
        <v>144.99999999999901</v>
      </c>
      <c r="G53" s="285">
        <v>60.416666666666003</v>
      </c>
      <c r="H53" s="287">
        <v>14.2044</v>
      </c>
      <c r="I53" s="284">
        <v>73.938199999999995</v>
      </c>
      <c r="J53" s="285">
        <v>13.521533333333</v>
      </c>
      <c r="K53" s="288">
        <v>0.50991862068899996</v>
      </c>
    </row>
    <row r="54" spans="1:11" ht="14.4" customHeight="1" thickBot="1" x14ac:dyDescent="0.35">
      <c r="A54" s="305" t="s">
        <v>194</v>
      </c>
      <c r="B54" s="289">
        <v>383.00003457704599</v>
      </c>
      <c r="C54" s="289">
        <v>480.42</v>
      </c>
      <c r="D54" s="290">
        <v>97.419965422953993</v>
      </c>
      <c r="E54" s="291">
        <v>1.254360200072</v>
      </c>
      <c r="F54" s="289">
        <v>404</v>
      </c>
      <c r="G54" s="290">
        <v>168.333333333333</v>
      </c>
      <c r="H54" s="292">
        <v>39.456249999999997</v>
      </c>
      <c r="I54" s="289">
        <v>205.38124999999999</v>
      </c>
      <c r="J54" s="290">
        <v>37.047916666665998</v>
      </c>
      <c r="K54" s="293">
        <v>0.508369430693</v>
      </c>
    </row>
    <row r="55" spans="1:11" ht="14.4" customHeight="1" thickBot="1" x14ac:dyDescent="0.35">
      <c r="A55" s="306" t="s">
        <v>195</v>
      </c>
      <c r="B55" s="284">
        <v>383.00003457704599</v>
      </c>
      <c r="C55" s="284">
        <v>480.42</v>
      </c>
      <c r="D55" s="285">
        <v>97.419965422953993</v>
      </c>
      <c r="E55" s="286">
        <v>1.254360200072</v>
      </c>
      <c r="F55" s="284">
        <v>404</v>
      </c>
      <c r="G55" s="285">
        <v>168.333333333333</v>
      </c>
      <c r="H55" s="287">
        <v>39.456249999999997</v>
      </c>
      <c r="I55" s="284">
        <v>205.38124999999999</v>
      </c>
      <c r="J55" s="285">
        <v>37.047916666665998</v>
      </c>
      <c r="K55" s="288">
        <v>0.508369430693</v>
      </c>
    </row>
    <row r="56" spans="1:11" ht="14.4" customHeight="1" thickBot="1" x14ac:dyDescent="0.35">
      <c r="A56" s="304" t="s">
        <v>196</v>
      </c>
      <c r="B56" s="284">
        <v>23.000002076428</v>
      </c>
      <c r="C56" s="284">
        <v>24.114730000000002</v>
      </c>
      <c r="D56" s="285">
        <v>1.1147279235709999</v>
      </c>
      <c r="E56" s="286">
        <v>1.0484664270840001</v>
      </c>
      <c r="F56" s="284">
        <v>32</v>
      </c>
      <c r="G56" s="285">
        <v>13.333333333333</v>
      </c>
      <c r="H56" s="287">
        <v>2.6404999999999998</v>
      </c>
      <c r="I56" s="284">
        <v>13.304790000000001</v>
      </c>
      <c r="J56" s="285">
        <v>-2.8543333333E-2</v>
      </c>
      <c r="K56" s="288">
        <v>0.41577468750000002</v>
      </c>
    </row>
    <row r="57" spans="1:11" ht="14.4" customHeight="1" thickBot="1" x14ac:dyDescent="0.35">
      <c r="A57" s="305" t="s">
        <v>197</v>
      </c>
      <c r="B57" s="289">
        <v>23.000002076428</v>
      </c>
      <c r="C57" s="289">
        <v>24.114730000000002</v>
      </c>
      <c r="D57" s="290">
        <v>1.1147279235709999</v>
      </c>
      <c r="E57" s="291">
        <v>1.0484664270840001</v>
      </c>
      <c r="F57" s="289">
        <v>32</v>
      </c>
      <c r="G57" s="290">
        <v>13.333333333333</v>
      </c>
      <c r="H57" s="292">
        <v>2.6404999999999998</v>
      </c>
      <c r="I57" s="289">
        <v>13.304790000000001</v>
      </c>
      <c r="J57" s="290">
        <v>-2.8543333333E-2</v>
      </c>
      <c r="K57" s="293">
        <v>0.41577468750000002</v>
      </c>
    </row>
    <row r="58" spans="1:11" ht="14.4" customHeight="1" thickBot="1" x14ac:dyDescent="0.35">
      <c r="A58" s="306" t="s">
        <v>198</v>
      </c>
      <c r="B58" s="284">
        <v>23.000002076428</v>
      </c>
      <c r="C58" s="284">
        <v>24.114730000000002</v>
      </c>
      <c r="D58" s="285">
        <v>1.1147279235709999</v>
      </c>
      <c r="E58" s="286">
        <v>1.0484664270840001</v>
      </c>
      <c r="F58" s="284">
        <v>32</v>
      </c>
      <c r="G58" s="285">
        <v>13.333333333333</v>
      </c>
      <c r="H58" s="287">
        <v>2.6404999999999998</v>
      </c>
      <c r="I58" s="284">
        <v>13.304790000000001</v>
      </c>
      <c r="J58" s="285">
        <v>-2.8543333333E-2</v>
      </c>
      <c r="K58" s="288">
        <v>0.41577468750000002</v>
      </c>
    </row>
    <row r="59" spans="1:11" ht="14.4" customHeight="1" thickBot="1" x14ac:dyDescent="0.35">
      <c r="A59" s="303" t="s">
        <v>199</v>
      </c>
      <c r="B59" s="284">
        <v>1.0000000902790001</v>
      </c>
      <c r="C59" s="284">
        <v>3.75</v>
      </c>
      <c r="D59" s="285">
        <v>2.7499999097200001</v>
      </c>
      <c r="E59" s="286">
        <v>3.7499996614510001</v>
      </c>
      <c r="F59" s="284">
        <v>1</v>
      </c>
      <c r="G59" s="285">
        <v>0.416666666666</v>
      </c>
      <c r="H59" s="287">
        <v>0</v>
      </c>
      <c r="I59" s="284">
        <v>1.95</v>
      </c>
      <c r="J59" s="285">
        <v>1.5333333333329999</v>
      </c>
      <c r="K59" s="288">
        <v>1.95</v>
      </c>
    </row>
    <row r="60" spans="1:11" ht="14.4" customHeight="1" thickBot="1" x14ac:dyDescent="0.35">
      <c r="A60" s="304" t="s">
        <v>200</v>
      </c>
      <c r="B60" s="284">
        <v>0</v>
      </c>
      <c r="C60" s="284">
        <v>2.25</v>
      </c>
      <c r="D60" s="285">
        <v>2.25</v>
      </c>
      <c r="E60" s="294" t="s">
        <v>148</v>
      </c>
      <c r="F60" s="284">
        <v>0</v>
      </c>
      <c r="G60" s="285">
        <v>0</v>
      </c>
      <c r="H60" s="287">
        <v>0</v>
      </c>
      <c r="I60" s="284">
        <v>0.45</v>
      </c>
      <c r="J60" s="285">
        <v>0.45</v>
      </c>
      <c r="K60" s="297" t="s">
        <v>148</v>
      </c>
    </row>
    <row r="61" spans="1:11" ht="14.4" customHeight="1" thickBot="1" x14ac:dyDescent="0.35">
      <c r="A61" s="305" t="s">
        <v>201</v>
      </c>
      <c r="B61" s="289">
        <v>0</v>
      </c>
      <c r="C61" s="289">
        <v>2.25</v>
      </c>
      <c r="D61" s="290">
        <v>2.25</v>
      </c>
      <c r="E61" s="295" t="s">
        <v>148</v>
      </c>
      <c r="F61" s="289">
        <v>0</v>
      </c>
      <c r="G61" s="290">
        <v>0</v>
      </c>
      <c r="H61" s="292">
        <v>0</v>
      </c>
      <c r="I61" s="289">
        <v>0.45</v>
      </c>
      <c r="J61" s="290">
        <v>0.45</v>
      </c>
      <c r="K61" s="296" t="s">
        <v>148</v>
      </c>
    </row>
    <row r="62" spans="1:11" ht="14.4" customHeight="1" thickBot="1" x14ac:dyDescent="0.35">
      <c r="A62" s="306" t="s">
        <v>202</v>
      </c>
      <c r="B62" s="284">
        <v>0</v>
      </c>
      <c r="C62" s="284">
        <v>2.25</v>
      </c>
      <c r="D62" s="285">
        <v>2.25</v>
      </c>
      <c r="E62" s="294" t="s">
        <v>148</v>
      </c>
      <c r="F62" s="284">
        <v>0</v>
      </c>
      <c r="G62" s="285">
        <v>0</v>
      </c>
      <c r="H62" s="287">
        <v>0</v>
      </c>
      <c r="I62" s="284">
        <v>0.45</v>
      </c>
      <c r="J62" s="285">
        <v>0.45</v>
      </c>
      <c r="K62" s="297" t="s">
        <v>148</v>
      </c>
    </row>
    <row r="63" spans="1:11" ht="14.4" customHeight="1" thickBot="1" x14ac:dyDescent="0.35">
      <c r="A63" s="304" t="s">
        <v>203</v>
      </c>
      <c r="B63" s="284">
        <v>1.0000000902790001</v>
      </c>
      <c r="C63" s="284">
        <v>1.5</v>
      </c>
      <c r="D63" s="285">
        <v>0.49999990972000002</v>
      </c>
      <c r="E63" s="286">
        <v>1.4999998645799999</v>
      </c>
      <c r="F63" s="284">
        <v>1</v>
      </c>
      <c r="G63" s="285">
        <v>0.416666666666</v>
      </c>
      <c r="H63" s="287">
        <v>0</v>
      </c>
      <c r="I63" s="284">
        <v>1.5</v>
      </c>
      <c r="J63" s="285">
        <v>1.083333333333</v>
      </c>
      <c r="K63" s="288">
        <v>1.5</v>
      </c>
    </row>
    <row r="64" spans="1:11" ht="14.4" customHeight="1" thickBot="1" x14ac:dyDescent="0.35">
      <c r="A64" s="305" t="s">
        <v>204</v>
      </c>
      <c r="B64" s="289">
        <v>1.0000000902790001</v>
      </c>
      <c r="C64" s="289">
        <v>1.5</v>
      </c>
      <c r="D64" s="290">
        <v>0.49999990972000002</v>
      </c>
      <c r="E64" s="291">
        <v>1.4999998645799999</v>
      </c>
      <c r="F64" s="289">
        <v>1</v>
      </c>
      <c r="G64" s="290">
        <v>0.416666666666</v>
      </c>
      <c r="H64" s="292">
        <v>0</v>
      </c>
      <c r="I64" s="289">
        <v>1.5</v>
      </c>
      <c r="J64" s="290">
        <v>1.083333333333</v>
      </c>
      <c r="K64" s="293">
        <v>1.5</v>
      </c>
    </row>
    <row r="65" spans="1:11" ht="14.4" customHeight="1" thickBot="1" x14ac:dyDescent="0.35">
      <c r="A65" s="306" t="s">
        <v>205</v>
      </c>
      <c r="B65" s="284">
        <v>1.0000000902790001</v>
      </c>
      <c r="C65" s="284">
        <v>1.5</v>
      </c>
      <c r="D65" s="285">
        <v>0.49999990972000002</v>
      </c>
      <c r="E65" s="286">
        <v>1.4999998645799999</v>
      </c>
      <c r="F65" s="284">
        <v>1</v>
      </c>
      <c r="G65" s="285">
        <v>0.416666666666</v>
      </c>
      <c r="H65" s="287">
        <v>0</v>
      </c>
      <c r="I65" s="284">
        <v>1.5</v>
      </c>
      <c r="J65" s="285">
        <v>1.083333333333</v>
      </c>
      <c r="K65" s="288">
        <v>1.5</v>
      </c>
    </row>
    <row r="66" spans="1:11" ht="14.4" customHeight="1" thickBot="1" x14ac:dyDescent="0.35">
      <c r="A66" s="303" t="s">
        <v>206</v>
      </c>
      <c r="B66" s="284">
        <v>10.000000902794</v>
      </c>
      <c r="C66" s="284">
        <v>17.420000000000002</v>
      </c>
      <c r="D66" s="285">
        <v>7.4199990972050003</v>
      </c>
      <c r="E66" s="286">
        <v>1.7419998427329999</v>
      </c>
      <c r="F66" s="284">
        <v>9</v>
      </c>
      <c r="G66" s="285">
        <v>3.75</v>
      </c>
      <c r="H66" s="287">
        <v>0</v>
      </c>
      <c r="I66" s="284">
        <v>5.0599999999999996</v>
      </c>
      <c r="J66" s="285">
        <v>1.31</v>
      </c>
      <c r="K66" s="288">
        <v>0.56222222222200002</v>
      </c>
    </row>
    <row r="67" spans="1:11" ht="14.4" customHeight="1" thickBot="1" x14ac:dyDescent="0.35">
      <c r="A67" s="304" t="s">
        <v>207</v>
      </c>
      <c r="B67" s="284">
        <v>10.000000902794</v>
      </c>
      <c r="C67" s="284">
        <v>17.420000000000002</v>
      </c>
      <c r="D67" s="285">
        <v>7.4199990972050003</v>
      </c>
      <c r="E67" s="286">
        <v>1.7419998427329999</v>
      </c>
      <c r="F67" s="284">
        <v>9</v>
      </c>
      <c r="G67" s="285">
        <v>3.75</v>
      </c>
      <c r="H67" s="287">
        <v>0</v>
      </c>
      <c r="I67" s="284">
        <v>5.0599999999999996</v>
      </c>
      <c r="J67" s="285">
        <v>1.31</v>
      </c>
      <c r="K67" s="288">
        <v>0.56222222222200002</v>
      </c>
    </row>
    <row r="68" spans="1:11" ht="14.4" customHeight="1" thickBot="1" x14ac:dyDescent="0.35">
      <c r="A68" s="305" t="s">
        <v>208</v>
      </c>
      <c r="B68" s="289">
        <v>0</v>
      </c>
      <c r="C68" s="289">
        <v>7.3</v>
      </c>
      <c r="D68" s="290">
        <v>7.3</v>
      </c>
      <c r="E68" s="295" t="s">
        <v>148</v>
      </c>
      <c r="F68" s="289">
        <v>0</v>
      </c>
      <c r="G68" s="290">
        <v>0</v>
      </c>
      <c r="H68" s="292">
        <v>0</v>
      </c>
      <c r="I68" s="289">
        <v>0</v>
      </c>
      <c r="J68" s="290">
        <v>0</v>
      </c>
      <c r="K68" s="296" t="s">
        <v>148</v>
      </c>
    </row>
    <row r="69" spans="1:11" ht="14.4" customHeight="1" thickBot="1" x14ac:dyDescent="0.35">
      <c r="A69" s="306" t="s">
        <v>209</v>
      </c>
      <c r="B69" s="284">
        <v>0</v>
      </c>
      <c r="C69" s="284">
        <v>7.3</v>
      </c>
      <c r="D69" s="285">
        <v>7.3</v>
      </c>
      <c r="E69" s="294" t="s">
        <v>171</v>
      </c>
      <c r="F69" s="284">
        <v>0</v>
      </c>
      <c r="G69" s="285">
        <v>0</v>
      </c>
      <c r="H69" s="287">
        <v>0</v>
      </c>
      <c r="I69" s="284">
        <v>0</v>
      </c>
      <c r="J69" s="285">
        <v>0</v>
      </c>
      <c r="K69" s="297" t="s">
        <v>148</v>
      </c>
    </row>
    <row r="70" spans="1:11" ht="14.4" customHeight="1" thickBot="1" x14ac:dyDescent="0.35">
      <c r="A70" s="305" t="s">
        <v>210</v>
      </c>
      <c r="B70" s="289">
        <v>10.000000902794</v>
      </c>
      <c r="C70" s="289">
        <v>10.119999999999999</v>
      </c>
      <c r="D70" s="290">
        <v>0.119999097205</v>
      </c>
      <c r="E70" s="291">
        <v>1.011999908637</v>
      </c>
      <c r="F70" s="289">
        <v>9</v>
      </c>
      <c r="G70" s="290">
        <v>3.75</v>
      </c>
      <c r="H70" s="292">
        <v>0</v>
      </c>
      <c r="I70" s="289">
        <v>5.0599999999999996</v>
      </c>
      <c r="J70" s="290">
        <v>1.31</v>
      </c>
      <c r="K70" s="293">
        <v>0.56222222222200002</v>
      </c>
    </row>
    <row r="71" spans="1:11" ht="14.4" customHeight="1" thickBot="1" x14ac:dyDescent="0.35">
      <c r="A71" s="306" t="s">
        <v>211</v>
      </c>
      <c r="B71" s="284">
        <v>10.000000902794</v>
      </c>
      <c r="C71" s="284">
        <v>10.119999999999999</v>
      </c>
      <c r="D71" s="285">
        <v>0.119999097205</v>
      </c>
      <c r="E71" s="286">
        <v>1.011999908637</v>
      </c>
      <c r="F71" s="284">
        <v>9</v>
      </c>
      <c r="G71" s="285">
        <v>3.75</v>
      </c>
      <c r="H71" s="287">
        <v>0</v>
      </c>
      <c r="I71" s="284">
        <v>5.0599999999999996</v>
      </c>
      <c r="J71" s="285">
        <v>1.31</v>
      </c>
      <c r="K71" s="288">
        <v>0.56222222222200002</v>
      </c>
    </row>
    <row r="72" spans="1:11" ht="14.4" customHeight="1" thickBot="1" x14ac:dyDescent="0.35">
      <c r="A72" s="303" t="s">
        <v>212</v>
      </c>
      <c r="B72" s="284">
        <v>56.481469867327</v>
      </c>
      <c r="C72" s="284">
        <v>47.845999999999997</v>
      </c>
      <c r="D72" s="285">
        <v>-8.6354698673270001</v>
      </c>
      <c r="E72" s="286">
        <v>0.84710968238499995</v>
      </c>
      <c r="F72" s="284">
        <v>45</v>
      </c>
      <c r="G72" s="285">
        <v>18.75</v>
      </c>
      <c r="H72" s="287">
        <v>3.9950000000000001</v>
      </c>
      <c r="I72" s="284">
        <v>19.975000000000001</v>
      </c>
      <c r="J72" s="285">
        <v>1.224999999999</v>
      </c>
      <c r="K72" s="288">
        <v>0.44388888888799999</v>
      </c>
    </row>
    <row r="73" spans="1:11" ht="14.4" customHeight="1" thickBot="1" x14ac:dyDescent="0.35">
      <c r="A73" s="304" t="s">
        <v>213</v>
      </c>
      <c r="B73" s="284">
        <v>49.000113153722999</v>
      </c>
      <c r="C73" s="284">
        <v>47.845999999999997</v>
      </c>
      <c r="D73" s="285">
        <v>-1.1541131537230001</v>
      </c>
      <c r="E73" s="286">
        <v>0.976446724722</v>
      </c>
      <c r="F73" s="284">
        <v>45</v>
      </c>
      <c r="G73" s="285">
        <v>18.75</v>
      </c>
      <c r="H73" s="287">
        <v>3.9950000000000001</v>
      </c>
      <c r="I73" s="284">
        <v>19.975000000000001</v>
      </c>
      <c r="J73" s="285">
        <v>1.224999999999</v>
      </c>
      <c r="K73" s="288">
        <v>0.44388888888799999</v>
      </c>
    </row>
    <row r="74" spans="1:11" ht="14.4" customHeight="1" thickBot="1" x14ac:dyDescent="0.35">
      <c r="A74" s="305" t="s">
        <v>214</v>
      </c>
      <c r="B74" s="289">
        <v>49.000113153722999</v>
      </c>
      <c r="C74" s="289">
        <v>47.845999999999997</v>
      </c>
      <c r="D74" s="290">
        <v>-1.1541131537230001</v>
      </c>
      <c r="E74" s="291">
        <v>0.976446724722</v>
      </c>
      <c r="F74" s="289">
        <v>45</v>
      </c>
      <c r="G74" s="290">
        <v>18.75</v>
      </c>
      <c r="H74" s="292">
        <v>3.9950000000000001</v>
      </c>
      <c r="I74" s="289">
        <v>19.975000000000001</v>
      </c>
      <c r="J74" s="290">
        <v>1.224999999999</v>
      </c>
      <c r="K74" s="293">
        <v>0.44388888888799999</v>
      </c>
    </row>
    <row r="75" spans="1:11" ht="14.4" customHeight="1" thickBot="1" x14ac:dyDescent="0.35">
      <c r="A75" s="306" t="s">
        <v>215</v>
      </c>
      <c r="B75" s="284">
        <v>3.0000069277780002</v>
      </c>
      <c r="C75" s="284">
        <v>2.6920000000000002</v>
      </c>
      <c r="D75" s="285">
        <v>-0.30800692777799998</v>
      </c>
      <c r="E75" s="286">
        <v>0.89733126116200002</v>
      </c>
      <c r="F75" s="284">
        <v>3</v>
      </c>
      <c r="G75" s="285">
        <v>1.25</v>
      </c>
      <c r="H75" s="287">
        <v>0.23100000000000001</v>
      </c>
      <c r="I75" s="284">
        <v>1.155</v>
      </c>
      <c r="J75" s="285">
        <v>-9.5000000000000001E-2</v>
      </c>
      <c r="K75" s="288">
        <v>0.38500000000000001</v>
      </c>
    </row>
    <row r="76" spans="1:11" ht="14.4" customHeight="1" thickBot="1" x14ac:dyDescent="0.35">
      <c r="A76" s="306" t="s">
        <v>216</v>
      </c>
      <c r="B76" s="284">
        <v>24.000055422231</v>
      </c>
      <c r="C76" s="284">
        <v>23.594000000000001</v>
      </c>
      <c r="D76" s="285">
        <v>-0.406055422231</v>
      </c>
      <c r="E76" s="286">
        <v>0.98308106314300003</v>
      </c>
      <c r="F76" s="284">
        <v>20</v>
      </c>
      <c r="G76" s="285">
        <v>8.333333333333</v>
      </c>
      <c r="H76" s="287">
        <v>1.966</v>
      </c>
      <c r="I76" s="284">
        <v>9.83</v>
      </c>
      <c r="J76" s="285">
        <v>1.496666666666</v>
      </c>
      <c r="K76" s="288">
        <v>0.49149999999900001</v>
      </c>
    </row>
    <row r="77" spans="1:11" ht="14.4" customHeight="1" thickBot="1" x14ac:dyDescent="0.35">
      <c r="A77" s="306" t="s">
        <v>217</v>
      </c>
      <c r="B77" s="284">
        <v>22.000050803712</v>
      </c>
      <c r="C77" s="284">
        <v>21.56</v>
      </c>
      <c r="D77" s="285">
        <v>-0.440050803712</v>
      </c>
      <c r="E77" s="286">
        <v>0.97999773693000003</v>
      </c>
      <c r="F77" s="284">
        <v>22</v>
      </c>
      <c r="G77" s="285">
        <v>9.1666666666659999</v>
      </c>
      <c r="H77" s="287">
        <v>1.798</v>
      </c>
      <c r="I77" s="284">
        <v>8.99</v>
      </c>
      <c r="J77" s="285">
        <v>-0.17666666666600001</v>
      </c>
      <c r="K77" s="288">
        <v>0.40863636363599998</v>
      </c>
    </row>
    <row r="78" spans="1:11" ht="14.4" customHeight="1" thickBot="1" x14ac:dyDescent="0.35">
      <c r="A78" s="304" t="s">
        <v>218</v>
      </c>
      <c r="B78" s="284">
        <v>7.4813567136039998</v>
      </c>
      <c r="C78" s="284">
        <v>0</v>
      </c>
      <c r="D78" s="285">
        <v>-7.4813567136039998</v>
      </c>
      <c r="E78" s="286">
        <v>0</v>
      </c>
      <c r="F78" s="284">
        <v>0</v>
      </c>
      <c r="G78" s="285">
        <v>0</v>
      </c>
      <c r="H78" s="287">
        <v>0</v>
      </c>
      <c r="I78" s="284">
        <v>0</v>
      </c>
      <c r="J78" s="285">
        <v>0</v>
      </c>
      <c r="K78" s="288">
        <v>0</v>
      </c>
    </row>
    <row r="79" spans="1:11" ht="14.4" customHeight="1" thickBot="1" x14ac:dyDescent="0.35">
      <c r="A79" s="305" t="s">
        <v>219</v>
      </c>
      <c r="B79" s="289">
        <v>7.4813567136039998</v>
      </c>
      <c r="C79" s="289">
        <v>0</v>
      </c>
      <c r="D79" s="290">
        <v>-7.4813567136039998</v>
      </c>
      <c r="E79" s="291">
        <v>0</v>
      </c>
      <c r="F79" s="289">
        <v>0</v>
      </c>
      <c r="G79" s="290">
        <v>0</v>
      </c>
      <c r="H79" s="292">
        <v>0</v>
      </c>
      <c r="I79" s="289">
        <v>0</v>
      </c>
      <c r="J79" s="290">
        <v>0</v>
      </c>
      <c r="K79" s="293">
        <v>0</v>
      </c>
    </row>
    <row r="80" spans="1:11" ht="14.4" customHeight="1" thickBot="1" x14ac:dyDescent="0.35">
      <c r="A80" s="306" t="s">
        <v>220</v>
      </c>
      <c r="B80" s="284">
        <v>7.4813567136039998</v>
      </c>
      <c r="C80" s="284">
        <v>0</v>
      </c>
      <c r="D80" s="285">
        <v>-7.4813567136039998</v>
      </c>
      <c r="E80" s="286">
        <v>0</v>
      </c>
      <c r="F80" s="284">
        <v>0</v>
      </c>
      <c r="G80" s="285">
        <v>0</v>
      </c>
      <c r="H80" s="287">
        <v>0</v>
      </c>
      <c r="I80" s="284">
        <v>0</v>
      </c>
      <c r="J80" s="285">
        <v>0</v>
      </c>
      <c r="K80" s="288">
        <v>0</v>
      </c>
    </row>
    <row r="81" spans="1:11" ht="14.4" customHeight="1" thickBot="1" x14ac:dyDescent="0.35">
      <c r="A81" s="302" t="s">
        <v>221</v>
      </c>
      <c r="B81" s="284">
        <v>0</v>
      </c>
      <c r="C81" s="284">
        <v>0</v>
      </c>
      <c r="D81" s="285">
        <v>0</v>
      </c>
      <c r="E81" s="294" t="s">
        <v>148</v>
      </c>
      <c r="F81" s="284">
        <v>0</v>
      </c>
      <c r="G81" s="285">
        <v>0</v>
      </c>
      <c r="H81" s="287">
        <v>82.1</v>
      </c>
      <c r="I81" s="284">
        <v>82.1</v>
      </c>
      <c r="J81" s="285">
        <v>82.1</v>
      </c>
      <c r="K81" s="297" t="s">
        <v>148</v>
      </c>
    </row>
    <row r="82" spans="1:11" ht="14.4" customHeight="1" thickBot="1" x14ac:dyDescent="0.35">
      <c r="A82" s="303" t="s">
        <v>222</v>
      </c>
      <c r="B82" s="284">
        <v>0</v>
      </c>
      <c r="C82" s="284">
        <v>0</v>
      </c>
      <c r="D82" s="285">
        <v>0</v>
      </c>
      <c r="E82" s="286">
        <v>1</v>
      </c>
      <c r="F82" s="284">
        <v>0</v>
      </c>
      <c r="G82" s="285">
        <v>0</v>
      </c>
      <c r="H82" s="287">
        <v>82.1</v>
      </c>
      <c r="I82" s="284">
        <v>82.1</v>
      </c>
      <c r="J82" s="285">
        <v>82.1</v>
      </c>
      <c r="K82" s="297" t="s">
        <v>171</v>
      </c>
    </row>
    <row r="83" spans="1:11" ht="14.4" customHeight="1" thickBot="1" x14ac:dyDescent="0.35">
      <c r="A83" s="309" t="s">
        <v>223</v>
      </c>
      <c r="B83" s="289">
        <v>0</v>
      </c>
      <c r="C83" s="289">
        <v>0</v>
      </c>
      <c r="D83" s="290">
        <v>0</v>
      </c>
      <c r="E83" s="291">
        <v>1</v>
      </c>
      <c r="F83" s="289">
        <v>0</v>
      </c>
      <c r="G83" s="290">
        <v>0</v>
      </c>
      <c r="H83" s="292">
        <v>82.1</v>
      </c>
      <c r="I83" s="289">
        <v>82.1</v>
      </c>
      <c r="J83" s="290">
        <v>82.1</v>
      </c>
      <c r="K83" s="296" t="s">
        <v>171</v>
      </c>
    </row>
    <row r="84" spans="1:11" ht="14.4" customHeight="1" thickBot="1" x14ac:dyDescent="0.35">
      <c r="A84" s="305" t="s">
        <v>224</v>
      </c>
      <c r="B84" s="289">
        <v>0</v>
      </c>
      <c r="C84" s="289">
        <v>0</v>
      </c>
      <c r="D84" s="290">
        <v>0</v>
      </c>
      <c r="E84" s="291">
        <v>1</v>
      </c>
      <c r="F84" s="289">
        <v>0</v>
      </c>
      <c r="G84" s="290">
        <v>0</v>
      </c>
      <c r="H84" s="292">
        <v>82.1</v>
      </c>
      <c r="I84" s="289">
        <v>82.1</v>
      </c>
      <c r="J84" s="290">
        <v>82.1</v>
      </c>
      <c r="K84" s="296" t="s">
        <v>171</v>
      </c>
    </row>
    <row r="85" spans="1:11" ht="14.4" customHeight="1" thickBot="1" x14ac:dyDescent="0.35">
      <c r="A85" s="306" t="s">
        <v>225</v>
      </c>
      <c r="B85" s="284">
        <v>0</v>
      </c>
      <c r="C85" s="284">
        <v>0</v>
      </c>
      <c r="D85" s="285">
        <v>0</v>
      </c>
      <c r="E85" s="286">
        <v>1</v>
      </c>
      <c r="F85" s="284">
        <v>0</v>
      </c>
      <c r="G85" s="285">
        <v>0</v>
      </c>
      <c r="H85" s="287">
        <v>82.1</v>
      </c>
      <c r="I85" s="284">
        <v>82.1</v>
      </c>
      <c r="J85" s="285">
        <v>82.1</v>
      </c>
      <c r="K85" s="297" t="s">
        <v>171</v>
      </c>
    </row>
    <row r="86" spans="1:11" ht="14.4" customHeight="1" thickBot="1" x14ac:dyDescent="0.35">
      <c r="A86" s="302" t="s">
        <v>226</v>
      </c>
      <c r="B86" s="284">
        <v>35.270367426821998</v>
      </c>
      <c r="C86" s="284">
        <v>35.248860000000001</v>
      </c>
      <c r="D86" s="285">
        <v>-2.1507426821999999E-2</v>
      </c>
      <c r="E86" s="286">
        <v>0.99939021256600002</v>
      </c>
      <c r="F86" s="284">
        <v>67.170899085325999</v>
      </c>
      <c r="G86" s="285">
        <v>27.987874618886</v>
      </c>
      <c r="H86" s="287">
        <v>5.13788</v>
      </c>
      <c r="I86" s="284">
        <v>21.70393</v>
      </c>
      <c r="J86" s="285">
        <v>-6.2839446188860002</v>
      </c>
      <c r="K86" s="288">
        <v>0.32311507357399999</v>
      </c>
    </row>
    <row r="87" spans="1:11" ht="14.4" customHeight="1" thickBot="1" x14ac:dyDescent="0.35">
      <c r="A87" s="307" t="s">
        <v>227</v>
      </c>
      <c r="B87" s="289">
        <v>35.270367426821998</v>
      </c>
      <c r="C87" s="289">
        <v>35.248860000000001</v>
      </c>
      <c r="D87" s="290">
        <v>-2.1507426821999999E-2</v>
      </c>
      <c r="E87" s="291">
        <v>0.99939021256600002</v>
      </c>
      <c r="F87" s="289">
        <v>67.170899085325999</v>
      </c>
      <c r="G87" s="290">
        <v>27.987874618886</v>
      </c>
      <c r="H87" s="292">
        <v>5.13788</v>
      </c>
      <c r="I87" s="289">
        <v>21.70393</v>
      </c>
      <c r="J87" s="290">
        <v>-6.2839446188860002</v>
      </c>
      <c r="K87" s="293">
        <v>0.32311507357399999</v>
      </c>
    </row>
    <row r="88" spans="1:11" ht="14.4" customHeight="1" thickBot="1" x14ac:dyDescent="0.35">
      <c r="A88" s="309" t="s">
        <v>29</v>
      </c>
      <c r="B88" s="289">
        <v>35.270367426821998</v>
      </c>
      <c r="C88" s="289">
        <v>35.248860000000001</v>
      </c>
      <c r="D88" s="290">
        <v>-2.1507426821999999E-2</v>
      </c>
      <c r="E88" s="291">
        <v>0.99939021256600002</v>
      </c>
      <c r="F88" s="289">
        <v>67.170899085325999</v>
      </c>
      <c r="G88" s="290">
        <v>27.987874618886</v>
      </c>
      <c r="H88" s="292">
        <v>5.13788</v>
      </c>
      <c r="I88" s="289">
        <v>21.70393</v>
      </c>
      <c r="J88" s="290">
        <v>-6.2839446188860002</v>
      </c>
      <c r="K88" s="293">
        <v>0.32311507357399999</v>
      </c>
    </row>
    <row r="89" spans="1:11" ht="14.4" customHeight="1" thickBot="1" x14ac:dyDescent="0.35">
      <c r="A89" s="305" t="s">
        <v>228</v>
      </c>
      <c r="B89" s="289">
        <v>0.65634093385000003</v>
      </c>
      <c r="C89" s="289">
        <v>2.1305999999999998</v>
      </c>
      <c r="D89" s="290">
        <v>1.474259066149</v>
      </c>
      <c r="E89" s="291">
        <v>3.2461787618510001</v>
      </c>
      <c r="F89" s="289">
        <v>3.9333118702909999</v>
      </c>
      <c r="G89" s="290">
        <v>1.638879945954</v>
      </c>
      <c r="H89" s="292">
        <v>1.3131999999999999</v>
      </c>
      <c r="I89" s="289">
        <v>1.4601999999999999</v>
      </c>
      <c r="J89" s="290">
        <v>-0.178679945954</v>
      </c>
      <c r="K89" s="293">
        <v>0.371239313879</v>
      </c>
    </row>
    <row r="90" spans="1:11" ht="14.4" customHeight="1" thickBot="1" x14ac:dyDescent="0.35">
      <c r="A90" s="306" t="s">
        <v>229</v>
      </c>
      <c r="B90" s="284">
        <v>0.65634093385000003</v>
      </c>
      <c r="C90" s="284">
        <v>2.1305999999999998</v>
      </c>
      <c r="D90" s="285">
        <v>1.474259066149</v>
      </c>
      <c r="E90" s="286">
        <v>3.2461787618510001</v>
      </c>
      <c r="F90" s="284">
        <v>3.9333118702909999</v>
      </c>
      <c r="G90" s="285">
        <v>1.638879945954</v>
      </c>
      <c r="H90" s="287">
        <v>1.3131999999999999</v>
      </c>
      <c r="I90" s="284">
        <v>1.3131999999999999</v>
      </c>
      <c r="J90" s="285">
        <v>-0.32567994595400002</v>
      </c>
      <c r="K90" s="288">
        <v>0.333866228589</v>
      </c>
    </row>
    <row r="91" spans="1:11" ht="14.4" customHeight="1" thickBot="1" x14ac:dyDescent="0.35">
      <c r="A91" s="306" t="s">
        <v>230</v>
      </c>
      <c r="B91" s="284">
        <v>0</v>
      </c>
      <c r="C91" s="284">
        <v>0</v>
      </c>
      <c r="D91" s="285">
        <v>0</v>
      </c>
      <c r="E91" s="286">
        <v>1</v>
      </c>
      <c r="F91" s="284">
        <v>0</v>
      </c>
      <c r="G91" s="285">
        <v>0</v>
      </c>
      <c r="H91" s="287">
        <v>0</v>
      </c>
      <c r="I91" s="284">
        <v>0.14699999999999999</v>
      </c>
      <c r="J91" s="285">
        <v>0.14699999999999999</v>
      </c>
      <c r="K91" s="297" t="s">
        <v>171</v>
      </c>
    </row>
    <row r="92" spans="1:11" ht="14.4" customHeight="1" thickBot="1" x14ac:dyDescent="0.35">
      <c r="A92" s="305" t="s">
        <v>231</v>
      </c>
      <c r="B92" s="289">
        <v>34.614026492971</v>
      </c>
      <c r="C92" s="289">
        <v>33.118259999999999</v>
      </c>
      <c r="D92" s="290">
        <v>-1.495766492971</v>
      </c>
      <c r="E92" s="291">
        <v>0.95678727254399998</v>
      </c>
      <c r="F92" s="289">
        <v>63.237587215034999</v>
      </c>
      <c r="G92" s="290">
        <v>26.348994672930999</v>
      </c>
      <c r="H92" s="292">
        <v>3.8246799999999999</v>
      </c>
      <c r="I92" s="289">
        <v>20.243729999999999</v>
      </c>
      <c r="J92" s="290">
        <v>-6.1052646729309998</v>
      </c>
      <c r="K92" s="293">
        <v>0.32012179609500002</v>
      </c>
    </row>
    <row r="93" spans="1:11" ht="14.4" customHeight="1" thickBot="1" x14ac:dyDescent="0.35">
      <c r="A93" s="306" t="s">
        <v>232</v>
      </c>
      <c r="B93" s="284">
        <v>34.614026492971</v>
      </c>
      <c r="C93" s="284">
        <v>33.118259999999999</v>
      </c>
      <c r="D93" s="285">
        <v>-1.495766492971</v>
      </c>
      <c r="E93" s="286">
        <v>0.95678727254399998</v>
      </c>
      <c r="F93" s="284">
        <v>63.237587215034999</v>
      </c>
      <c r="G93" s="285">
        <v>26.348994672930999</v>
      </c>
      <c r="H93" s="287">
        <v>3.8246799999999999</v>
      </c>
      <c r="I93" s="284">
        <v>20.243729999999999</v>
      </c>
      <c r="J93" s="285">
        <v>-6.1052646729309998</v>
      </c>
      <c r="K93" s="288">
        <v>0.32012179609500002</v>
      </c>
    </row>
    <row r="94" spans="1:11" ht="14.4" customHeight="1" thickBot="1" x14ac:dyDescent="0.35">
      <c r="A94" s="310" t="s">
        <v>233</v>
      </c>
      <c r="B94" s="289">
        <v>2811</v>
      </c>
      <c r="C94" s="289">
        <v>2999.1425899999999</v>
      </c>
      <c r="D94" s="290">
        <v>188.14259000000001</v>
      </c>
      <c r="E94" s="291">
        <v>1.0669308395579999</v>
      </c>
      <c r="F94" s="289">
        <v>2935</v>
      </c>
      <c r="G94" s="290">
        <v>1222.9166666666699</v>
      </c>
      <c r="H94" s="292">
        <v>234.33341999999999</v>
      </c>
      <c r="I94" s="289">
        <v>1208.46462</v>
      </c>
      <c r="J94" s="290">
        <v>-14.452046666666</v>
      </c>
      <c r="K94" s="293">
        <v>0.41174263032300001</v>
      </c>
    </row>
    <row r="95" spans="1:11" ht="14.4" customHeight="1" thickBot="1" x14ac:dyDescent="0.35">
      <c r="A95" s="307" t="s">
        <v>234</v>
      </c>
      <c r="B95" s="289">
        <v>2811</v>
      </c>
      <c r="C95" s="289">
        <v>2999.1425899999999</v>
      </c>
      <c r="D95" s="290">
        <v>188.14259000000001</v>
      </c>
      <c r="E95" s="291">
        <v>1.0669308395579999</v>
      </c>
      <c r="F95" s="289">
        <v>2935</v>
      </c>
      <c r="G95" s="290">
        <v>1222.9166666666699</v>
      </c>
      <c r="H95" s="292">
        <v>234.33341999999999</v>
      </c>
      <c r="I95" s="289">
        <v>1208.46462</v>
      </c>
      <c r="J95" s="290">
        <v>-14.452046666666</v>
      </c>
      <c r="K95" s="293">
        <v>0.41174263032300001</v>
      </c>
    </row>
    <row r="96" spans="1:11" ht="14.4" customHeight="1" thickBot="1" x14ac:dyDescent="0.35">
      <c r="A96" s="309" t="s">
        <v>235</v>
      </c>
      <c r="B96" s="289">
        <v>2811</v>
      </c>
      <c r="C96" s="289">
        <v>2999.1425899999999</v>
      </c>
      <c r="D96" s="290">
        <v>188.14259000000001</v>
      </c>
      <c r="E96" s="291">
        <v>1.0669308395579999</v>
      </c>
      <c r="F96" s="289">
        <v>2935</v>
      </c>
      <c r="G96" s="290">
        <v>1222.9166666666699</v>
      </c>
      <c r="H96" s="292">
        <v>234.33341999999999</v>
      </c>
      <c r="I96" s="289">
        <v>1208.46462</v>
      </c>
      <c r="J96" s="290">
        <v>-14.452046666666</v>
      </c>
      <c r="K96" s="293">
        <v>0.41174263032300001</v>
      </c>
    </row>
    <row r="97" spans="1:11" ht="14.4" customHeight="1" thickBot="1" x14ac:dyDescent="0.35">
      <c r="A97" s="305" t="s">
        <v>236</v>
      </c>
      <c r="B97" s="289">
        <v>2811</v>
      </c>
      <c r="C97" s="289">
        <v>2999.1425899999999</v>
      </c>
      <c r="D97" s="290">
        <v>188.14259000000001</v>
      </c>
      <c r="E97" s="291">
        <v>1.0669308395579999</v>
      </c>
      <c r="F97" s="289">
        <v>2935</v>
      </c>
      <c r="G97" s="290">
        <v>1222.9166666666699</v>
      </c>
      <c r="H97" s="292">
        <v>234.33341999999999</v>
      </c>
      <c r="I97" s="289">
        <v>1208.46462</v>
      </c>
      <c r="J97" s="290">
        <v>-14.452046666666</v>
      </c>
      <c r="K97" s="293">
        <v>0.41174263032300001</v>
      </c>
    </row>
    <row r="98" spans="1:11" ht="14.4" customHeight="1" thickBot="1" x14ac:dyDescent="0.35">
      <c r="A98" s="306" t="s">
        <v>237</v>
      </c>
      <c r="B98" s="284">
        <v>2811</v>
      </c>
      <c r="C98" s="284">
        <v>2999.1425899999999</v>
      </c>
      <c r="D98" s="285">
        <v>188.14259000000001</v>
      </c>
      <c r="E98" s="286">
        <v>1.0669308395579999</v>
      </c>
      <c r="F98" s="284">
        <v>2935</v>
      </c>
      <c r="G98" s="285">
        <v>1222.9166666666699</v>
      </c>
      <c r="H98" s="287">
        <v>234.33341999999999</v>
      </c>
      <c r="I98" s="284">
        <v>1208.46462</v>
      </c>
      <c r="J98" s="285">
        <v>-14.452046666666</v>
      </c>
      <c r="K98" s="288">
        <v>0.41174263032300001</v>
      </c>
    </row>
    <row r="99" spans="1:11" ht="14.4" customHeight="1" thickBot="1" x14ac:dyDescent="0.35">
      <c r="A99" s="311"/>
      <c r="B99" s="284">
        <v>0.17703685201300001</v>
      </c>
      <c r="C99" s="284">
        <v>-1.3642420526593899E-12</v>
      </c>
      <c r="D99" s="285">
        <v>-0.177036852015</v>
      </c>
      <c r="E99" s="286">
        <v>-7.7059778071137094E-12</v>
      </c>
      <c r="F99" s="284">
        <v>0</v>
      </c>
      <c r="G99" s="285">
        <v>0</v>
      </c>
      <c r="H99" s="287">
        <v>82.1</v>
      </c>
      <c r="I99" s="284">
        <v>82.099999999999</v>
      </c>
      <c r="J99" s="285">
        <v>83.074079161620006</v>
      </c>
      <c r="K99" s="288">
        <v>0</v>
      </c>
    </row>
    <row r="100" spans="1:11" ht="14.4" customHeight="1" thickBot="1" x14ac:dyDescent="0.35">
      <c r="A100" s="312" t="s">
        <v>41</v>
      </c>
      <c r="B100" s="298">
        <v>0.17703685201300001</v>
      </c>
      <c r="C100" s="298">
        <v>-1.3642420526593899E-12</v>
      </c>
      <c r="D100" s="299">
        <v>-0.17703685201399999</v>
      </c>
      <c r="E100" s="300" t="s">
        <v>148</v>
      </c>
      <c r="F100" s="298">
        <v>0</v>
      </c>
      <c r="G100" s="299">
        <v>0</v>
      </c>
      <c r="H100" s="298">
        <v>82.1</v>
      </c>
      <c r="I100" s="298">
        <v>82.099999999999</v>
      </c>
      <c r="J100" s="299">
        <v>83.074079161620006</v>
      </c>
      <c r="K100" s="301">
        <v>0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78" t="s">
        <v>63</v>
      </c>
      <c r="B1" s="279"/>
      <c r="C1" s="279"/>
      <c r="D1" s="279"/>
      <c r="E1" s="279"/>
      <c r="F1" s="279"/>
      <c r="G1" s="249"/>
      <c r="H1" s="280"/>
      <c r="I1" s="280"/>
    </row>
    <row r="2" spans="1:10" ht="14.4" customHeight="1" thickBot="1" x14ac:dyDescent="0.35">
      <c r="A2" s="165" t="s">
        <v>147</v>
      </c>
      <c r="B2" s="156"/>
      <c r="C2" s="156"/>
      <c r="D2" s="156"/>
      <c r="E2" s="156"/>
      <c r="F2" s="156"/>
    </row>
    <row r="3" spans="1:10" ht="14.4" customHeight="1" thickBot="1" x14ac:dyDescent="0.35">
      <c r="A3" s="165"/>
      <c r="B3" s="223"/>
      <c r="C3" s="209">
        <v>2015</v>
      </c>
      <c r="D3" s="210">
        <v>2016</v>
      </c>
      <c r="E3" s="7"/>
      <c r="F3" s="257">
        <v>2017</v>
      </c>
      <c r="G3" s="275"/>
      <c r="H3" s="275"/>
      <c r="I3" s="258"/>
    </row>
    <row r="4" spans="1:10" ht="14.4" customHeight="1" thickBot="1" x14ac:dyDescent="0.35">
      <c r="A4" s="214" t="s">
        <v>0</v>
      </c>
      <c r="B4" s="215" t="s">
        <v>113</v>
      </c>
      <c r="C4" s="276" t="s">
        <v>45</v>
      </c>
      <c r="D4" s="277"/>
      <c r="E4" s="216"/>
      <c r="F4" s="211" t="s">
        <v>45</v>
      </c>
      <c r="G4" s="212" t="s">
        <v>46</v>
      </c>
      <c r="H4" s="212" t="s">
        <v>43</v>
      </c>
      <c r="I4" s="213" t="s">
        <v>47</v>
      </c>
    </row>
    <row r="5" spans="1:10" ht="14.4" customHeight="1" x14ac:dyDescent="0.3">
      <c r="A5" s="313" t="s">
        <v>238</v>
      </c>
      <c r="B5" s="314" t="s">
        <v>239</v>
      </c>
      <c r="C5" s="315" t="s">
        <v>240</v>
      </c>
      <c r="D5" s="315" t="s">
        <v>240</v>
      </c>
      <c r="E5" s="315"/>
      <c r="F5" s="315" t="s">
        <v>240</v>
      </c>
      <c r="G5" s="315" t="s">
        <v>240</v>
      </c>
      <c r="H5" s="315" t="s">
        <v>240</v>
      </c>
      <c r="I5" s="316" t="s">
        <v>240</v>
      </c>
      <c r="J5" s="317" t="s">
        <v>44</v>
      </c>
    </row>
    <row r="6" spans="1:10" ht="14.4" customHeight="1" x14ac:dyDescent="0.3">
      <c r="A6" s="313" t="s">
        <v>238</v>
      </c>
      <c r="B6" s="314" t="s">
        <v>241</v>
      </c>
      <c r="C6" s="315">
        <v>0</v>
      </c>
      <c r="D6" s="315">
        <v>0</v>
      </c>
      <c r="E6" s="315"/>
      <c r="F6" s="315">
        <v>0</v>
      </c>
      <c r="G6" s="315">
        <v>43.75</v>
      </c>
      <c r="H6" s="315">
        <v>-43.75</v>
      </c>
      <c r="I6" s="316">
        <v>0</v>
      </c>
      <c r="J6" s="317" t="s">
        <v>1</v>
      </c>
    </row>
    <row r="7" spans="1:10" ht="14.4" customHeight="1" x14ac:dyDescent="0.3">
      <c r="A7" s="313" t="s">
        <v>238</v>
      </c>
      <c r="B7" s="314" t="s">
        <v>242</v>
      </c>
      <c r="C7" s="315">
        <v>0</v>
      </c>
      <c r="D7" s="315">
        <v>0</v>
      </c>
      <c r="E7" s="315"/>
      <c r="F7" s="315">
        <v>0</v>
      </c>
      <c r="G7" s="315">
        <v>43.75</v>
      </c>
      <c r="H7" s="315">
        <v>-43.75</v>
      </c>
      <c r="I7" s="316">
        <v>0</v>
      </c>
      <c r="J7" s="317" t="s">
        <v>243</v>
      </c>
    </row>
    <row r="9" spans="1:10" ht="14.4" customHeight="1" x14ac:dyDescent="0.3">
      <c r="A9" s="313" t="s">
        <v>238</v>
      </c>
      <c r="B9" s="314" t="s">
        <v>239</v>
      </c>
      <c r="C9" s="315" t="s">
        <v>240</v>
      </c>
      <c r="D9" s="315" t="s">
        <v>240</v>
      </c>
      <c r="E9" s="315"/>
      <c r="F9" s="315" t="s">
        <v>240</v>
      </c>
      <c r="G9" s="315" t="s">
        <v>240</v>
      </c>
      <c r="H9" s="315" t="s">
        <v>240</v>
      </c>
      <c r="I9" s="316" t="s">
        <v>240</v>
      </c>
      <c r="J9" s="317" t="s">
        <v>44</v>
      </c>
    </row>
    <row r="10" spans="1:10" ht="14.4" customHeight="1" x14ac:dyDescent="0.3">
      <c r="A10" s="313" t="s">
        <v>244</v>
      </c>
      <c r="B10" s="314" t="s">
        <v>245</v>
      </c>
      <c r="C10" s="315" t="s">
        <v>240</v>
      </c>
      <c r="D10" s="315" t="s">
        <v>240</v>
      </c>
      <c r="E10" s="315"/>
      <c r="F10" s="315" t="s">
        <v>240</v>
      </c>
      <c r="G10" s="315" t="s">
        <v>240</v>
      </c>
      <c r="H10" s="315" t="s">
        <v>240</v>
      </c>
      <c r="I10" s="316" t="s">
        <v>240</v>
      </c>
      <c r="J10" s="317" t="s">
        <v>0</v>
      </c>
    </row>
    <row r="11" spans="1:10" ht="14.4" customHeight="1" x14ac:dyDescent="0.3">
      <c r="A11" s="313" t="s">
        <v>244</v>
      </c>
      <c r="B11" s="314" t="s">
        <v>241</v>
      </c>
      <c r="C11" s="315">
        <v>0</v>
      </c>
      <c r="D11" s="315">
        <v>0</v>
      </c>
      <c r="E11" s="315"/>
      <c r="F11" s="315">
        <v>0</v>
      </c>
      <c r="G11" s="315">
        <v>44</v>
      </c>
      <c r="H11" s="315">
        <v>-44</v>
      </c>
      <c r="I11" s="316">
        <v>0</v>
      </c>
      <c r="J11" s="317" t="s">
        <v>1</v>
      </c>
    </row>
    <row r="12" spans="1:10" ht="14.4" customHeight="1" x14ac:dyDescent="0.3">
      <c r="A12" s="313" t="s">
        <v>244</v>
      </c>
      <c r="B12" s="314" t="s">
        <v>246</v>
      </c>
      <c r="C12" s="315">
        <v>0</v>
      </c>
      <c r="D12" s="315">
        <v>0</v>
      </c>
      <c r="E12" s="315"/>
      <c r="F12" s="315">
        <v>0</v>
      </c>
      <c r="G12" s="315">
        <v>44</v>
      </c>
      <c r="H12" s="315">
        <v>-44</v>
      </c>
      <c r="I12" s="316">
        <v>0</v>
      </c>
      <c r="J12" s="317" t="s">
        <v>247</v>
      </c>
    </row>
    <row r="13" spans="1:10" ht="14.4" customHeight="1" x14ac:dyDescent="0.3">
      <c r="A13" s="313" t="s">
        <v>240</v>
      </c>
      <c r="B13" s="314" t="s">
        <v>240</v>
      </c>
      <c r="C13" s="315" t="s">
        <v>240</v>
      </c>
      <c r="D13" s="315" t="s">
        <v>240</v>
      </c>
      <c r="E13" s="315"/>
      <c r="F13" s="315" t="s">
        <v>240</v>
      </c>
      <c r="G13" s="315" t="s">
        <v>240</v>
      </c>
      <c r="H13" s="315" t="s">
        <v>240</v>
      </c>
      <c r="I13" s="316" t="s">
        <v>240</v>
      </c>
      <c r="J13" s="317" t="s">
        <v>248</v>
      </c>
    </row>
    <row r="14" spans="1:10" ht="14.4" customHeight="1" x14ac:dyDescent="0.3">
      <c r="A14" s="313" t="s">
        <v>238</v>
      </c>
      <c r="B14" s="314" t="s">
        <v>242</v>
      </c>
      <c r="C14" s="315">
        <v>0</v>
      </c>
      <c r="D14" s="315">
        <v>0</v>
      </c>
      <c r="E14" s="315"/>
      <c r="F14" s="315">
        <v>0</v>
      </c>
      <c r="G14" s="315">
        <v>44</v>
      </c>
      <c r="H14" s="315">
        <v>-44</v>
      </c>
      <c r="I14" s="316">
        <v>0</v>
      </c>
      <c r="J14" s="317" t="s">
        <v>243</v>
      </c>
    </row>
  </sheetData>
  <mergeCells count="3">
    <mergeCell ref="A1:I1"/>
    <mergeCell ref="F3:I3"/>
    <mergeCell ref="C4:D4"/>
  </mergeCells>
  <conditionalFormatting sqref="F8 F15:F65537">
    <cfRule type="cellIs" dxfId="25" priority="18" stopIfTrue="1" operator="greaterThan">
      <formula>1</formula>
    </cfRule>
  </conditionalFormatting>
  <conditionalFormatting sqref="H5:H7">
    <cfRule type="expression" dxfId="24" priority="14">
      <formula>$H5&gt;0</formula>
    </cfRule>
  </conditionalFormatting>
  <conditionalFormatting sqref="I5:I7">
    <cfRule type="expression" dxfId="23" priority="15">
      <formula>$I5&gt;1</formula>
    </cfRule>
  </conditionalFormatting>
  <conditionalFormatting sqref="B5:B7">
    <cfRule type="expression" dxfId="22" priority="11">
      <formula>OR($J5="NS",$J5="SumaNS",$J5="Účet")</formula>
    </cfRule>
  </conditionalFormatting>
  <conditionalFormatting sqref="F5:I7 B5:D7">
    <cfRule type="expression" dxfId="21" priority="17">
      <formula>AND($J5&lt;&gt;"",$J5&lt;&gt;"mezeraKL")</formula>
    </cfRule>
  </conditionalFormatting>
  <conditionalFormatting sqref="B5:D7 F5:I7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9" priority="13">
      <formula>OR($J5="SumaNS",$J5="NS")</formula>
    </cfRule>
  </conditionalFormatting>
  <conditionalFormatting sqref="A5:A7">
    <cfRule type="expression" dxfId="18" priority="9">
      <formula>AND($J5&lt;&gt;"mezeraKL",$J5&lt;&gt;"")</formula>
    </cfRule>
  </conditionalFormatting>
  <conditionalFormatting sqref="A5:A7">
    <cfRule type="expression" dxfId="17" priority="10">
      <formula>AND($J5&lt;&gt;"",$J5&lt;&gt;"mezeraKL")</formula>
    </cfRule>
  </conditionalFormatting>
  <conditionalFormatting sqref="H9:H14">
    <cfRule type="expression" dxfId="16" priority="6">
      <formula>$H9&gt;0</formula>
    </cfRule>
  </conditionalFormatting>
  <conditionalFormatting sqref="A9:A14">
    <cfRule type="expression" dxfId="15" priority="5">
      <formula>AND($J9&lt;&gt;"mezeraKL",$J9&lt;&gt;"")</formula>
    </cfRule>
  </conditionalFormatting>
  <conditionalFormatting sqref="I9:I14">
    <cfRule type="expression" dxfId="14" priority="7">
      <formula>$I9&gt;1</formula>
    </cfRule>
  </conditionalFormatting>
  <conditionalFormatting sqref="B9:B14">
    <cfRule type="expression" dxfId="13" priority="4">
      <formula>OR($J9="NS",$J9="SumaNS",$J9="Účet")</formula>
    </cfRule>
  </conditionalFormatting>
  <conditionalFormatting sqref="A9:D14 F9:I14">
    <cfRule type="expression" dxfId="12" priority="8">
      <formula>AND($J9&lt;&gt;"",$J9&lt;&gt;"mezeraKL")</formula>
    </cfRule>
  </conditionalFormatting>
  <conditionalFormatting sqref="B9:D14 F9:I14">
    <cfRule type="expression" dxfId="11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10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5" ht="18.600000000000001" thickBot="1" x14ac:dyDescent="0.4">
      <c r="A1" s="283" t="s">
        <v>51</v>
      </c>
      <c r="B1" s="283"/>
      <c r="C1" s="241"/>
      <c r="D1" s="241"/>
      <c r="E1" s="222"/>
    </row>
    <row r="2" spans="1:5" ht="15" thickBot="1" x14ac:dyDescent="0.35">
      <c r="A2" s="165" t="s">
        <v>147</v>
      </c>
      <c r="B2" s="166"/>
      <c r="C2" s="166"/>
      <c r="D2" s="166"/>
      <c r="E2" s="222"/>
    </row>
    <row r="3" spans="1:5" x14ac:dyDescent="0.3">
      <c r="A3" s="182" t="s">
        <v>106</v>
      </c>
      <c r="B3" s="281" t="s">
        <v>90</v>
      </c>
      <c r="C3" s="167">
        <v>30</v>
      </c>
      <c r="D3" s="185">
        <v>101</v>
      </c>
      <c r="E3" s="222"/>
    </row>
    <row r="4" spans="1:5" ht="15" outlineLevel="1" thickBot="1" x14ac:dyDescent="0.35">
      <c r="A4" s="183">
        <v>2017</v>
      </c>
      <c r="B4" s="282"/>
      <c r="C4" s="168" t="s">
        <v>108</v>
      </c>
      <c r="D4" s="186" t="s">
        <v>115</v>
      </c>
      <c r="E4" s="222"/>
    </row>
    <row r="5" spans="1:5" x14ac:dyDescent="0.3">
      <c r="A5" s="169" t="s">
        <v>91</v>
      </c>
      <c r="B5" s="197"/>
      <c r="C5" s="198"/>
      <c r="D5" s="198"/>
      <c r="E5" s="222"/>
    </row>
    <row r="6" spans="1:5" ht="15" collapsed="1" thickBot="1" x14ac:dyDescent="0.35">
      <c r="A6" s="170" t="s">
        <v>45</v>
      </c>
      <c r="B6" s="199">
        <f xml:space="preserve">
TRUNC(IF($A$4&lt;=12,SUMIFS('ON Data'!F:F,'ON Data'!$D:$D,$A$4,'ON Data'!$E:$E,1),SUMIFS('ON Data'!F:F,'ON Data'!$E:$E,1)/'ON Data'!$D$3),1)</f>
        <v>2</v>
      </c>
      <c r="C6" s="200">
        <f xml:space="preserve">
TRUNC(IF($A$4&lt;=12,SUMIFS('ON Data'!I:I,'ON Data'!$D:$D,$A$4,'ON Data'!$E:$E,1),SUMIFS('ON Data'!I:I,'ON Data'!$E:$E,1)/'ON Data'!$D$3),1)</f>
        <v>1</v>
      </c>
      <c r="D6" s="200">
        <f xml:space="preserve">
TRUNC(IF($A$4&lt;=12,SUMIFS('ON Data'!L:L,'ON Data'!$D:$D,$A$4,'ON Data'!$E:$E,1),SUMIFS('ON Data'!L:L,'ON Data'!$E:$E,1)/'ON Data'!$D$3),1)</f>
        <v>1</v>
      </c>
      <c r="E6" s="222"/>
    </row>
    <row r="7" spans="1:5" ht="15" hidden="1" outlineLevel="1" thickBot="1" x14ac:dyDescent="0.35">
      <c r="A7" s="170" t="s">
        <v>52</v>
      </c>
      <c r="B7" s="199"/>
      <c r="C7" s="200"/>
      <c r="D7" s="200"/>
      <c r="E7" s="222"/>
    </row>
    <row r="8" spans="1:5" ht="15" hidden="1" outlineLevel="1" thickBot="1" x14ac:dyDescent="0.35">
      <c r="A8" s="170" t="s">
        <v>47</v>
      </c>
      <c r="B8" s="199"/>
      <c r="C8" s="200"/>
      <c r="D8" s="200"/>
      <c r="E8" s="222"/>
    </row>
    <row r="9" spans="1:5" ht="15" hidden="1" outlineLevel="1" thickBot="1" x14ac:dyDescent="0.35">
      <c r="A9" s="171" t="s">
        <v>43</v>
      </c>
      <c r="B9" s="201"/>
      <c r="C9" s="202"/>
      <c r="D9" s="202"/>
      <c r="E9" s="222"/>
    </row>
    <row r="10" spans="1:5" x14ac:dyDescent="0.3">
      <c r="A10" s="172" t="s">
        <v>92</v>
      </c>
      <c r="B10" s="187"/>
      <c r="C10" s="188"/>
      <c r="D10" s="188"/>
      <c r="E10" s="222"/>
    </row>
    <row r="11" spans="1:5" x14ac:dyDescent="0.3">
      <c r="A11" s="173" t="s">
        <v>93</v>
      </c>
      <c r="B11" s="189">
        <f xml:space="preserve">
IF($A$4&lt;=12,SUMIFS('ON Data'!F:F,'ON Data'!$D:$D,$A$4,'ON Data'!$E:$E,2),SUMIFS('ON Data'!F:F,'ON Data'!$E:$E,2))</f>
        <v>1640</v>
      </c>
      <c r="C11" s="190">
        <f xml:space="preserve">
IF($A$4&lt;=12,SUMIFS('ON Data'!I:I,'ON Data'!$D:$D,$A$4,'ON Data'!$E:$E,2),SUMIFS('ON Data'!I:I,'ON Data'!$E:$E,2))</f>
        <v>840</v>
      </c>
      <c r="D11" s="190">
        <f xml:space="preserve">
IF($A$4&lt;=12,SUMIFS('ON Data'!L:L,'ON Data'!$D:$D,$A$4,'ON Data'!$E:$E,2),SUMIFS('ON Data'!L:L,'ON Data'!$E:$E,2))</f>
        <v>800</v>
      </c>
      <c r="E11" s="222"/>
    </row>
    <row r="12" spans="1:5" x14ac:dyDescent="0.3">
      <c r="A12" s="173" t="s">
        <v>94</v>
      </c>
      <c r="B12" s="189">
        <f xml:space="preserve">
IF($A$4&lt;=12,SUMIFS('ON Data'!F:F,'ON Data'!$D:$D,$A$4,'ON Data'!$E:$E,3),SUMIFS('ON Data'!F:F,'ON Data'!$E:$E,3))</f>
        <v>0</v>
      </c>
      <c r="C12" s="190">
        <f xml:space="preserve">
IF($A$4&lt;=12,SUMIFS('ON Data'!I:I,'ON Data'!$D:$D,$A$4,'ON Data'!$E:$E,3),SUMIFS('ON Data'!I:I,'ON Data'!$E:$E,3))</f>
        <v>0</v>
      </c>
      <c r="D12" s="190">
        <f xml:space="preserve">
IF($A$4&lt;=12,SUMIFS('ON Data'!L:L,'ON Data'!$D:$D,$A$4,'ON Data'!$E:$E,3),SUMIFS('ON Data'!L:L,'ON Data'!$E:$E,3))</f>
        <v>0</v>
      </c>
      <c r="E12" s="222"/>
    </row>
    <row r="13" spans="1:5" x14ac:dyDescent="0.3">
      <c r="A13" s="173" t="s">
        <v>101</v>
      </c>
      <c r="B13" s="189">
        <f xml:space="preserve">
IF($A$4&lt;=12,SUMIFS('ON Data'!F:F,'ON Data'!$D:$D,$A$4,'ON Data'!$E:$E,4),SUMIFS('ON Data'!F:F,'ON Data'!$E:$E,4))</f>
        <v>170</v>
      </c>
      <c r="C13" s="190">
        <f xml:space="preserve">
IF($A$4&lt;=12,SUMIFS('ON Data'!I:I,'ON Data'!$D:$D,$A$4,'ON Data'!$E:$E,4),SUMIFS('ON Data'!I:I,'ON Data'!$E:$E,4))</f>
        <v>0</v>
      </c>
      <c r="D13" s="190">
        <f xml:space="preserve">
IF($A$4&lt;=12,SUMIFS('ON Data'!L:L,'ON Data'!$D:$D,$A$4,'ON Data'!$E:$E,4),SUMIFS('ON Data'!L:L,'ON Data'!$E:$E,4))</f>
        <v>170</v>
      </c>
      <c r="E13" s="222"/>
    </row>
    <row r="14" spans="1:5" ht="15" thickBot="1" x14ac:dyDescent="0.35">
      <c r="A14" s="174" t="s">
        <v>95</v>
      </c>
      <c r="B14" s="191">
        <f xml:space="preserve">
IF($A$4&lt;=12,SUMIFS('ON Data'!F:F,'ON Data'!$D:$D,$A$4,'ON Data'!$E:$E,5),SUMIFS('ON Data'!F:F,'ON Data'!$E:$E,5))</f>
        <v>2097</v>
      </c>
      <c r="C14" s="192">
        <f xml:space="preserve">
IF($A$4&lt;=12,SUMIFS('ON Data'!I:I,'ON Data'!$D:$D,$A$4,'ON Data'!$E:$E,5),SUMIFS('ON Data'!I:I,'ON Data'!$E:$E,5))</f>
        <v>0</v>
      </c>
      <c r="D14" s="192">
        <f xml:space="preserve">
IF($A$4&lt;=12,SUMIFS('ON Data'!L:L,'ON Data'!$D:$D,$A$4,'ON Data'!$E:$E,5),SUMIFS('ON Data'!L:L,'ON Data'!$E:$E,5))</f>
        <v>2097</v>
      </c>
      <c r="E14" s="222"/>
    </row>
    <row r="15" spans="1:5" x14ac:dyDescent="0.3">
      <c r="A15" s="121" t="s">
        <v>105</v>
      </c>
      <c r="B15" s="193"/>
      <c r="C15" s="194"/>
      <c r="D15" s="194"/>
      <c r="E15" s="222"/>
    </row>
    <row r="16" spans="1:5" x14ac:dyDescent="0.3">
      <c r="A16" s="175" t="s">
        <v>96</v>
      </c>
      <c r="B16" s="189">
        <f xml:space="preserve">
IF($A$4&lt;=12,SUMIFS('ON Data'!F:F,'ON Data'!$D:$D,$A$4,'ON Data'!$E:$E,7),SUMIFS('ON Data'!F:F,'ON Data'!$E:$E,7))</f>
        <v>0</v>
      </c>
      <c r="C16" s="190">
        <f xml:space="preserve">
IF($A$4&lt;=12,SUMIFS('ON Data'!I:I,'ON Data'!$D:$D,$A$4,'ON Data'!$E:$E,7),SUMIFS('ON Data'!I:I,'ON Data'!$E:$E,7))</f>
        <v>0</v>
      </c>
      <c r="D16" s="190">
        <f xml:space="preserve">
IF($A$4&lt;=12,SUMIFS('ON Data'!L:L,'ON Data'!$D:$D,$A$4,'ON Data'!$E:$E,7),SUMIFS('ON Data'!L:L,'ON Data'!$E:$E,7))</f>
        <v>0</v>
      </c>
      <c r="E16" s="222"/>
    </row>
    <row r="17" spans="1:46" x14ac:dyDescent="0.3">
      <c r="A17" s="175" t="s">
        <v>97</v>
      </c>
      <c r="B17" s="189">
        <f xml:space="preserve">
IF($A$4&lt;=12,SUMIFS('ON Data'!F:F,'ON Data'!$D:$D,$A$4,'ON Data'!$E:$E,8),SUMIFS('ON Data'!F:F,'ON Data'!$E:$E,8))</f>
        <v>0</v>
      </c>
      <c r="C17" s="190">
        <f xml:space="preserve">
IF($A$4&lt;=12,SUMIFS('ON Data'!I:I,'ON Data'!$D:$D,$A$4,'ON Data'!$E:$E,8),SUMIFS('ON Data'!I:I,'ON Data'!$E:$E,8))</f>
        <v>0</v>
      </c>
      <c r="D17" s="190">
        <f xml:space="preserve">
IF($A$4&lt;=12,SUMIFS('ON Data'!L:L,'ON Data'!$D:$D,$A$4,'ON Data'!$E:$E,8),SUMIFS('ON Data'!L:L,'ON Data'!$E:$E,8))</f>
        <v>0</v>
      </c>
      <c r="E17" s="222"/>
    </row>
    <row r="18" spans="1:46" x14ac:dyDescent="0.3">
      <c r="A18" s="175" t="s">
        <v>98</v>
      </c>
      <c r="B18" s="189">
        <f xml:space="preserve">
B19-B16-B17</f>
        <v>0</v>
      </c>
      <c r="C18" s="190">
        <f t="shared" ref="C18:D18" si="0" xml:space="preserve">
C19-C16-C17</f>
        <v>0</v>
      </c>
      <c r="D18" s="190">
        <f t="shared" si="0"/>
        <v>0</v>
      </c>
      <c r="E18" s="222"/>
    </row>
    <row r="19" spans="1:46" ht="15" thickBot="1" x14ac:dyDescent="0.35">
      <c r="A19" s="176" t="s">
        <v>99</v>
      </c>
      <c r="B19" s="195">
        <f xml:space="preserve">
IF($A$4&lt;=12,SUMIFS('ON Data'!F:F,'ON Data'!$D:$D,$A$4,'ON Data'!$E:$E,9),SUMIFS('ON Data'!F:F,'ON Data'!$E:$E,9))</f>
        <v>0</v>
      </c>
      <c r="C19" s="196">
        <f xml:space="preserve">
IF($A$4&lt;=12,SUMIFS('ON Data'!I:I,'ON Data'!$D:$D,$A$4,'ON Data'!$E:$E,9),SUMIFS('ON Data'!I:I,'ON Data'!$E:$E,9))</f>
        <v>0</v>
      </c>
      <c r="D19" s="196">
        <f xml:space="preserve">
IF($A$4&lt;=12,SUMIFS('ON Data'!L:L,'ON Data'!$D:$D,$A$4,'ON Data'!$E:$E,9),SUMIFS('ON Data'!L:L,'ON Data'!$E:$E,9))</f>
        <v>0</v>
      </c>
      <c r="E19" s="222"/>
    </row>
    <row r="20" spans="1:46" ht="15" collapsed="1" thickBot="1" x14ac:dyDescent="0.35">
      <c r="A20" s="177" t="s">
        <v>45</v>
      </c>
      <c r="B20" s="242">
        <f xml:space="preserve">
IF($A$4&lt;=12,SUMIFS('ON Data'!F:F,'ON Data'!$D:$D,$A$4,'ON Data'!$E:$E,6),SUMIFS('ON Data'!F:F,'ON Data'!$E:$E,6))</f>
        <v>837900</v>
      </c>
      <c r="C20" s="243">
        <f xml:space="preserve">
IF($A$4&lt;=12,SUMIFS('ON Data'!I:I,'ON Data'!$D:$D,$A$4,'ON Data'!$E:$E,6),SUMIFS('ON Data'!I:I,'ON Data'!$E:$E,6))</f>
        <v>133836</v>
      </c>
      <c r="D20" s="243">
        <f xml:space="preserve">
IF($A$4&lt;=12,SUMIFS('ON Data'!L:L,'ON Data'!$D:$D,$A$4,'ON Data'!$E:$E,6),SUMIFS('ON Data'!L:L,'ON Data'!$E:$E,6))</f>
        <v>704064</v>
      </c>
      <c r="E20" s="222"/>
    </row>
    <row r="21" spans="1:46" ht="15" hidden="1" outlineLevel="1" thickBot="1" x14ac:dyDescent="0.35">
      <c r="A21" s="170" t="s">
        <v>52</v>
      </c>
      <c r="B21" s="238">
        <f xml:space="preserve">
IF($A$4&lt;=12,SUMIFS('ON Data'!F:F,'ON Data'!$D:$D,$A$4,'ON Data'!$E:$E,12),SUMIFS('ON Data'!F:F,'ON Data'!$E:$E,12))</f>
        <v>0</v>
      </c>
      <c r="C21" s="224"/>
      <c r="D21" s="224">
        <f xml:space="preserve">
IF($A$4&lt;=12,SUMIFS('ON Data'!L:L,'ON Data'!$D:$D,$A$4,'ON Data'!$E:$E,12),SUMIFS('ON Data'!L:L,'ON Data'!$E:$E,12))</f>
        <v>0</v>
      </c>
      <c r="E21" s="222"/>
    </row>
    <row r="22" spans="1:46" ht="15" hidden="1" outlineLevel="1" thickBot="1" x14ac:dyDescent="0.35">
      <c r="A22" s="170" t="s">
        <v>47</v>
      </c>
      <c r="B22" s="239" t="str">
        <f xml:space="preserve">
IF(OR(B21="",B21=0),"",B20/B21)</f>
        <v/>
      </c>
      <c r="C22" s="218"/>
      <c r="D22" s="218" t="str">
        <f t="shared" ref="D22" si="1" xml:space="preserve">
IF(OR(D21="",D21=0),"",D20/D21)</f>
        <v/>
      </c>
      <c r="E22" s="222"/>
    </row>
    <row r="23" spans="1:46" ht="15" hidden="1" outlineLevel="1" thickBot="1" x14ac:dyDescent="0.35">
      <c r="A23" s="178" t="s">
        <v>43</v>
      </c>
      <c r="B23" s="240">
        <f xml:space="preserve">
IF(B21="","",B20-B21)</f>
        <v>837900</v>
      </c>
      <c r="C23" s="192"/>
      <c r="D23" s="192">
        <f t="shared" ref="D23" si="2" xml:space="preserve">
IF(D21="","",D20-D21)</f>
        <v>704064</v>
      </c>
      <c r="E23" s="222"/>
    </row>
    <row r="24" spans="1:46" x14ac:dyDescent="0.3">
      <c r="A24" s="172" t="s">
        <v>100</v>
      </c>
      <c r="B24" s="207" t="s">
        <v>2</v>
      </c>
      <c r="C24" s="235" t="s">
        <v>144</v>
      </c>
      <c r="D24" s="236" t="s">
        <v>145</v>
      </c>
      <c r="E24" s="236" t="s">
        <v>146</v>
      </c>
      <c r="F24" s="237" t="s">
        <v>111</v>
      </c>
      <c r="AT24" s="222"/>
    </row>
    <row r="25" spans="1:46" x14ac:dyDescent="0.3">
      <c r="A25" s="173" t="s">
        <v>45</v>
      </c>
      <c r="B25" s="189">
        <f xml:space="preserve">
SUM(C25:F25)</f>
        <v>0</v>
      </c>
      <c r="C25" s="226">
        <f xml:space="preserve">
IF($A$4&lt;=12,SUMIFS('ON Data'!$G:$G,'ON Data'!$D:$D,$A$4,'ON Data'!$E:$E,10),SUMIFS('ON Data'!$G:$G,'ON Data'!$E:$E,10))</f>
        <v>0</v>
      </c>
      <c r="D25" s="227">
        <f xml:space="preserve">
IF($A$4&lt;=12,SUMIFS('ON Data'!$J:$J,'ON Data'!$D:$D,$A$4,'ON Data'!$E:$E,10),SUMIFS('ON Data'!$J:$J,'ON Data'!$E:$E,10))</f>
        <v>0</v>
      </c>
      <c r="E25" s="227">
        <f xml:space="preserve">
IF($A$4&lt;=12,SUMIFS('ON Data'!$H:$H,'ON Data'!$D:$D,$A$4,'ON Data'!$E:$E,10),SUMIFS('ON Data'!$H:$H,'ON Data'!$E:$E,10))</f>
        <v>0</v>
      </c>
      <c r="F25" s="228">
        <f xml:space="preserve">
IF($A$4&lt;=12,SUMIFS('ON Data'!$I:$I,'ON Data'!$D:$D,$A$4,'ON Data'!$E:$E,10),SUMIFS('ON Data'!$I:$I,'ON Data'!$E:$E,10))</f>
        <v>0</v>
      </c>
    </row>
    <row r="26" spans="1:46" x14ac:dyDescent="0.3">
      <c r="A26" s="179" t="s">
        <v>110</v>
      </c>
      <c r="B26" s="195">
        <f xml:space="preserve">
SUM(C26:F26)</f>
        <v>1194.5324187342708</v>
      </c>
      <c r="C26" s="226">
        <f xml:space="preserve">
IF($A$4&lt;=12,SUMIFS('ON Data'!$G:$G,'ON Data'!$D:$D,$A$4,'ON Data'!$E:$E,11),SUMIFS('ON Data'!$G:$G,'ON Data'!$E:$E,11))</f>
        <v>1194.5324187342708</v>
      </c>
      <c r="D26" s="227">
        <f xml:space="preserve">
IF($A$4&lt;=12,SUMIFS('ON Data'!$J:$J,'ON Data'!$D:$D,$A$4,'ON Data'!$E:$E,11),SUMIFS('ON Data'!$J:$J,'ON Data'!$E:$E,11))</f>
        <v>0</v>
      </c>
      <c r="E26" s="227">
        <f xml:space="preserve">
IF($A$4&lt;=12,SUMIFS('ON Data'!$H:$H,'ON Data'!$D:$D,$A$4,'ON Data'!$E:$E,11),SUMIFS('ON Data'!$H:$H,'ON Data'!$E:$E,11))</f>
        <v>0</v>
      </c>
      <c r="F26" s="228">
        <f xml:space="preserve">
IF($A$4&lt;=12,SUMIFS('ON Data'!$I:$I,'ON Data'!$D:$D,$A$4,'ON Data'!$E:$E,11),SUMIFS('ON Data'!$I:$I,'ON Data'!$E:$E,11))</f>
        <v>0</v>
      </c>
    </row>
    <row r="27" spans="1:46" x14ac:dyDescent="0.3">
      <c r="A27" s="179" t="s">
        <v>47</v>
      </c>
      <c r="B27" s="208">
        <f xml:space="preserve">
IF(B26=0,0,B25/B26)</f>
        <v>0</v>
      </c>
      <c r="C27" s="229">
        <f xml:space="preserve">
IF(C26=0,0,C25/C26)</f>
        <v>0</v>
      </c>
      <c r="D27" s="230">
        <f t="shared" ref="D27:E27" si="3" xml:space="preserve">
IF(D26=0,0,D25/D26)</f>
        <v>0</v>
      </c>
      <c r="E27" s="230">
        <f t="shared" si="3"/>
        <v>0</v>
      </c>
      <c r="F27" s="231">
        <f xml:space="preserve">
IF(F26=0,0,F25/F26)</f>
        <v>0</v>
      </c>
    </row>
    <row r="28" spans="1:46" ht="15" thickBot="1" x14ac:dyDescent="0.35">
      <c r="A28" s="179" t="s">
        <v>109</v>
      </c>
      <c r="B28" s="195">
        <f xml:space="preserve">
SUM(C28:F28)</f>
        <v>1194.5324187342708</v>
      </c>
      <c r="C28" s="232">
        <f xml:space="preserve">
C26-C25</f>
        <v>1194.5324187342708</v>
      </c>
      <c r="D28" s="233">
        <f t="shared" ref="D28:E28" si="4" xml:space="preserve">
D26-D25</f>
        <v>0</v>
      </c>
      <c r="E28" s="233">
        <f t="shared" si="4"/>
        <v>0</v>
      </c>
      <c r="F28" s="234">
        <f xml:space="preserve">
F26-F25</f>
        <v>0</v>
      </c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</row>
    <row r="29" spans="1:46" x14ac:dyDescent="0.3">
      <c r="A29" s="180"/>
      <c r="B29" s="180"/>
      <c r="C29" s="181"/>
      <c r="D29" s="180"/>
      <c r="E29" s="180"/>
      <c r="F29" s="180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113"/>
      <c r="AJ29" s="113"/>
      <c r="AK29" s="113"/>
      <c r="AL29" s="113"/>
      <c r="AM29" s="113"/>
    </row>
    <row r="30" spans="1:46" x14ac:dyDescent="0.3">
      <c r="A30" s="76" t="s">
        <v>73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109"/>
      <c r="AL30" s="109"/>
      <c r="AM30" s="109"/>
    </row>
    <row r="31" spans="1:46" x14ac:dyDescent="0.3">
      <c r="A31" s="77" t="s">
        <v>107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109"/>
      <c r="AL31" s="109"/>
      <c r="AM31" s="109"/>
    </row>
    <row r="32" spans="1:46" ht="14.4" customHeight="1" x14ac:dyDescent="0.3">
      <c r="A32" s="204" t="s">
        <v>104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</row>
    <row r="33" spans="1:1" x14ac:dyDescent="0.3">
      <c r="A33" s="206" t="s">
        <v>140</v>
      </c>
    </row>
    <row r="34" spans="1:1" x14ac:dyDescent="0.3">
      <c r="A34" s="206" t="s">
        <v>141</v>
      </c>
    </row>
    <row r="35" spans="1:1" x14ac:dyDescent="0.3">
      <c r="A35" s="206" t="s">
        <v>142</v>
      </c>
    </row>
    <row r="36" spans="1:1" x14ac:dyDescent="0.3">
      <c r="A36" s="206" t="s">
        <v>143</v>
      </c>
    </row>
    <row r="37" spans="1:1" x14ac:dyDescent="0.3">
      <c r="A37" s="206" t="s">
        <v>112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D22">
    <cfRule type="cellIs" dxfId="7" priority="15" operator="greaterThan">
      <formula>1</formula>
    </cfRule>
  </conditionalFormatting>
  <conditionalFormatting sqref="B23:D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3"/>
  <sheetViews>
    <sheetView showGridLines="0" workbookViewId="0"/>
  </sheetViews>
  <sheetFormatPr defaultRowHeight="14.4" x14ac:dyDescent="0.3"/>
  <cols>
    <col min="1" max="16384" width="8.88671875" style="161"/>
  </cols>
  <sheetData>
    <row r="1" spans="1:49" x14ac:dyDescent="0.3">
      <c r="A1" s="161" t="s">
        <v>249</v>
      </c>
    </row>
    <row r="2" spans="1:49" x14ac:dyDescent="0.3">
      <c r="A2" s="165" t="s">
        <v>147</v>
      </c>
    </row>
    <row r="3" spans="1:49" x14ac:dyDescent="0.3">
      <c r="A3" s="161" t="s">
        <v>77</v>
      </c>
      <c r="B3" s="184">
        <v>2017</v>
      </c>
      <c r="D3" s="162">
        <f>MAX(D5:D1048576)</f>
        <v>5</v>
      </c>
      <c r="F3" s="162">
        <f>SUMIF($E5:$E1048576,"&lt;10",F5:F1048576)</f>
        <v>841817</v>
      </c>
      <c r="G3" s="162">
        <f t="shared" ref="G3:AW3" si="0">SUMIF($E5:$E1048576,"&lt;10",G5:G1048576)</f>
        <v>0</v>
      </c>
      <c r="H3" s="162">
        <f t="shared" si="0"/>
        <v>0</v>
      </c>
      <c r="I3" s="162">
        <f t="shared" si="0"/>
        <v>134681</v>
      </c>
      <c r="J3" s="162">
        <f t="shared" si="0"/>
        <v>0</v>
      </c>
      <c r="K3" s="162">
        <f t="shared" si="0"/>
        <v>0</v>
      </c>
      <c r="L3" s="162">
        <f t="shared" si="0"/>
        <v>707136</v>
      </c>
      <c r="M3" s="162">
        <f t="shared" si="0"/>
        <v>0</v>
      </c>
      <c r="N3" s="162">
        <f t="shared" si="0"/>
        <v>0</v>
      </c>
      <c r="O3" s="162">
        <f t="shared" si="0"/>
        <v>0</v>
      </c>
      <c r="P3" s="162">
        <f t="shared" si="0"/>
        <v>0</v>
      </c>
      <c r="Q3" s="162">
        <f t="shared" si="0"/>
        <v>0</v>
      </c>
      <c r="R3" s="162">
        <f t="shared" si="0"/>
        <v>0</v>
      </c>
      <c r="S3" s="162">
        <f t="shared" si="0"/>
        <v>0</v>
      </c>
      <c r="T3" s="162">
        <f t="shared" si="0"/>
        <v>0</v>
      </c>
      <c r="U3" s="162">
        <f t="shared" si="0"/>
        <v>0</v>
      </c>
      <c r="V3" s="162">
        <f t="shared" si="0"/>
        <v>0</v>
      </c>
      <c r="W3" s="162">
        <f t="shared" si="0"/>
        <v>0</v>
      </c>
      <c r="X3" s="162">
        <f t="shared" si="0"/>
        <v>0</v>
      </c>
      <c r="Y3" s="162">
        <f t="shared" si="0"/>
        <v>0</v>
      </c>
      <c r="Z3" s="162">
        <f t="shared" si="0"/>
        <v>0</v>
      </c>
      <c r="AA3" s="162">
        <f t="shared" si="0"/>
        <v>0</v>
      </c>
      <c r="AB3" s="162">
        <f t="shared" si="0"/>
        <v>0</v>
      </c>
      <c r="AC3" s="162">
        <f t="shared" si="0"/>
        <v>0</v>
      </c>
      <c r="AD3" s="162">
        <f t="shared" si="0"/>
        <v>0</v>
      </c>
      <c r="AE3" s="162">
        <f t="shared" si="0"/>
        <v>0</v>
      </c>
      <c r="AF3" s="162">
        <f t="shared" si="0"/>
        <v>0</v>
      </c>
      <c r="AG3" s="162">
        <f t="shared" si="0"/>
        <v>0</v>
      </c>
      <c r="AH3" s="162">
        <f t="shared" si="0"/>
        <v>0</v>
      </c>
      <c r="AI3" s="162">
        <f t="shared" si="0"/>
        <v>0</v>
      </c>
      <c r="AJ3" s="162">
        <f t="shared" si="0"/>
        <v>0</v>
      </c>
      <c r="AK3" s="162">
        <f t="shared" si="0"/>
        <v>0</v>
      </c>
      <c r="AL3" s="162">
        <f t="shared" si="0"/>
        <v>0</v>
      </c>
      <c r="AM3" s="162">
        <f t="shared" si="0"/>
        <v>0</v>
      </c>
      <c r="AN3" s="162">
        <f t="shared" si="0"/>
        <v>0</v>
      </c>
      <c r="AO3" s="162">
        <f t="shared" si="0"/>
        <v>0</v>
      </c>
      <c r="AP3" s="162">
        <f t="shared" si="0"/>
        <v>0</v>
      </c>
      <c r="AQ3" s="162">
        <f t="shared" si="0"/>
        <v>0</v>
      </c>
      <c r="AR3" s="162">
        <f t="shared" si="0"/>
        <v>0</v>
      </c>
      <c r="AS3" s="162">
        <f t="shared" si="0"/>
        <v>0</v>
      </c>
      <c r="AT3" s="162">
        <f t="shared" si="0"/>
        <v>0</v>
      </c>
      <c r="AU3" s="162">
        <f t="shared" si="0"/>
        <v>0</v>
      </c>
      <c r="AV3" s="162">
        <f t="shared" si="0"/>
        <v>0</v>
      </c>
      <c r="AW3" s="162">
        <f t="shared" si="0"/>
        <v>0</v>
      </c>
    </row>
    <row r="4" spans="1:49" x14ac:dyDescent="0.3">
      <c r="A4" s="161" t="s">
        <v>78</v>
      </c>
      <c r="B4" s="184">
        <v>1</v>
      </c>
      <c r="C4" s="163" t="s">
        <v>3</v>
      </c>
      <c r="D4" s="164" t="s">
        <v>42</v>
      </c>
      <c r="E4" s="164" t="s">
        <v>76</v>
      </c>
      <c r="F4" s="164" t="s">
        <v>2</v>
      </c>
      <c r="G4" s="164">
        <v>0</v>
      </c>
      <c r="H4" s="164">
        <v>25</v>
      </c>
      <c r="I4" s="164">
        <v>30</v>
      </c>
      <c r="J4" s="164">
        <v>99</v>
      </c>
      <c r="K4" s="164">
        <v>100</v>
      </c>
      <c r="L4" s="164">
        <v>101</v>
      </c>
      <c r="M4" s="164">
        <v>102</v>
      </c>
      <c r="N4" s="164">
        <v>103</v>
      </c>
      <c r="O4" s="164">
        <v>203</v>
      </c>
      <c r="P4" s="164">
        <v>302</v>
      </c>
      <c r="Q4" s="164">
        <v>303</v>
      </c>
      <c r="R4" s="164">
        <v>304</v>
      </c>
      <c r="S4" s="164">
        <v>305</v>
      </c>
      <c r="T4" s="164">
        <v>306</v>
      </c>
      <c r="U4" s="164">
        <v>407</v>
      </c>
      <c r="V4" s="164">
        <v>408</v>
      </c>
      <c r="W4" s="164">
        <v>409</v>
      </c>
      <c r="X4" s="164">
        <v>410</v>
      </c>
      <c r="Y4" s="164">
        <v>415</v>
      </c>
      <c r="Z4" s="164">
        <v>416</v>
      </c>
      <c r="AA4" s="164">
        <v>418</v>
      </c>
      <c r="AB4" s="164">
        <v>419</v>
      </c>
      <c r="AC4" s="164">
        <v>420</v>
      </c>
      <c r="AD4" s="164">
        <v>421</v>
      </c>
      <c r="AE4" s="164">
        <v>422</v>
      </c>
      <c r="AF4" s="164">
        <v>520</v>
      </c>
      <c r="AG4" s="164">
        <v>521</v>
      </c>
      <c r="AH4" s="164">
        <v>522</v>
      </c>
      <c r="AI4" s="164">
        <v>523</v>
      </c>
      <c r="AJ4" s="164">
        <v>524</v>
      </c>
      <c r="AK4" s="164">
        <v>525</v>
      </c>
      <c r="AL4" s="164">
        <v>526</v>
      </c>
      <c r="AM4" s="164">
        <v>527</v>
      </c>
      <c r="AN4" s="164">
        <v>528</v>
      </c>
      <c r="AO4" s="164">
        <v>629</v>
      </c>
      <c r="AP4" s="164">
        <v>630</v>
      </c>
      <c r="AQ4" s="164">
        <v>636</v>
      </c>
      <c r="AR4" s="164">
        <v>637</v>
      </c>
      <c r="AS4" s="164">
        <v>640</v>
      </c>
      <c r="AT4" s="164">
        <v>642</v>
      </c>
      <c r="AU4" s="164">
        <v>743</v>
      </c>
      <c r="AV4" s="164">
        <v>745</v>
      </c>
      <c r="AW4" s="164">
        <v>746</v>
      </c>
    </row>
    <row r="5" spans="1:49" x14ac:dyDescent="0.3">
      <c r="A5" s="161" t="s">
        <v>79</v>
      </c>
      <c r="B5" s="184">
        <v>2</v>
      </c>
      <c r="C5" s="161">
        <v>46</v>
      </c>
      <c r="D5" s="161">
        <v>1</v>
      </c>
      <c r="E5" s="161">
        <v>1</v>
      </c>
      <c r="F5" s="161">
        <v>2</v>
      </c>
      <c r="G5" s="161">
        <v>0</v>
      </c>
      <c r="H5" s="161">
        <v>0</v>
      </c>
      <c r="I5" s="161">
        <v>1</v>
      </c>
      <c r="J5" s="161">
        <v>0</v>
      </c>
      <c r="K5" s="161">
        <v>0</v>
      </c>
      <c r="L5" s="161">
        <v>1</v>
      </c>
      <c r="M5" s="161">
        <v>0</v>
      </c>
      <c r="N5" s="161">
        <v>0</v>
      </c>
      <c r="O5" s="161">
        <v>0</v>
      </c>
      <c r="P5" s="161">
        <v>0</v>
      </c>
      <c r="Q5" s="161">
        <v>0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61">
        <v>0</v>
      </c>
      <c r="Y5" s="161">
        <v>0</v>
      </c>
      <c r="Z5" s="161">
        <v>0</v>
      </c>
      <c r="AA5" s="161">
        <v>0</v>
      </c>
      <c r="AB5" s="161">
        <v>0</v>
      </c>
      <c r="AC5" s="161">
        <v>0</v>
      </c>
      <c r="AD5" s="161">
        <v>0</v>
      </c>
      <c r="AE5" s="161">
        <v>0</v>
      </c>
      <c r="AF5" s="161">
        <v>0</v>
      </c>
      <c r="AG5" s="161">
        <v>0</v>
      </c>
      <c r="AH5" s="161">
        <v>0</v>
      </c>
      <c r="AI5" s="161">
        <v>0</v>
      </c>
      <c r="AJ5" s="161">
        <v>0</v>
      </c>
      <c r="AK5" s="161">
        <v>0</v>
      </c>
      <c r="AL5" s="161">
        <v>0</v>
      </c>
      <c r="AM5" s="161">
        <v>0</v>
      </c>
      <c r="AN5" s="161">
        <v>0</v>
      </c>
      <c r="AO5" s="161">
        <v>0</v>
      </c>
      <c r="AP5" s="161">
        <v>0</v>
      </c>
      <c r="AQ5" s="161">
        <v>0</v>
      </c>
      <c r="AR5" s="161">
        <v>0</v>
      </c>
      <c r="AS5" s="161">
        <v>0</v>
      </c>
      <c r="AT5" s="161">
        <v>0</v>
      </c>
      <c r="AU5" s="161">
        <v>0</v>
      </c>
      <c r="AV5" s="161">
        <v>0</v>
      </c>
      <c r="AW5" s="161">
        <v>0</v>
      </c>
    </row>
    <row r="6" spans="1:49" x14ac:dyDescent="0.3">
      <c r="A6" s="161" t="s">
        <v>80</v>
      </c>
      <c r="B6" s="184">
        <v>3</v>
      </c>
      <c r="C6" s="161">
        <v>46</v>
      </c>
      <c r="D6" s="161">
        <v>1</v>
      </c>
      <c r="E6" s="161">
        <v>2</v>
      </c>
      <c r="F6" s="161">
        <v>352</v>
      </c>
      <c r="G6" s="161">
        <v>0</v>
      </c>
      <c r="H6" s="161">
        <v>0</v>
      </c>
      <c r="I6" s="161">
        <v>176</v>
      </c>
      <c r="J6" s="161">
        <v>0</v>
      </c>
      <c r="K6" s="161">
        <v>0</v>
      </c>
      <c r="L6" s="161">
        <v>176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1">
        <v>0</v>
      </c>
      <c r="X6" s="161">
        <v>0</v>
      </c>
      <c r="Y6" s="161">
        <v>0</v>
      </c>
      <c r="Z6" s="161">
        <v>0</v>
      </c>
      <c r="AA6" s="161">
        <v>0</v>
      </c>
      <c r="AB6" s="161">
        <v>0</v>
      </c>
      <c r="AC6" s="161">
        <v>0</v>
      </c>
      <c r="AD6" s="161">
        <v>0</v>
      </c>
      <c r="AE6" s="161">
        <v>0</v>
      </c>
      <c r="AF6" s="161">
        <v>0</v>
      </c>
      <c r="AG6" s="161">
        <v>0</v>
      </c>
      <c r="AH6" s="161">
        <v>0</v>
      </c>
      <c r="AI6" s="161">
        <v>0</v>
      </c>
      <c r="AJ6" s="161">
        <v>0</v>
      </c>
      <c r="AK6" s="161">
        <v>0</v>
      </c>
      <c r="AL6" s="161">
        <v>0</v>
      </c>
      <c r="AM6" s="161">
        <v>0</v>
      </c>
      <c r="AN6" s="161">
        <v>0</v>
      </c>
      <c r="AO6" s="161">
        <v>0</v>
      </c>
      <c r="AP6" s="161">
        <v>0</v>
      </c>
      <c r="AQ6" s="161">
        <v>0</v>
      </c>
      <c r="AR6" s="161">
        <v>0</v>
      </c>
      <c r="AS6" s="161">
        <v>0</v>
      </c>
      <c r="AT6" s="161">
        <v>0</v>
      </c>
      <c r="AU6" s="161">
        <v>0</v>
      </c>
      <c r="AV6" s="161">
        <v>0</v>
      </c>
      <c r="AW6" s="161">
        <v>0</v>
      </c>
    </row>
    <row r="7" spans="1:49" x14ac:dyDescent="0.3">
      <c r="A7" s="161" t="s">
        <v>81</v>
      </c>
      <c r="B7" s="184">
        <v>4</v>
      </c>
      <c r="C7" s="161">
        <v>46</v>
      </c>
      <c r="D7" s="161">
        <v>1</v>
      </c>
      <c r="E7" s="161">
        <v>4</v>
      </c>
      <c r="F7" s="161">
        <v>34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34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1">
        <v>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0</v>
      </c>
      <c r="AF7" s="161">
        <v>0</v>
      </c>
      <c r="AG7" s="161">
        <v>0</v>
      </c>
      <c r="AH7" s="161">
        <v>0</v>
      </c>
      <c r="AI7" s="161">
        <v>0</v>
      </c>
      <c r="AJ7" s="161">
        <v>0</v>
      </c>
      <c r="AK7" s="161">
        <v>0</v>
      </c>
      <c r="AL7" s="161">
        <v>0</v>
      </c>
      <c r="AM7" s="161">
        <v>0</v>
      </c>
      <c r="AN7" s="161">
        <v>0</v>
      </c>
      <c r="AO7" s="161">
        <v>0</v>
      </c>
      <c r="AP7" s="161">
        <v>0</v>
      </c>
      <c r="AQ7" s="161">
        <v>0</v>
      </c>
      <c r="AR7" s="161">
        <v>0</v>
      </c>
      <c r="AS7" s="161">
        <v>0</v>
      </c>
      <c r="AT7" s="161">
        <v>0</v>
      </c>
      <c r="AU7" s="161">
        <v>0</v>
      </c>
      <c r="AV7" s="161">
        <v>0</v>
      </c>
      <c r="AW7" s="161">
        <v>0</v>
      </c>
    </row>
    <row r="8" spans="1:49" x14ac:dyDescent="0.3">
      <c r="A8" s="161" t="s">
        <v>82</v>
      </c>
      <c r="B8" s="184">
        <v>5</v>
      </c>
      <c r="C8" s="161">
        <v>46</v>
      </c>
      <c r="D8" s="161">
        <v>1</v>
      </c>
      <c r="E8" s="161">
        <v>5</v>
      </c>
      <c r="F8" s="161">
        <v>429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429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  <c r="AS8" s="161">
        <v>0</v>
      </c>
      <c r="AT8" s="161">
        <v>0</v>
      </c>
      <c r="AU8" s="161">
        <v>0</v>
      </c>
      <c r="AV8" s="161">
        <v>0</v>
      </c>
      <c r="AW8" s="161">
        <v>0</v>
      </c>
    </row>
    <row r="9" spans="1:49" x14ac:dyDescent="0.3">
      <c r="A9" s="161" t="s">
        <v>83</v>
      </c>
      <c r="B9" s="184">
        <v>6</v>
      </c>
      <c r="C9" s="161">
        <v>46</v>
      </c>
      <c r="D9" s="161">
        <v>1</v>
      </c>
      <c r="E9" s="161">
        <v>6</v>
      </c>
      <c r="F9" s="161">
        <v>178643</v>
      </c>
      <c r="G9" s="161">
        <v>0</v>
      </c>
      <c r="H9" s="161">
        <v>0</v>
      </c>
      <c r="I9" s="161">
        <v>26810</v>
      </c>
      <c r="J9" s="161">
        <v>0</v>
      </c>
      <c r="K9" s="161">
        <v>0</v>
      </c>
      <c r="L9" s="161">
        <v>151833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0</v>
      </c>
      <c r="AO9" s="161">
        <v>0</v>
      </c>
      <c r="AP9" s="161">
        <v>0</v>
      </c>
      <c r="AQ9" s="161">
        <v>0</v>
      </c>
      <c r="AR9" s="161">
        <v>0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</row>
    <row r="10" spans="1:49" x14ac:dyDescent="0.3">
      <c r="A10" s="161" t="s">
        <v>84</v>
      </c>
      <c r="B10" s="184">
        <v>7</v>
      </c>
      <c r="C10" s="161">
        <v>46</v>
      </c>
      <c r="D10" s="161">
        <v>1</v>
      </c>
      <c r="E10" s="161">
        <v>11</v>
      </c>
      <c r="F10" s="161">
        <v>238.90648374685415</v>
      </c>
      <c r="G10" s="161">
        <v>238.90648374685415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</row>
    <row r="11" spans="1:49" x14ac:dyDescent="0.3">
      <c r="A11" s="161" t="s">
        <v>85</v>
      </c>
      <c r="B11" s="184">
        <v>8</v>
      </c>
      <c r="C11" s="161">
        <v>46</v>
      </c>
      <c r="D11" s="161">
        <v>2</v>
      </c>
      <c r="E11" s="161">
        <v>1</v>
      </c>
      <c r="F11" s="161">
        <v>2</v>
      </c>
      <c r="G11" s="161">
        <v>0</v>
      </c>
      <c r="H11" s="161">
        <v>0</v>
      </c>
      <c r="I11" s="161">
        <v>1</v>
      </c>
      <c r="J11" s="161">
        <v>0</v>
      </c>
      <c r="K11" s="161">
        <v>0</v>
      </c>
      <c r="L11" s="161">
        <v>1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</row>
    <row r="12" spans="1:49" x14ac:dyDescent="0.3">
      <c r="A12" s="161" t="s">
        <v>86</v>
      </c>
      <c r="B12" s="184">
        <v>9</v>
      </c>
      <c r="C12" s="161">
        <v>46</v>
      </c>
      <c r="D12" s="161">
        <v>2</v>
      </c>
      <c r="E12" s="161">
        <v>2</v>
      </c>
      <c r="F12" s="161">
        <v>280</v>
      </c>
      <c r="G12" s="161">
        <v>0</v>
      </c>
      <c r="H12" s="161">
        <v>0</v>
      </c>
      <c r="I12" s="161">
        <v>136</v>
      </c>
      <c r="J12" s="161">
        <v>0</v>
      </c>
      <c r="K12" s="161">
        <v>0</v>
      </c>
      <c r="L12" s="161">
        <v>144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</row>
    <row r="13" spans="1:49" x14ac:dyDescent="0.3">
      <c r="A13" s="161" t="s">
        <v>87</v>
      </c>
      <c r="B13" s="184">
        <v>10</v>
      </c>
      <c r="C13" s="161">
        <v>46</v>
      </c>
      <c r="D13" s="161">
        <v>2</v>
      </c>
      <c r="E13" s="161">
        <v>5</v>
      </c>
      <c r="F13" s="161">
        <v>403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403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</row>
    <row r="14" spans="1:49" x14ac:dyDescent="0.3">
      <c r="A14" s="161" t="s">
        <v>88</v>
      </c>
      <c r="B14" s="184">
        <v>11</v>
      </c>
      <c r="C14" s="161">
        <v>46</v>
      </c>
      <c r="D14" s="161">
        <v>2</v>
      </c>
      <c r="E14" s="161">
        <v>6</v>
      </c>
      <c r="F14" s="161">
        <v>144175</v>
      </c>
      <c r="G14" s="161">
        <v>0</v>
      </c>
      <c r="H14" s="161">
        <v>0</v>
      </c>
      <c r="I14" s="161">
        <v>26596</v>
      </c>
      <c r="J14" s="161">
        <v>0</v>
      </c>
      <c r="K14" s="161">
        <v>0</v>
      </c>
      <c r="L14" s="161">
        <v>117579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</v>
      </c>
      <c r="AN14" s="161">
        <v>0</v>
      </c>
      <c r="AO14" s="161">
        <v>0</v>
      </c>
      <c r="AP14" s="161">
        <v>0</v>
      </c>
      <c r="AQ14" s="161">
        <v>0</v>
      </c>
      <c r="AR14" s="161">
        <v>0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</row>
    <row r="15" spans="1:49" x14ac:dyDescent="0.3">
      <c r="A15" s="161" t="s">
        <v>89</v>
      </c>
      <c r="B15" s="184">
        <v>12</v>
      </c>
      <c r="C15" s="161">
        <v>46</v>
      </c>
      <c r="D15" s="161">
        <v>2</v>
      </c>
      <c r="E15" s="161">
        <v>11</v>
      </c>
      <c r="F15" s="161">
        <v>238.90648374685415</v>
      </c>
      <c r="G15" s="161">
        <v>238.90648374685415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</row>
    <row r="16" spans="1:49" x14ac:dyDescent="0.3">
      <c r="A16" s="161" t="s">
        <v>77</v>
      </c>
      <c r="B16" s="184">
        <v>2017</v>
      </c>
      <c r="C16" s="161">
        <v>46</v>
      </c>
      <c r="D16" s="161">
        <v>3</v>
      </c>
      <c r="E16" s="161">
        <v>1</v>
      </c>
      <c r="F16" s="161">
        <v>2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</row>
    <row r="17" spans="3:49" x14ac:dyDescent="0.3">
      <c r="C17" s="161">
        <v>46</v>
      </c>
      <c r="D17" s="161">
        <v>3</v>
      </c>
      <c r="E17" s="161">
        <v>2</v>
      </c>
      <c r="F17" s="161">
        <v>336</v>
      </c>
      <c r="G17" s="161">
        <v>0</v>
      </c>
      <c r="H17" s="161">
        <v>0</v>
      </c>
      <c r="I17" s="161">
        <v>184</v>
      </c>
      <c r="J17" s="161">
        <v>0</v>
      </c>
      <c r="K17" s="161">
        <v>0</v>
      </c>
      <c r="L17" s="161">
        <v>152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</row>
    <row r="18" spans="3:49" x14ac:dyDescent="0.3">
      <c r="C18" s="161">
        <v>46</v>
      </c>
      <c r="D18" s="161">
        <v>3</v>
      </c>
      <c r="E18" s="161">
        <v>4</v>
      </c>
      <c r="F18" s="161">
        <v>68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68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</row>
    <row r="19" spans="3:49" x14ac:dyDescent="0.3">
      <c r="C19" s="161">
        <v>46</v>
      </c>
      <c r="D19" s="161">
        <v>3</v>
      </c>
      <c r="E19" s="161">
        <v>5</v>
      </c>
      <c r="F19" s="161">
        <v>450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450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</row>
    <row r="20" spans="3:49" x14ac:dyDescent="0.3">
      <c r="C20" s="161">
        <v>46</v>
      </c>
      <c r="D20" s="161">
        <v>3</v>
      </c>
      <c r="E20" s="161">
        <v>6</v>
      </c>
      <c r="F20" s="161">
        <v>185270</v>
      </c>
      <c r="G20" s="161">
        <v>0</v>
      </c>
      <c r="H20" s="161">
        <v>0</v>
      </c>
      <c r="I20" s="161">
        <v>26810</v>
      </c>
      <c r="J20" s="161">
        <v>0</v>
      </c>
      <c r="K20" s="161">
        <v>0</v>
      </c>
      <c r="L20" s="161">
        <v>158460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</row>
    <row r="21" spans="3:49" x14ac:dyDescent="0.3">
      <c r="C21" s="161">
        <v>46</v>
      </c>
      <c r="D21" s="161">
        <v>3</v>
      </c>
      <c r="E21" s="161">
        <v>11</v>
      </c>
      <c r="F21" s="161">
        <v>238.90648374685415</v>
      </c>
      <c r="G21" s="161">
        <v>238.90648374685415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</row>
    <row r="22" spans="3:49" x14ac:dyDescent="0.3">
      <c r="C22" s="161">
        <v>46</v>
      </c>
      <c r="D22" s="161">
        <v>4</v>
      </c>
      <c r="E22" s="161">
        <v>1</v>
      </c>
      <c r="F22" s="161">
        <v>2</v>
      </c>
      <c r="G22" s="161">
        <v>0</v>
      </c>
      <c r="H22" s="161">
        <v>0</v>
      </c>
      <c r="I22" s="161">
        <v>1</v>
      </c>
      <c r="J22" s="161">
        <v>0</v>
      </c>
      <c r="K22" s="161">
        <v>0</v>
      </c>
      <c r="L22" s="161">
        <v>1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</row>
    <row r="23" spans="3:49" x14ac:dyDescent="0.3">
      <c r="C23" s="161">
        <v>46</v>
      </c>
      <c r="D23" s="161">
        <v>4</v>
      </c>
      <c r="E23" s="161">
        <v>2</v>
      </c>
      <c r="F23" s="161">
        <v>320</v>
      </c>
      <c r="G23" s="161">
        <v>0</v>
      </c>
      <c r="H23" s="161">
        <v>0</v>
      </c>
      <c r="I23" s="161">
        <v>160</v>
      </c>
      <c r="J23" s="161">
        <v>0</v>
      </c>
      <c r="K23" s="161">
        <v>0</v>
      </c>
      <c r="L23" s="161">
        <v>160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61">
        <v>0</v>
      </c>
      <c r="AJ23" s="161">
        <v>0</v>
      </c>
      <c r="AK23" s="161">
        <v>0</v>
      </c>
      <c r="AL23" s="161">
        <v>0</v>
      </c>
      <c r="AM23" s="161">
        <v>0</v>
      </c>
      <c r="AN23" s="161">
        <v>0</v>
      </c>
      <c r="AO23" s="161">
        <v>0</v>
      </c>
      <c r="AP23" s="161">
        <v>0</v>
      </c>
      <c r="AQ23" s="161">
        <v>0</v>
      </c>
      <c r="AR23" s="161">
        <v>0</v>
      </c>
      <c r="AS23" s="161">
        <v>0</v>
      </c>
      <c r="AT23" s="161">
        <v>0</v>
      </c>
      <c r="AU23" s="161">
        <v>0</v>
      </c>
      <c r="AV23" s="161">
        <v>0</v>
      </c>
      <c r="AW23" s="161">
        <v>0</v>
      </c>
    </row>
    <row r="24" spans="3:49" x14ac:dyDescent="0.3">
      <c r="C24" s="161">
        <v>46</v>
      </c>
      <c r="D24" s="161">
        <v>4</v>
      </c>
      <c r="E24" s="161">
        <v>4</v>
      </c>
      <c r="F24" s="161">
        <v>34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34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61">
        <v>0</v>
      </c>
      <c r="AJ24" s="161">
        <v>0</v>
      </c>
      <c r="AK24" s="161">
        <v>0</v>
      </c>
      <c r="AL24" s="161">
        <v>0</v>
      </c>
      <c r="AM24" s="161">
        <v>0</v>
      </c>
      <c r="AN24" s="161">
        <v>0</v>
      </c>
      <c r="AO24" s="161">
        <v>0</v>
      </c>
      <c r="AP24" s="161">
        <v>0</v>
      </c>
      <c r="AQ24" s="161">
        <v>0</v>
      </c>
      <c r="AR24" s="161">
        <v>0</v>
      </c>
      <c r="AS24" s="161">
        <v>0</v>
      </c>
      <c r="AT24" s="161">
        <v>0</v>
      </c>
      <c r="AU24" s="161">
        <v>0</v>
      </c>
      <c r="AV24" s="161">
        <v>0</v>
      </c>
      <c r="AW24" s="161">
        <v>0</v>
      </c>
    </row>
    <row r="25" spans="3:49" x14ac:dyDescent="0.3">
      <c r="C25" s="161">
        <v>46</v>
      </c>
      <c r="D25" s="161">
        <v>4</v>
      </c>
      <c r="E25" s="161">
        <v>5</v>
      </c>
      <c r="F25" s="161">
        <v>365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365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</row>
    <row r="26" spans="3:49" x14ac:dyDescent="0.3">
      <c r="C26" s="161">
        <v>46</v>
      </c>
      <c r="D26" s="161">
        <v>4</v>
      </c>
      <c r="E26" s="161">
        <v>6</v>
      </c>
      <c r="F26" s="161">
        <v>164337</v>
      </c>
      <c r="G26" s="161">
        <v>0</v>
      </c>
      <c r="H26" s="161">
        <v>0</v>
      </c>
      <c r="I26" s="161">
        <v>26810</v>
      </c>
      <c r="J26" s="161">
        <v>0</v>
      </c>
      <c r="K26" s="161">
        <v>0</v>
      </c>
      <c r="L26" s="161">
        <v>137527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</row>
    <row r="27" spans="3:49" x14ac:dyDescent="0.3">
      <c r="C27" s="161">
        <v>46</v>
      </c>
      <c r="D27" s="161">
        <v>4</v>
      </c>
      <c r="E27" s="161">
        <v>11</v>
      </c>
      <c r="F27" s="161">
        <v>238.90648374685415</v>
      </c>
      <c r="G27" s="161">
        <v>238.90648374685415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</row>
    <row r="28" spans="3:49" x14ac:dyDescent="0.3">
      <c r="C28" s="161">
        <v>46</v>
      </c>
      <c r="D28" s="161">
        <v>5</v>
      </c>
      <c r="E28" s="161">
        <v>1</v>
      </c>
      <c r="F28" s="161">
        <v>2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1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</row>
    <row r="29" spans="3:49" x14ac:dyDescent="0.3">
      <c r="C29" s="161">
        <v>46</v>
      </c>
      <c r="D29" s="161">
        <v>5</v>
      </c>
      <c r="E29" s="161">
        <v>2</v>
      </c>
      <c r="F29" s="161">
        <v>352</v>
      </c>
      <c r="G29" s="161">
        <v>0</v>
      </c>
      <c r="H29" s="161">
        <v>0</v>
      </c>
      <c r="I29" s="161">
        <v>184</v>
      </c>
      <c r="J29" s="161">
        <v>0</v>
      </c>
      <c r="K29" s="161">
        <v>0</v>
      </c>
      <c r="L29" s="161">
        <v>168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</row>
    <row r="30" spans="3:49" x14ac:dyDescent="0.3">
      <c r="C30" s="161">
        <v>46</v>
      </c>
      <c r="D30" s="161">
        <v>5</v>
      </c>
      <c r="E30" s="161">
        <v>4</v>
      </c>
      <c r="F30" s="161">
        <v>34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34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</row>
    <row r="31" spans="3:49" x14ac:dyDescent="0.3">
      <c r="C31" s="161">
        <v>46</v>
      </c>
      <c r="D31" s="161">
        <v>5</v>
      </c>
      <c r="E31" s="161">
        <v>5</v>
      </c>
      <c r="F31" s="161">
        <v>450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450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</row>
    <row r="32" spans="3:49" x14ac:dyDescent="0.3">
      <c r="C32" s="161">
        <v>46</v>
      </c>
      <c r="D32" s="161">
        <v>5</v>
      </c>
      <c r="E32" s="161">
        <v>6</v>
      </c>
      <c r="F32" s="161">
        <v>165475</v>
      </c>
      <c r="G32" s="161">
        <v>0</v>
      </c>
      <c r="H32" s="161">
        <v>0</v>
      </c>
      <c r="I32" s="161">
        <v>26810</v>
      </c>
      <c r="J32" s="161">
        <v>0</v>
      </c>
      <c r="K32" s="161">
        <v>0</v>
      </c>
      <c r="L32" s="161">
        <v>138665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</row>
    <row r="33" spans="3:49" x14ac:dyDescent="0.3">
      <c r="C33" s="161">
        <v>46</v>
      </c>
      <c r="D33" s="161">
        <v>5</v>
      </c>
      <c r="E33" s="161">
        <v>11</v>
      </c>
      <c r="F33" s="161">
        <v>238.90648374685415</v>
      </c>
      <c r="G33" s="161">
        <v>238.90648374685415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2017-06-21T15:09:24Z</dcterms:modified>
</cp:coreProperties>
</file>