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31" r:id="rId7"/>
    <sheet name="ON Data" sheetId="432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 localSheetId="7">'ON Data'!$B$3:$B$16</definedName>
    <definedName name="Obdobi" localSheetId="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C10" i="431"/>
  <c r="D10" i="431"/>
  <c r="F10" i="431"/>
  <c r="H10" i="431"/>
  <c r="I10" i="431"/>
  <c r="K10" i="431"/>
  <c r="M10" i="431"/>
  <c r="O10" i="431"/>
  <c r="Q10" i="431"/>
  <c r="D11" i="431"/>
  <c r="E11" i="431"/>
  <c r="G11" i="431"/>
  <c r="I11" i="431"/>
  <c r="K11" i="431"/>
  <c r="M11" i="431"/>
  <c r="O11" i="431"/>
  <c r="Q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E10" i="431"/>
  <c r="G10" i="431"/>
  <c r="J10" i="431"/>
  <c r="L10" i="431"/>
  <c r="N10" i="431"/>
  <c r="P10" i="431"/>
  <c r="C11" i="431"/>
  <c r="F11" i="431"/>
  <c r="H11" i="431"/>
  <c r="J11" i="431"/>
  <c r="L11" i="431"/>
  <c r="N11" i="431"/>
  <c r="P11" i="431"/>
  <c r="O8" i="431"/>
  <c r="I8" i="431"/>
  <c r="M8" i="431"/>
  <c r="Q8" i="431"/>
  <c r="J8" i="431"/>
  <c r="E8" i="431"/>
  <c r="K8" i="431"/>
  <c r="L8" i="431"/>
  <c r="G8" i="431"/>
  <c r="H8" i="431"/>
  <c r="D8" i="431"/>
  <c r="C8" i="431"/>
  <c r="P8" i="431"/>
  <c r="F8" i="431"/>
  <c r="N8" i="431"/>
  <c r="R12" i="431" l="1"/>
  <c r="S12" i="431"/>
  <c r="R11" i="431"/>
  <c r="S11" i="431"/>
  <c r="R10" i="431"/>
  <c r="S10" i="431"/>
  <c r="R9" i="431"/>
  <c r="S9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E11" i="339" l="1"/>
  <c r="C11" i="339" l="1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D4" i="414"/>
  <c r="D12" i="414"/>
  <c r="D15" i="414"/>
  <c r="C12" i="414"/>
  <c r="C11" i="414" l="1"/>
  <c r="C7" i="414"/>
  <c r="E11" i="414" l="1"/>
  <c r="E7" i="414"/>
  <c r="E12" i="339" l="1"/>
  <c r="C12" i="339"/>
  <c r="F12" i="339" s="1"/>
  <c r="B12" i="339"/>
  <c r="J12" i="339" s="1"/>
  <c r="D16" i="414"/>
  <c r="C16" i="414"/>
  <c r="I12" i="339" l="1"/>
  <c r="I13" i="339" s="1"/>
  <c r="F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D14" i="414"/>
  <c r="C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<sst xmlns="http://schemas.openxmlformats.org/spreadsheetml/2006/main" count="435" uniqueCount="276">
  <si>
    <t>NS</t>
  </si>
  <si>
    <t>Účet</t>
  </si>
  <si>
    <t>Celkem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</si>
  <si>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</si>
  <si>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</si>
  <si>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</si>
  <si>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</si>
  <si>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</si>
  <si>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</si>
  <si>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</si>
  <si>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</si>
  <si>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</si>
  <si>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</si>
  <si>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</si>
  <si>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</si>
  <si>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</si>
  <si>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</si>
  <si>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</si>
  <si>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</si>
  <si>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</si>
  <si>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</si>
  <si>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</si>
  <si>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</si>
  <si>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</si>
  <si>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</si>
  <si>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</si>
  <si>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</si>
  <si>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</si>
  <si>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</si>
  <si>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</si>
  <si>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</si>
  <si>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</si>
  <si>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</si>
  <si>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</si>
  <si>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</si>
  <si>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</si>
  <si>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</si>
  <si>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</si>
  <si>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</si>
  <si>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</si>
  <si>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</si>
  <si>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</si>
  <si>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</si>
  <si>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</si>
  <si>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</si>
  <si>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</si>
  <si>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</si>
  <si>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</si>
  <si>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</si>
  <si>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</si>
  <si>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</si>
  <si>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</si>
  <si>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</si>
  <si>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</si>
  <si>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</si>
  <si>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</si>
  <si>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</si>
  <si>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</si>
  <si>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</si>
  <si>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</si>
  <si>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</si>
  <si>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</si>
  <si>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</si>
  <si>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</si>
  <si>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</si>
  <si>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</si>
  <si>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</si>
  <si>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</si>
  <si>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</si>
  <si>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</si>
  <si>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</si>
  <si>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</si>
  <si>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</si>
  <si>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</si>
  <si>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</si>
  <si>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</si>
  <si>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</si>
  <si>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</si>
  <si>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</si>
  <si>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</si>
  <si>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</si>
  <si>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</si>
  <si>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</si>
  <si>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</si>
  <si>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</si>
  <si>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</si>
  <si>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</si>
  <si>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</si>
  <si>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</si>
  <si>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</si>
  <si>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</si>
  <si>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</si>
  <si>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</si>
  <si>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</si>
  <si>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</si>
  <si>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</si>
  <si>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</si>
  <si>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</si>
  <si>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</si>
  <si>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</si>
  <si>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</si>
  <si>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</si>
  <si>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</si>
  <si>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</si>
  <si>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</si>
  <si>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</si>
  <si>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</si>
  <si>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</si>
  <si>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</si>
  <si>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</si>
  <si>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</si>
  <si>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</si>
  <si>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</si>
  <si>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</si>
  <si>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</si>
  <si>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</si>
  <si>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</si>
  <si>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</si>
  <si>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</si>
  <si>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</si>
  <si>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</si>
  <si>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</si>
  <si>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</si>
  <si>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</si>
  <si>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</si>
  <si>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</si>
  <si>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</si>
  <si>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</si>
  <si>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</si>
  <si>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</si>
  <si>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</si>
  <si>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</si>
  <si>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</si>
  <si>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</si>
  <si>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</si>
  <si>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</si>
  <si>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</si>
  <si>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</si>
  <si>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</si>
  <si>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</si>
  <si>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</si>
  <si>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</si>
  <si>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</si>
  <si>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</si>
  <si>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</si>
  <si>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</si>
  <si>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</si>
  <si>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</si>
  <si>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</si>
  <si>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</si>
  <si>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</si>
  <si>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</si>
  <si>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</si>
  <si>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</si>
  <si>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</si>
  <si>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</si>
  <si>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</si>
  <si>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</si>
  <si>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</si>
  <si>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</si>
  <si>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</si>
  <si>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</si>
  <si>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</si>
  <si>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</si>
  <si>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</si>
  <si>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</si>
  <si>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</si>
  <si>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</si>
  <si>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</si>
  <si>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</si>
  <si>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</si>
  <si>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</si>
  <si>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</si>
  <si>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</si>
  <si>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38, 48)</t>
  </si>
  <si>
    <t>50117024     všeob.mat. - ostatní-vyjímky (V44) od 0,01 do 999,99</t>
  </si>
  <si>
    <t>50118     Náhradní díly</t>
  </si>
  <si>
    <t>50118007     ND - doprava (sk.A50)</t>
  </si>
  <si>
    <t>50119     DDHM a textil</t>
  </si>
  <si>
    <t>--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</si>
  <si>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</si>
  <si>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</si>
  <si>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</si>
  <si>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</si>
  <si>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</si>
  <si>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</si>
  <si>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</si>
  <si>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</si>
  <si>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</si>
  <si>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</si>
  <si>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51201001     cestovné tuzemské - OUC</t>
  </si>
  <si>
    <t>51802     Spoje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</si>
  <si>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</si>
  <si>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</si>
  <si>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</si>
  <si>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</si>
  <si>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</si>
  <si>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</si>
  <si>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</si>
  <si>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</si>
  <si>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</si>
  <si>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</si>
  <si>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</si>
  <si>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</si>
  <si>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</si>
  <si>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</si>
  <si>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</si>
  <si>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</si>
  <si>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</si>
  <si>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</si>
  <si>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</si>
  <si>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</si>
  <si>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</si>
  <si>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</si>
  <si>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</si>
  <si>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</si>
  <si>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</si>
  <si>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</si>
  <si>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</si>
  <si>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</si>
  <si>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</si>
  <si>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</si>
  <si>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</si>
  <si>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</si>
  <si>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</si>
  <si>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</si>
  <si>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</si>
  <si>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</si>
  <si>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</si>
  <si>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</si>
  <si>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</si>
  <si>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</si>
  <si>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</si>
  <si>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</si>
  <si>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</si>
  <si>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</si>
  <si>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</si>
  <si>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</si>
  <si>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</si>
  <si>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</si>
  <si>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</si>
  <si>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</si>
  <si>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</si>
  <si>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</si>
  <si>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</si>
  <si>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</si>
  <si>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</si>
  <si>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</si>
  <si>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</si>
  <si>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</si>
  <si>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</si>
  <si>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</si>
  <si>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</si>
  <si>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8     Účtová třída 8 - Vnitropodnikové účetnictví - výnosy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</si>
  <si>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</si>
  <si>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</si>
  <si>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</si>
  <si>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</si>
  <si>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</si>
  <si>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TC: Transplantační centrum</t>
  </si>
  <si>
    <t/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</si>
  <si>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</si>
  <si>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</si>
  <si>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</si>
  <si>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</si>
  <si>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</si>
  <si>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</si>
  <si>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</si>
  <si>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</si>
  <si>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4 THP</t>
  </si>
  <si>
    <t>1 Celkem</t>
  </si>
  <si>
    <t>2 Celkem</t>
  </si>
  <si>
    <t>ON Data</t>
  </si>
  <si>
    <t>lékaři pod odborným dozorem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</si>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</sst>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49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0" fontId="31" fillId="2" borderId="72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6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3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7" xfId="0" applyNumberFormat="1" applyFont="1" applyBorder="1" applyAlignment="1">
      <alignment horizontal="right" vertical="center"/>
    </xf>
    <xf numFmtId="173" fontId="39" fillId="0" borderId="77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77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4" fontId="39" fillId="0" borderId="80" xfId="0" applyNumberFormat="1" applyFont="1" applyBorder="1" applyAlignment="1">
      <alignment vertical="center"/>
    </xf>
    <xf numFmtId="174" fontId="39" fillId="0" borderId="77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3" xfId="0" applyNumberFormat="1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1" xfId="0" applyNumberFormat="1" applyFont="1" applyBorder="1" applyAlignment="1">
      <alignment horizontal="right" vertical="center"/>
    </xf>
    <xf numFmtId="175" fontId="39" fillId="0" borderId="60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59" xfId="0" applyNumberFormat="1" applyFont="1" applyBorder="1" applyAlignment="1">
      <alignment vertical="center"/>
    </xf>
    <xf numFmtId="176" fontId="39" fillId="0" borderId="5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3" fillId="9" borderId="64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0" fontId="40" fillId="9" borderId="6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6" xfId="0" applyNumberFormat="1" applyFont="1" applyFill="1" applyBorder="1"/>
    <xf numFmtId="3" fontId="0" fillId="7" borderId="54" xfId="0" applyNumberFormat="1" applyFont="1" applyFill="1" applyBorder="1"/>
    <xf numFmtId="0" fontId="0" fillId="0" borderId="87" xfId="0" applyNumberFormat="1" applyFont="1" applyBorder="1"/>
    <xf numFmtId="3" fontId="0" fillId="0" borderId="88" xfId="0" applyNumberFormat="1" applyFont="1" applyBorder="1"/>
    <xf numFmtId="0" fontId="0" fillId="7" borderId="87" xfId="0" applyNumberFormat="1" applyFont="1" applyFill="1" applyBorder="1"/>
    <xf numFmtId="3" fontId="0" fillId="7" borderId="88" xfId="0" applyNumberFormat="1" applyFont="1" applyFill="1" applyBorder="1"/>
    <xf numFmtId="0" fontId="51" fillId="8" borderId="87" xfId="0" applyNumberFormat="1" applyFont="1" applyFill="1" applyBorder="1"/>
    <xf numFmtId="3" fontId="51" fillId="8" borderId="88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6" fontId="39" fillId="2" borderId="59" xfId="0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53" fillId="4" borderId="74" xfId="0" applyFont="1" applyFill="1" applyBorder="1" applyAlignment="1">
      <alignment horizontal="center" vertical="center" wrapText="1"/>
    </xf>
    <xf numFmtId="0" fontId="53" fillId="4" borderId="82" xfId="0" applyFont="1" applyFill="1" applyBorder="1" applyAlignment="1">
      <alignment horizontal="center" vertical="center" wrapText="1"/>
    </xf>
    <xf numFmtId="0" fontId="53" fillId="4" borderId="66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3" fillId="4" borderId="7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3" fillId="2" borderId="74" xfId="0" applyNumberFormat="1" applyFont="1" applyFill="1" applyBorder="1" applyAlignment="1">
      <alignment horizontal="center" vertical="center" wrapText="1"/>
    </xf>
    <xf numFmtId="168" fontId="53" fillId="2" borderId="82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3" fillId="4" borderId="66" xfId="0" applyNumberFormat="1" applyFont="1" applyFill="1" applyBorder="1" applyAlignment="1">
      <alignment horizontal="center" vertical="center"/>
    </xf>
    <xf numFmtId="3" fontId="53" fillId="4" borderId="75" xfId="0" applyNumberFormat="1" applyFont="1" applyFill="1" applyBorder="1" applyAlignment="1">
      <alignment horizontal="center" vertical="center"/>
    </xf>
    <xf numFmtId="9" fontId="53" fillId="4" borderId="66" xfId="0" applyNumberFormat="1" applyFont="1" applyFill="1" applyBorder="1" applyAlignment="1">
      <alignment horizontal="center" vertical="center"/>
    </xf>
    <xf numFmtId="9" fontId="53" fillId="4" borderId="75" xfId="0" applyNumberFormat="1" applyFont="1" applyFill="1" applyBorder="1" applyAlignment="1">
      <alignment horizontal="center" vertical="center"/>
    </xf>
    <xf numFmtId="3" fontId="53" fillId="4" borderId="67" xfId="0" applyNumberFormat="1" applyFont="1" applyFill="1" applyBorder="1" applyAlignment="1">
      <alignment horizontal="center" vertical="center" wrapText="1"/>
    </xf>
    <xf numFmtId="3" fontId="53" fillId="4" borderId="76" xfId="0" applyNumberFormat="1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53" fillId="9" borderId="85" xfId="0" applyFont="1" applyFill="1" applyBorder="1" applyAlignment="1">
      <alignment horizontal="center"/>
    </xf>
    <xf numFmtId="0" fontId="53" fillId="9" borderId="84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0" fontId="39" fillId="4" borderId="73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/>
    </xf>
    <xf numFmtId="0" fontId="57" fillId="2" borderId="70" xfId="0" applyFont="1" applyFill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0" fontId="57" fillId="4" borderId="24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4" borderId="58" xfId="0" applyFont="1" applyFill="1" applyBorder="1" applyAlignment="1">
      <alignment horizontal="center"/>
    </xf>
    <xf numFmtId="0" fontId="57" fillId="2" borderId="24" xfId="0" applyFont="1" applyFill="1" applyBorder="1" applyAlignment="1">
      <alignment horizontal="center"/>
    </xf>
    <xf numFmtId="0" fontId="57" fillId="2" borderId="57" xfId="0" applyFont="1" applyFill="1" applyBorder="1" applyAlignment="1">
      <alignment horizontal="center"/>
    </xf>
    <xf numFmtId="0" fontId="57" fillId="2" borderId="58" xfId="0" applyFont="1" applyFill="1" applyBorder="1" applyAlignment="1">
      <alignment horizontal="center"/>
    </xf>
    <xf numFmtId="3" fontId="33" fillId="10" borderId="90" xfId="0" applyNumberFormat="1" applyFont="1" applyFill="1" applyBorder="1" applyAlignment="1">
      <alignment horizontal="right" vertical="top"/>
    </xf>
    <xf numFmtId="3" fontId="33" fillId="10" borderId="91" xfId="0" applyNumberFormat="1" applyFont="1" applyFill="1" applyBorder="1" applyAlignment="1">
      <alignment horizontal="right" vertical="top"/>
    </xf>
    <xf numFmtId="177" fontId="33" fillId="10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10" borderId="93" xfId="0" applyNumberFormat="1" applyFont="1" applyFill="1" applyBorder="1" applyAlignment="1">
      <alignment horizontal="right" vertical="top"/>
    </xf>
    <xf numFmtId="3" fontId="35" fillId="10" borderId="95" xfId="0" applyNumberFormat="1" applyFont="1" applyFill="1" applyBorder="1" applyAlignment="1">
      <alignment horizontal="right" vertical="top"/>
    </xf>
    <xf numFmtId="3" fontId="35" fillId="10" borderId="96" xfId="0" applyNumberFormat="1" applyFont="1" applyFill="1" applyBorder="1" applyAlignment="1">
      <alignment horizontal="right" vertical="top"/>
    </xf>
    <xf numFmtId="177" fontId="35" fillId="10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10" borderId="98" xfId="0" applyNumberFormat="1" applyFont="1" applyFill="1" applyBorder="1" applyAlignment="1">
      <alignment horizontal="right" vertical="top"/>
    </xf>
    <xf numFmtId="0" fontId="35" fillId="10" borderId="97" xfId="0" applyFont="1" applyFill="1" applyBorder="1" applyAlignment="1">
      <alignment horizontal="right" vertical="top"/>
    </xf>
    <xf numFmtId="0" fontId="35" fillId="10" borderId="98" xfId="0" applyFont="1" applyFill="1" applyBorder="1" applyAlignment="1">
      <alignment horizontal="right" vertical="top"/>
    </xf>
    <xf numFmtId="0" fontId="33" fillId="10" borderId="92" xfId="0" applyFont="1" applyFill="1" applyBorder="1" applyAlignment="1">
      <alignment horizontal="right" vertical="top"/>
    </xf>
    <xf numFmtId="0" fontId="33" fillId="10" borderId="93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2" xfId="0" applyNumberFormat="1" applyFont="1" applyFill="1" applyBorder="1" applyAlignment="1">
      <alignment horizontal="right" vertical="top"/>
    </xf>
    <xf numFmtId="0" fontId="37" fillId="11" borderId="89" xfId="0" applyFont="1" applyFill="1" applyBorder="1" applyAlignment="1">
      <alignment vertical="top"/>
    </xf>
    <xf numFmtId="0" fontId="37" fillId="11" borderId="89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4"/>
    </xf>
    <xf numFmtId="0" fontId="38" fillId="11" borderId="94" xfId="0" applyFont="1" applyFill="1" applyBorder="1" applyAlignment="1">
      <alignment vertical="top" indent="6"/>
    </xf>
    <xf numFmtId="0" fontId="37" fillId="11" borderId="89" xfId="0" applyFont="1" applyFill="1" applyBorder="1" applyAlignment="1">
      <alignment vertical="top" indent="8"/>
    </xf>
    <xf numFmtId="0" fontId="38" fillId="11" borderId="94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6"/>
    </xf>
    <xf numFmtId="0" fontId="38" fillId="11" borderId="94" xfId="0" applyFont="1" applyFill="1" applyBorder="1" applyAlignment="1">
      <alignment vertical="top" indent="4"/>
    </xf>
    <xf numFmtId="0" fontId="32" fillId="11" borderId="89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6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TableStyleMedium2 2" pivot="0" count="7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Tabulka" displayName="Tabulka" ref="A7:S12" totalsRowShown="0" headerRowDxfId="54" tableBorderDxfId="53">
  <autoFilter ref="A7:S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2"/>
    <tableColumn id="2" name="popis" dataDxfId="51"/>
    <tableColumn id="3" name="01 uv_s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5">
      <calculatedColumnFormula>IF(Tabulka[[#This Row],[15_vzpl]]=0,"",Tabulka[[#This Row],[14_vzsk]]/Tabulka[[#This Row],[15_vzpl]])</calculatedColumnFormula>
    </tableColumn>
    <tableColumn id="20" name="17_vzroz" dataDxfId="3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" totalsRowShown="0">
  <autoFilter ref="C3:S1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2" bestFit="1" customWidth="1"/>
    <col min="2" max="2" width="102.21875" style="92" bestFit="1" customWidth="1"/>
    <col min="3" max="3" width="16.109375" style="42" hidden="1" customWidth="1"/>
    <col min="4" max="16384" width="8.88671875" style="92"/>
  </cols>
  <sheetData>
    <row r="1" spans="1:3" ht="18.600000000000001" customHeight="1" thickBot="1" x14ac:dyDescent="0.4">
      <c r="A1" s="234" t="s">
        <v>51</v>
      </c>
      <c r="B1" s="234"/>
    </row>
    <row r="2" spans="1:3" ht="14.4" customHeight="1" thickBot="1" x14ac:dyDescent="0.35">
      <c r="A2" s="162" t="s">
        <v>161</v>
      </c>
      <c r="B2" s="41"/>
    </row>
    <row r="3" spans="1:3" ht="14.4" customHeight="1" thickBot="1" x14ac:dyDescent="0.35">
      <c r="A3" s="230" t="s">
        <v>62</v>
      </c>
      <c r="B3" s="231"/>
    </row>
    <row r="4" spans="1:3" ht="14.4" customHeight="1" x14ac:dyDescent="0.3">
      <c r="A4" s="104" t="str">
        <f t="shared" ref="A4:A7" si="0">HYPERLINK("#'"&amp;C4&amp;"'!A1",C4)</f>
        <v>Motivace</v>
      </c>
      <c r="B4" s="60" t="s">
        <v>58</v>
      </c>
      <c r="C4" s="42" t="s">
        <v>59</v>
      </c>
    </row>
    <row r="5" spans="1:3" ht="14.4" customHeight="1" x14ac:dyDescent="0.3">
      <c r="A5" s="105" t="str">
        <f t="shared" si="0"/>
        <v>HI</v>
      </c>
      <c r="B5" s="61" t="s">
        <v>60</v>
      </c>
      <c r="C5" s="42" t="s">
        <v>54</v>
      </c>
    </row>
    <row r="6" spans="1:3" ht="14.4" customHeight="1" x14ac:dyDescent="0.3">
      <c r="A6" s="106" t="str">
        <f t="shared" si="0"/>
        <v>Man Tab</v>
      </c>
      <c r="B6" s="62" t="s">
        <v>163</v>
      </c>
      <c r="C6" s="42" t="s">
        <v>55</v>
      </c>
    </row>
    <row r="7" spans="1:3" ht="14.4" customHeight="1" thickBot="1" x14ac:dyDescent="0.35">
      <c r="A7" s="107" t="str">
        <f t="shared" si="0"/>
        <v>HV</v>
      </c>
      <c r="B7" s="63" t="s">
        <v>35</v>
      </c>
      <c r="C7" s="42" t="s">
        <v>40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2" t="s">
        <v>52</v>
      </c>
      <c r="B9" s="231"/>
    </row>
    <row r="10" spans="1:3" ht="14.4" customHeight="1" x14ac:dyDescent="0.3">
      <c r="A10" s="108" t="str">
        <f t="shared" ref="A10" si="1">HYPERLINK("#'"&amp;C10&amp;"'!A1",C10)</f>
        <v>Materiál Žádanky</v>
      </c>
      <c r="B10" s="62" t="s">
        <v>61</v>
      </c>
      <c r="C10" s="42" t="s">
        <v>56</v>
      </c>
    </row>
    <row r="11" spans="1:3" ht="14.4" customHeight="1" thickBot="1" x14ac:dyDescent="0.35">
      <c r="A11" s="108" t="str">
        <f t="shared" ref="A11" si="2">HYPERLINK("#'"&amp;C11&amp;"'!A1",C11)</f>
        <v>Osobní náklady</v>
      </c>
      <c r="B11" s="62" t="s">
        <v>49</v>
      </c>
      <c r="C11" s="42" t="s">
        <v>57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3" t="s">
        <v>53</v>
      </c>
      <c r="B13" s="231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09" bestFit="1" customWidth="1"/>
    <col min="2" max="2" width="11.6640625" style="109" hidden="1" customWidth="1"/>
    <col min="3" max="4" width="11" style="111" customWidth="1"/>
    <col min="5" max="5" width="11" style="112" customWidth="1"/>
    <col min="6" max="16384" width="8.88671875" style="109"/>
  </cols>
  <sheetData>
    <row r="1" spans="1:5" ht="18.600000000000001" thickBot="1" x14ac:dyDescent="0.4">
      <c r="A1" s="234" t="s">
        <v>58</v>
      </c>
      <c r="B1" s="234"/>
      <c r="C1" s="235"/>
      <c r="D1" s="235"/>
      <c r="E1" s="235"/>
    </row>
    <row r="2" spans="1:5" ht="14.4" customHeight="1" thickBot="1" x14ac:dyDescent="0.35">
      <c r="A2" s="162" t="s">
        <v>161</v>
      </c>
      <c r="B2" s="110"/>
    </row>
    <row r="3" spans="1:5" ht="14.4" customHeight="1" thickBot="1" x14ac:dyDescent="0.35">
      <c r="A3" s="113"/>
      <c r="C3" s="114" t="s">
        <v>50</v>
      </c>
      <c r="D3" s="115" t="s">
        <v>43</v>
      </c>
      <c r="E3" s="116" t="s">
        <v>45</v>
      </c>
    </row>
    <row r="4" spans="1:5" ht="14.4" customHeight="1" thickBot="1" x14ac:dyDescent="0.3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553.38393384361268</v>
      </c>
      <c r="D4" s="119">
        <f ca="1">IF(ISERROR(VLOOKUP("Náklady celkem",INDIRECT("HI!$A:$G"),5,0)),0,VLOOKUP("Náklady celkem",INDIRECT("HI!$A:$G"),5,0))</f>
        <v>527.87861999999996</v>
      </c>
      <c r="E4" s="120">
        <f ca="1">IF(C4=0,0,D4/C4)</f>
        <v>0.95391027407235751</v>
      </c>
    </row>
    <row r="5" spans="1:5" ht="14.4" customHeight="1" x14ac:dyDescent="0.3">
      <c r="A5" s="121" t="s">
        <v>64</v>
      </c>
      <c r="B5" s="122"/>
      <c r="C5" s="123"/>
      <c r="D5" s="123"/>
      <c r="E5" s="124"/>
    </row>
    <row r="6" spans="1:5" ht="14.4" customHeight="1" x14ac:dyDescent="0.3">
      <c r="A6" s="125" t="s">
        <v>69</v>
      </c>
      <c r="B6" s="126"/>
      <c r="C6" s="127"/>
      <c r="D6" s="127"/>
      <c r="E6" s="124"/>
    </row>
    <row r="7" spans="1:5" ht="14.4" customHeight="1" x14ac:dyDescent="0.3">
      <c r="A7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54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" customHeight="1" x14ac:dyDescent="0.3">
      <c r="A8" s="128" t="s">
        <v>65</v>
      </c>
      <c r="B8" s="126"/>
      <c r="C8" s="127"/>
      <c r="D8" s="127"/>
      <c r="E8" s="124"/>
    </row>
    <row r="9" spans="1:5" ht="14.4" customHeight="1" x14ac:dyDescent="0.3">
      <c r="A9" s="128" t="s">
        <v>66</v>
      </c>
      <c r="B9" s="126"/>
      <c r="C9" s="127"/>
      <c r="D9" s="127"/>
      <c r="E9" s="124"/>
    </row>
    <row r="10" spans="1:5" ht="14.4" customHeight="1" x14ac:dyDescent="0.3">
      <c r="A10" s="129" t="s">
        <v>70</v>
      </c>
      <c r="B10" s="126"/>
      <c r="C10" s="123"/>
      <c r="D10" s="123"/>
      <c r="E10" s="124"/>
    </row>
    <row r="11" spans="1:5" ht="14.4" customHeight="1" x14ac:dyDescent="0.3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54</v>
      </c>
      <c r="C11" s="127">
        <f>IF(ISERROR(HI!F6),"",HI!F6)</f>
        <v>17.5</v>
      </c>
      <c r="D11" s="127">
        <f>IF(ISERROR(HI!E6),"",HI!E6)</f>
        <v>0</v>
      </c>
      <c r="E11" s="124">
        <f t="shared" si="0"/>
        <v>0</v>
      </c>
    </row>
    <row r="12" spans="1:5" ht="14.4" customHeight="1" thickBot="1" x14ac:dyDescent="0.3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513.13399877929692</v>
      </c>
      <c r="D12" s="123">
        <f ca="1">IF(ISERROR(VLOOKUP("Osobní náklady (Kč) *",INDIRECT("HI!$A:$G"),5,0)),0,VLOOKUP("Osobní náklady (Kč) *",INDIRECT("HI!$A:$G"),5,0))</f>
        <v>506.27678000000003</v>
      </c>
      <c r="E12" s="124">
        <f ca="1">IF(C12=0,0,D12/C12)</f>
        <v>0.98663659239962731</v>
      </c>
    </row>
    <row r="13" spans="1:5" ht="14.4" customHeight="1" thickBot="1" x14ac:dyDescent="0.35">
      <c r="A13" s="135"/>
      <c r="B13" s="136"/>
      <c r="C13" s="137"/>
      <c r="D13" s="137"/>
      <c r="E13" s="138"/>
    </row>
    <row r="14" spans="1:5" ht="14.4" customHeight="1" thickBot="1" x14ac:dyDescent="0.3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" customHeight="1" x14ac:dyDescent="0.3">
      <c r="A15" s="143" t="str">
        <f>HYPERLINK("#HI!A1","Ambulance (body za výkony + Kč za ZUM a ZULP)")</f>
        <v>Ambulance (body za výkony + Kč za ZUM a ZULP)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" customHeight="1" x14ac:dyDescent="0.3">
      <c r="A16" s="144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" customHeight="1" thickBot="1" x14ac:dyDescent="0.35">
      <c r="A17" s="145" t="s">
        <v>67</v>
      </c>
      <c r="B17" s="132"/>
      <c r="C17" s="133"/>
      <c r="D17" s="133"/>
      <c r="E17" s="134"/>
    </row>
    <row r="18" spans="1:5" ht="14.4" customHeight="1" thickBot="1" x14ac:dyDescent="0.35">
      <c r="A18" s="146"/>
      <c r="B18" s="147"/>
      <c r="C18" s="148"/>
      <c r="D18" s="148"/>
      <c r="E18" s="149"/>
    </row>
    <row r="19" spans="1:5" ht="14.4" customHeight="1" thickBot="1" x14ac:dyDescent="0.35">
      <c r="A19" s="150" t="s">
        <v>68</v>
      </c>
      <c r="B19" s="151"/>
      <c r="C19" s="152"/>
      <c r="D19" s="152"/>
      <c r="E19" s="153"/>
    </row>
  </sheetData>
  <mergeCells count="1">
    <mergeCell ref="A1:E1"/>
  </mergeCells>
  <conditionalFormatting sqref="E5">
    <cfRule type="cellIs" dxfId="3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2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2" bestFit="1" customWidth="1"/>
    <col min="2" max="2" width="9.5546875" style="92" hidden="1" customWidth="1" outlineLevel="1"/>
    <col min="3" max="3" width="9.5546875" style="92" customWidth="1" collapsed="1"/>
    <col min="4" max="4" width="2.21875" style="92" customWidth="1"/>
    <col min="5" max="8" width="9.5546875" style="92" customWidth="1"/>
    <col min="9" max="10" width="9.77734375" style="92" hidden="1" customWidth="1" outlineLevel="1"/>
    <col min="11" max="11" width="8.88671875" style="92" collapsed="1"/>
    <col min="12" max="16384" width="8.88671875" style="92"/>
  </cols>
  <sheetData>
    <row r="1" spans="1:10" ht="18.600000000000001" customHeight="1" thickBot="1" x14ac:dyDescent="0.4">
      <c r="A1" s="245" t="s">
        <v>60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4.4" customHeight="1" thickBot="1" x14ac:dyDescent="0.35">
      <c r="A2" s="162" t="s">
        <v>161</v>
      </c>
      <c r="B2" s="74"/>
      <c r="C2" s="74"/>
      <c r="D2" s="74"/>
      <c r="E2" s="74"/>
      <c r="F2" s="74"/>
    </row>
    <row r="3" spans="1:10" ht="14.4" customHeight="1" x14ac:dyDescent="0.3">
      <c r="A3" s="236"/>
      <c r="B3" s="70">
        <v>2015</v>
      </c>
      <c r="C3" s="40">
        <v>2018</v>
      </c>
      <c r="D3" s="7"/>
      <c r="E3" s="240">
        <v>2019</v>
      </c>
      <c r="F3" s="241"/>
      <c r="G3" s="241"/>
      <c r="H3" s="242"/>
      <c r="I3" s="243">
        <v>2017</v>
      </c>
      <c r="J3" s="244"/>
    </row>
    <row r="4" spans="1:10" ht="14.4" customHeight="1" thickBot="1" x14ac:dyDescent="0.35">
      <c r="A4" s="237"/>
      <c r="B4" s="238" t="s">
        <v>43</v>
      </c>
      <c r="C4" s="239"/>
      <c r="D4" s="7"/>
      <c r="E4" s="91" t="s">
        <v>43</v>
      </c>
      <c r="F4" s="72" t="s">
        <v>44</v>
      </c>
      <c r="G4" s="72" t="s">
        <v>41</v>
      </c>
      <c r="H4" s="73" t="s">
        <v>45</v>
      </c>
      <c r="I4" s="178" t="s">
        <v>105</v>
      </c>
      <c r="J4" s="179" t="s">
        <v>106</v>
      </c>
    </row>
    <row r="5" spans="1:10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17.5</v>
      </c>
      <c r="G6" s="82">
        <f>E6-F6</f>
        <v>-17.5</v>
      </c>
      <c r="H6" s="86">
        <f>IF(F6&lt;0.00000001,"",E6/F6)</f>
        <v>0</v>
      </c>
    </row>
    <row r="7" spans="1:10" ht="14.4" customHeight="1" x14ac:dyDescent="0.3">
      <c r="A7" s="75" t="str">
        <f>HYPERLINK("#'Osobní náklady'!A1","Osobní náklady (Kč) *")</f>
        <v>Osobní náklady (Kč) *</v>
      </c>
      <c r="B7" s="10">
        <v>436.62321000000003</v>
      </c>
      <c r="C7" s="31">
        <v>455.30965000000003</v>
      </c>
      <c r="D7" s="8"/>
      <c r="E7" s="81">
        <v>506.27678000000003</v>
      </c>
      <c r="F7" s="30">
        <v>513.13399877929692</v>
      </c>
      <c r="G7" s="82">
        <f>E7-F7</f>
        <v>-6.8572187792968862</v>
      </c>
      <c r="H7" s="86">
        <f>IF(F7&lt;0.00000001,"",E7/F7)</f>
        <v>0.98663659239962731</v>
      </c>
    </row>
    <row r="8" spans="1:10" ht="14.4" customHeight="1" thickBot="1" x14ac:dyDescent="0.35">
      <c r="A8" s="1" t="s">
        <v>46</v>
      </c>
      <c r="B8" s="11">
        <v>21.637689999999964</v>
      </c>
      <c r="C8" s="33">
        <v>25.833069999999964</v>
      </c>
      <c r="D8" s="8"/>
      <c r="E8" s="83">
        <v>21.601839999999925</v>
      </c>
      <c r="F8" s="32">
        <v>22.749935064315764</v>
      </c>
      <c r="G8" s="84">
        <f>E8-F8</f>
        <v>-1.1480950643158394</v>
      </c>
      <c r="H8" s="87">
        <f>IF(F8&lt;0.00000001,"",E8/F8)</f>
        <v>0.94953413884171145</v>
      </c>
    </row>
    <row r="9" spans="1:10" ht="14.4" customHeight="1" thickBot="1" x14ac:dyDescent="0.35">
      <c r="A9" s="2" t="s">
        <v>47</v>
      </c>
      <c r="B9" s="3">
        <v>458.26089999999999</v>
      </c>
      <c r="C9" s="35">
        <v>481.14272</v>
      </c>
      <c r="D9" s="8"/>
      <c r="E9" s="3">
        <v>527.87861999999996</v>
      </c>
      <c r="F9" s="34">
        <v>553.38393384361268</v>
      </c>
      <c r="G9" s="34">
        <f>E9-F9</f>
        <v>-25.505313843612726</v>
      </c>
      <c r="H9" s="88">
        <f>IF(F9&lt;0.00000001,"",E9/F9)</f>
        <v>0.95391027407235751</v>
      </c>
    </row>
    <row r="10" spans="1:10" ht="14.4" customHeight="1" thickBot="1" x14ac:dyDescent="0.35">
      <c r="A10" s="12"/>
      <c r="B10" s="12"/>
      <c r="C10" s="71"/>
      <c r="D10" s="8"/>
      <c r="E10" s="12"/>
      <c r="F10" s="13"/>
    </row>
    <row r="11" spans="1:10" ht="14.4" customHeight="1" x14ac:dyDescent="0.3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>
        <f>C11</f>
        <v>0</v>
      </c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" customHeight="1" thickBot="1" x14ac:dyDescent="0.3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C12</f>
        <v>0</v>
      </c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" customHeight="1" thickBot="1" x14ac:dyDescent="0.35">
      <c r="A13" s="4" t="s">
        <v>48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" customHeight="1" thickBot="1" x14ac:dyDescent="0.35">
      <c r="A14" s="12"/>
      <c r="B14" s="12"/>
      <c r="C14" s="71"/>
      <c r="D14" s="8"/>
      <c r="E14" s="12"/>
      <c r="F14" s="13"/>
    </row>
    <row r="15" spans="1:10" ht="14.4" customHeight="1" thickBot="1" x14ac:dyDescent="0.3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71</v>
      </c>
    </row>
    <row r="18" spans="1:8" ht="14.4" customHeight="1" x14ac:dyDescent="0.3">
      <c r="A18" s="165" t="s">
        <v>96</v>
      </c>
      <c r="B18" s="166"/>
      <c r="C18" s="166"/>
      <c r="D18" s="166"/>
      <c r="E18" s="166"/>
      <c r="F18" s="166"/>
      <c r="G18" s="166"/>
      <c r="H18" s="166"/>
    </row>
    <row r="19" spans="1:8" x14ac:dyDescent="0.3">
      <c r="A19" s="164" t="s">
        <v>95</v>
      </c>
      <c r="B19" s="166"/>
      <c r="C19" s="166"/>
      <c r="D19" s="166"/>
      <c r="E19" s="166"/>
      <c r="F19" s="166"/>
      <c r="G19" s="166"/>
      <c r="H19" s="166"/>
    </row>
    <row r="20" spans="1:8" ht="14.4" customHeight="1" x14ac:dyDescent="0.3">
      <c r="A20" s="77" t="s">
        <v>104</v>
      </c>
    </row>
    <row r="21" spans="1:8" ht="14.4" customHeight="1" x14ac:dyDescent="0.3">
      <c r="A21" s="77" t="s">
        <v>72</v>
      </c>
    </row>
    <row r="22" spans="1:8" ht="14.4" customHeight="1" x14ac:dyDescent="0.3">
      <c r="A22" s="78" t="s">
        <v>140</v>
      </c>
    </row>
    <row r="23" spans="1:8" ht="14.4" customHeight="1" x14ac:dyDescent="0.3">
      <c r="A23" s="78" t="s">
        <v>73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5" priority="8" operator="greaterThan">
      <formula>0</formula>
    </cfRule>
  </conditionalFormatting>
  <conditionalFormatting sqref="G11:G13 G15">
    <cfRule type="cellIs" dxfId="24" priority="7" operator="lessThan">
      <formula>0</formula>
    </cfRule>
  </conditionalFormatting>
  <conditionalFormatting sqref="H5:H9">
    <cfRule type="cellIs" dxfId="23" priority="6" operator="greaterThan">
      <formula>1</formula>
    </cfRule>
  </conditionalFormatting>
  <conditionalFormatting sqref="H11:H13 H15">
    <cfRule type="cellIs" dxfId="22" priority="5" operator="lessThan">
      <formula>1</formula>
    </cfRule>
  </conditionalFormatting>
  <conditionalFormatting sqref="I11:I13">
    <cfRule type="cellIs" dxfId="21" priority="4" operator="lessThan">
      <formula>0</formula>
    </cfRule>
  </conditionalFormatting>
  <conditionalFormatting sqref="J11:J13">
    <cfRule type="cellIs" dxfId="2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2" bestFit="1" customWidth="1"/>
    <col min="2" max="2" width="12.77734375" style="92" bestFit="1" customWidth="1"/>
    <col min="3" max="3" width="13.6640625" style="92" bestFit="1" customWidth="1"/>
    <col min="4" max="15" width="7.77734375" style="92" bestFit="1" customWidth="1"/>
    <col min="16" max="16" width="8.88671875" style="92" customWidth="1"/>
    <col min="17" max="17" width="6.6640625" style="92" bestFit="1" customWidth="1"/>
    <col min="18" max="16384" width="8.88671875" style="92"/>
  </cols>
  <sheetData>
    <row r="1" spans="1:17" s="154" customFormat="1" ht="18.600000000000001" customHeight="1" thickBot="1" x14ac:dyDescent="0.4">
      <c r="A1" s="246" t="s">
        <v>163</v>
      </c>
      <c r="B1" s="246"/>
      <c r="C1" s="246"/>
      <c r="D1" s="246"/>
      <c r="E1" s="246"/>
      <c r="F1" s="246"/>
      <c r="G1" s="246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154" customFormat="1" ht="14.4" customHeight="1" thickBot="1" x14ac:dyDescent="0.3">
      <c r="A2" s="162" t="s">
        <v>161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4.4" customHeight="1" x14ac:dyDescent="0.3">
      <c r="A3" s="57"/>
      <c r="B3" s="247" t="s">
        <v>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0"/>
      <c r="Q3" s="102"/>
    </row>
    <row r="4" spans="1:17" ht="14.4" customHeight="1" x14ac:dyDescent="0.3">
      <c r="A4" s="58"/>
      <c r="B4" s="20">
        <v>2019</v>
      </c>
      <c r="C4" s="101" t="s">
        <v>4</v>
      </c>
      <c r="D4" s="177" t="s">
        <v>141</v>
      </c>
      <c r="E4" s="177" t="s">
        <v>142</v>
      </c>
      <c r="F4" s="177" t="s">
        <v>143</v>
      </c>
      <c r="G4" s="177" t="s">
        <v>144</v>
      </c>
      <c r="H4" s="177" t="s">
        <v>145</v>
      </c>
      <c r="I4" s="177" t="s">
        <v>146</v>
      </c>
      <c r="J4" s="177" t="s">
        <v>147</v>
      </c>
      <c r="K4" s="177" t="s">
        <v>148</v>
      </c>
      <c r="L4" s="177" t="s">
        <v>149</v>
      </c>
      <c r="M4" s="177" t="s">
        <v>150</v>
      </c>
      <c r="N4" s="177" t="s">
        <v>151</v>
      </c>
      <c r="O4" s="177" t="s">
        <v>152</v>
      </c>
      <c r="P4" s="249" t="s">
        <v>2</v>
      </c>
      <c r="Q4" s="250"/>
    </row>
    <row r="5" spans="1:17" ht="14.4" customHeight="1" thickBot="1" x14ac:dyDescent="0.35">
      <c r="A5" s="59"/>
      <c r="B5" s="21" t="s">
        <v>5</v>
      </c>
      <c r="C5" s="22" t="s">
        <v>5</v>
      </c>
      <c r="D5" s="22" t="s">
        <v>6</v>
      </c>
      <c r="E5" s="22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2" t="s">
        <v>6</v>
      </c>
      <c r="K5" s="22" t="s">
        <v>6</v>
      </c>
      <c r="L5" s="22" t="s">
        <v>6</v>
      </c>
      <c r="M5" s="22" t="s">
        <v>6</v>
      </c>
      <c r="N5" s="22" t="s">
        <v>6</v>
      </c>
      <c r="O5" s="22" t="s">
        <v>6</v>
      </c>
      <c r="P5" s="22" t="s">
        <v>6</v>
      </c>
      <c r="Q5" s="23" t="s">
        <v>7</v>
      </c>
    </row>
    <row r="6" spans="1:17" ht="14.4" customHeight="1" x14ac:dyDescent="0.3">
      <c r="A6" s="14" t="s">
        <v>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162</v>
      </c>
    </row>
    <row r="7" spans="1:17" ht="14.4" customHeight="1" x14ac:dyDescent="0.3">
      <c r="A7" s="15" t="s">
        <v>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162</v>
      </c>
    </row>
    <row r="8" spans="1:17" ht="14.4" customHeight="1" x14ac:dyDescent="0.3">
      <c r="A8" s="15" t="s">
        <v>10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162</v>
      </c>
    </row>
    <row r="9" spans="1:17" ht="14.4" customHeight="1" x14ac:dyDescent="0.3">
      <c r="A9" s="15" t="s">
        <v>11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162</v>
      </c>
    </row>
    <row r="11" spans="1:17" ht="14.4" customHeight="1" x14ac:dyDescent="0.3">
      <c r="A11" s="15" t="s">
        <v>13</v>
      </c>
      <c r="B11" s="46">
        <v>12.711439881915</v>
      </c>
      <c r="C11" s="47">
        <v>1.059286656826</v>
      </c>
      <c r="D11" s="47">
        <v>0.49609999999999999</v>
      </c>
      <c r="E11" s="47">
        <v>0.86926000000000003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1.3653599999999999</v>
      </c>
      <c r="Q11" s="67">
        <v>0.64447144273900003</v>
      </c>
    </row>
    <row r="12" spans="1:17" ht="14.4" customHeight="1" x14ac:dyDescent="0.3">
      <c r="A12" s="15" t="s">
        <v>14</v>
      </c>
      <c r="B12" s="46">
        <v>3</v>
      </c>
      <c r="C12" s="47">
        <v>0.25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" customHeight="1" x14ac:dyDescent="0.3">
      <c r="A13" s="15" t="s">
        <v>15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162</v>
      </c>
    </row>
    <row r="14" spans="1:17" ht="14.4" customHeight="1" x14ac:dyDescent="0.3">
      <c r="A14" s="15" t="s">
        <v>16</v>
      </c>
      <c r="B14" s="46">
        <v>23.960366022835</v>
      </c>
      <c r="C14" s="47">
        <v>1.996697168569</v>
      </c>
      <c r="D14" s="47">
        <v>3.33</v>
      </c>
      <c r="E14" s="47">
        <v>2.597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5.9269999999999996</v>
      </c>
      <c r="Q14" s="67">
        <v>1.4842010329099999</v>
      </c>
    </row>
    <row r="15" spans="1:17" ht="14.4" customHeight="1" x14ac:dyDescent="0.3">
      <c r="A15" s="15" t="s">
        <v>17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162</v>
      </c>
    </row>
    <row r="16" spans="1:17" ht="14.4" customHeight="1" x14ac:dyDescent="0.3">
      <c r="A16" s="15" t="s">
        <v>18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162</v>
      </c>
    </row>
    <row r="17" spans="1:17" ht="14.4" customHeight="1" x14ac:dyDescent="0.3">
      <c r="A17" s="15" t="s">
        <v>19</v>
      </c>
      <c r="B17" s="46">
        <v>20.461495817652001</v>
      </c>
      <c r="C17" s="47">
        <v>1.7051246514709999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7">
        <v>0</v>
      </c>
    </row>
    <row r="18" spans="1:17" ht="14.4" customHeight="1" x14ac:dyDescent="0.3">
      <c r="A18" s="15" t="s">
        <v>20</v>
      </c>
      <c r="B18" s="46">
        <v>0</v>
      </c>
      <c r="C18" s="47">
        <v>0</v>
      </c>
      <c r="D18" s="47">
        <v>0</v>
      </c>
      <c r="E18" s="47">
        <v>0.998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0.998</v>
      </c>
      <c r="Q18" s="67" t="s">
        <v>162</v>
      </c>
    </row>
    <row r="19" spans="1:17" ht="14.4" customHeight="1" x14ac:dyDescent="0.3">
      <c r="A19" s="15" t="s">
        <v>21</v>
      </c>
      <c r="B19" s="46">
        <v>11.980034835454999</v>
      </c>
      <c r="C19" s="47">
        <v>0.99833623628699997</v>
      </c>
      <c r="D19" s="47">
        <v>0.89593</v>
      </c>
      <c r="E19" s="47">
        <v>0.78866000000000003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1.68459</v>
      </c>
      <c r="Q19" s="67">
        <v>0.84369871530600005</v>
      </c>
    </row>
    <row r="20" spans="1:17" ht="14.4" customHeight="1" x14ac:dyDescent="0.3">
      <c r="A20" s="15" t="s">
        <v>22</v>
      </c>
      <c r="B20" s="46">
        <v>3041.0452800538801</v>
      </c>
      <c r="C20" s="47">
        <v>253.42044000448999</v>
      </c>
      <c r="D20" s="47">
        <v>254.18655000000101</v>
      </c>
      <c r="E20" s="47">
        <v>252.09023000000099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506.276780000001</v>
      </c>
      <c r="Q20" s="67">
        <v>0.99888702740500002</v>
      </c>
    </row>
    <row r="21" spans="1:17" ht="14.4" customHeight="1" x14ac:dyDescent="0.3">
      <c r="A21" s="16" t="s">
        <v>23</v>
      </c>
      <c r="B21" s="46">
        <v>24.999999999999002</v>
      </c>
      <c r="C21" s="47">
        <v>2.083333333333</v>
      </c>
      <c r="D21" s="47">
        <v>2.4075899999999999</v>
      </c>
      <c r="E21" s="47">
        <v>2.4097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4.8172899999999998</v>
      </c>
      <c r="Q21" s="67">
        <v>1.1561496</v>
      </c>
    </row>
    <row r="22" spans="1:17" ht="14.4" customHeight="1" x14ac:dyDescent="0.3">
      <c r="A22" s="15" t="s">
        <v>24</v>
      </c>
      <c r="B22" s="46">
        <v>8.6114606938179996</v>
      </c>
      <c r="C22" s="47">
        <v>0.71762172448399997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>
        <v>0</v>
      </c>
    </row>
    <row r="23" spans="1:17" ht="14.4" customHeight="1" x14ac:dyDescent="0.3">
      <c r="A23" s="16" t="s">
        <v>25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162</v>
      </c>
    </row>
    <row r="24" spans="1:17" ht="14.4" customHeight="1" x14ac:dyDescent="0.3">
      <c r="A24" s="16" t="s">
        <v>26</v>
      </c>
      <c r="B24" s="46">
        <v>30.774811331487001</v>
      </c>
      <c r="C24" s="47">
        <v>2.5645676109569999</v>
      </c>
      <c r="D24" s="47">
        <v>6.075799999999</v>
      </c>
      <c r="E24" s="47">
        <v>0.73380000000000001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6.8095999999989996</v>
      </c>
      <c r="Q24" s="67"/>
    </row>
    <row r="25" spans="1:17" ht="14.4" customHeight="1" x14ac:dyDescent="0.3">
      <c r="A25" s="17" t="s">
        <v>27</v>
      </c>
      <c r="B25" s="49">
        <v>3282.54488863705</v>
      </c>
      <c r="C25" s="50">
        <v>273.54540738641998</v>
      </c>
      <c r="D25" s="50">
        <v>267.39197000000098</v>
      </c>
      <c r="E25" s="50">
        <v>260.48665000000102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527.87862000000098</v>
      </c>
      <c r="Q25" s="68">
        <v>0.96488298788000004</v>
      </c>
    </row>
    <row r="26" spans="1:17" ht="14.4" customHeight="1" x14ac:dyDescent="0.3">
      <c r="A26" s="15" t="s">
        <v>28</v>
      </c>
      <c r="B26" s="46">
        <v>0</v>
      </c>
      <c r="C26" s="47">
        <v>0</v>
      </c>
      <c r="D26" s="47">
        <v>6.6402700000000001</v>
      </c>
      <c r="E26" s="47">
        <v>5.3976300000000004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12.0379</v>
      </c>
      <c r="Q26" s="67" t="s">
        <v>162</v>
      </c>
    </row>
    <row r="27" spans="1:17" ht="14.4" customHeight="1" x14ac:dyDescent="0.3">
      <c r="A27" s="18" t="s">
        <v>29</v>
      </c>
      <c r="B27" s="49">
        <v>3282.54488863705</v>
      </c>
      <c r="C27" s="50">
        <v>273.54540738641998</v>
      </c>
      <c r="D27" s="50">
        <v>274.03224000000102</v>
      </c>
      <c r="E27" s="50">
        <v>265.88428000000101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539.91652000000101</v>
      </c>
      <c r="Q27" s="68">
        <v>0.986886464588</v>
      </c>
    </row>
    <row r="28" spans="1:17" ht="14.4" customHeight="1" x14ac:dyDescent="0.3">
      <c r="A28" s="16" t="s">
        <v>30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162</v>
      </c>
    </row>
    <row r="30" spans="1:17" ht="14.4" customHeight="1" x14ac:dyDescent="0.3">
      <c r="A30" s="16" t="s">
        <v>32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162</v>
      </c>
    </row>
    <row r="32" spans="1:17" ht="14.4" customHeigh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" customHeight="1" x14ac:dyDescent="0.3">
      <c r="A33" s="76" t="s">
        <v>71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" customHeight="1" x14ac:dyDescent="0.3">
      <c r="A34" s="98" t="s">
        <v>139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" customHeight="1" x14ac:dyDescent="0.3">
      <c r="A35" s="99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2" customWidth="1"/>
    <col min="2" max="11" width="10" style="92" customWidth="1"/>
    <col min="12" max="16384" width="8.88671875" style="92"/>
  </cols>
  <sheetData>
    <row r="1" spans="1:11" s="55" customFormat="1" ht="18.600000000000001" customHeight="1" thickBot="1" x14ac:dyDescent="0.4">
      <c r="A1" s="246" t="s">
        <v>35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1" s="55" customFormat="1" ht="14.4" customHeight="1" thickBot="1" x14ac:dyDescent="0.35">
      <c r="A2" s="162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47" t="s">
        <v>36</v>
      </c>
      <c r="C3" s="248"/>
      <c r="D3" s="248"/>
      <c r="E3" s="248"/>
      <c r="F3" s="254" t="s">
        <v>37</v>
      </c>
      <c r="G3" s="248"/>
      <c r="H3" s="248"/>
      <c r="I3" s="248"/>
      <c r="J3" s="248"/>
      <c r="K3" s="255"/>
    </row>
    <row r="4" spans="1:11" ht="14.4" customHeight="1" x14ac:dyDescent="0.3">
      <c r="A4" s="58"/>
      <c r="B4" s="252"/>
      <c r="C4" s="253"/>
      <c r="D4" s="253"/>
      <c r="E4" s="253"/>
      <c r="F4" s="256" t="s">
        <v>157</v>
      </c>
      <c r="G4" s="258" t="s">
        <v>38</v>
      </c>
      <c r="H4" s="103" t="s">
        <v>63</v>
      </c>
      <c r="I4" s="256" t="s">
        <v>39</v>
      </c>
      <c r="J4" s="258" t="s">
        <v>159</v>
      </c>
      <c r="K4" s="259" t="s">
        <v>160</v>
      </c>
    </row>
    <row r="5" spans="1:11" ht="42" thickBot="1" x14ac:dyDescent="0.35">
      <c r="A5" s="59"/>
      <c r="B5" s="24" t="s">
        <v>153</v>
      </c>
      <c r="C5" s="25" t="s">
        <v>154</v>
      </c>
      <c r="D5" s="26" t="s">
        <v>155</v>
      </c>
      <c r="E5" s="26" t="s">
        <v>156</v>
      </c>
      <c r="F5" s="257"/>
      <c r="G5" s="257"/>
      <c r="H5" s="25" t="s">
        <v>158</v>
      </c>
      <c r="I5" s="257"/>
      <c r="J5" s="257"/>
      <c r="K5" s="260"/>
    </row>
    <row r="6" spans="1:11" ht="14.4" customHeight="1" thickBot="1" x14ac:dyDescent="0.35">
      <c r="A6" s="324" t="s">
        <v>164</v>
      </c>
      <c r="B6" s="306">
        <v>3121.2739650060098</v>
      </c>
      <c r="C6" s="306">
        <v>3238.6911300000102</v>
      </c>
      <c r="D6" s="307">
        <v>117.41716499399401</v>
      </c>
      <c r="E6" s="308">
        <v>1.037618346326</v>
      </c>
      <c r="F6" s="306">
        <v>3282.54488863705</v>
      </c>
      <c r="G6" s="307">
        <v>547.09081477284099</v>
      </c>
      <c r="H6" s="309">
        <v>260.48665000000102</v>
      </c>
      <c r="I6" s="306">
        <v>527.87862000000098</v>
      </c>
      <c r="J6" s="307">
        <v>-19.212194772838998</v>
      </c>
      <c r="K6" s="310">
        <v>0.16081383131300001</v>
      </c>
    </row>
    <row r="7" spans="1:11" ht="14.4" customHeight="1" thickBot="1" x14ac:dyDescent="0.35">
      <c r="A7" s="325" t="s">
        <v>165</v>
      </c>
      <c r="B7" s="306">
        <v>169.05387521039401</v>
      </c>
      <c r="C7" s="306">
        <v>141.47516000000101</v>
      </c>
      <c r="D7" s="307">
        <v>-27.578715210393</v>
      </c>
      <c r="E7" s="308">
        <v>0.83686434176000002</v>
      </c>
      <c r="F7" s="306">
        <v>159.67180590475101</v>
      </c>
      <c r="G7" s="307">
        <v>26.611967650791001</v>
      </c>
      <c r="H7" s="309">
        <v>4.2000599999999997</v>
      </c>
      <c r="I7" s="306">
        <v>9.8569600000000008</v>
      </c>
      <c r="J7" s="307">
        <v>-16.755007650791001</v>
      </c>
      <c r="K7" s="310">
        <v>6.1732626771999997E-2</v>
      </c>
    </row>
    <row r="8" spans="1:11" ht="14.4" customHeight="1" thickBot="1" x14ac:dyDescent="0.35">
      <c r="A8" s="326" t="s">
        <v>166</v>
      </c>
      <c r="B8" s="306">
        <v>145.483711843538</v>
      </c>
      <c r="C8" s="306">
        <v>119.07116000000001</v>
      </c>
      <c r="D8" s="307">
        <v>-26.412551843536999</v>
      </c>
      <c r="E8" s="308">
        <v>0.81845011026400005</v>
      </c>
      <c r="F8" s="306">
        <v>135.71143988191599</v>
      </c>
      <c r="G8" s="307">
        <v>22.618573313652</v>
      </c>
      <c r="H8" s="309">
        <v>1.6030599999999999</v>
      </c>
      <c r="I8" s="306">
        <v>3.9299599999999999</v>
      </c>
      <c r="J8" s="307">
        <v>-18.688613313651999</v>
      </c>
      <c r="K8" s="310">
        <v>2.8958207233000001E-2</v>
      </c>
    </row>
    <row r="9" spans="1:11" ht="14.4" customHeight="1" thickBot="1" x14ac:dyDescent="0.35">
      <c r="A9" s="327" t="s">
        <v>167</v>
      </c>
      <c r="B9" s="311">
        <v>20.399999999999999</v>
      </c>
      <c r="C9" s="311">
        <v>11.633330000000001</v>
      </c>
      <c r="D9" s="312">
        <v>-8.7666699999989994</v>
      </c>
      <c r="E9" s="313">
        <v>0.57026127450899999</v>
      </c>
      <c r="F9" s="311">
        <v>15</v>
      </c>
      <c r="G9" s="312">
        <v>2.5</v>
      </c>
      <c r="H9" s="314">
        <v>0.73380000000000001</v>
      </c>
      <c r="I9" s="311">
        <v>2.5646</v>
      </c>
      <c r="J9" s="312">
        <v>6.4600000000000005E-2</v>
      </c>
      <c r="K9" s="315">
        <v>0.17097333333299999</v>
      </c>
    </row>
    <row r="10" spans="1:11" ht="14.4" customHeight="1" thickBot="1" x14ac:dyDescent="0.35">
      <c r="A10" s="328" t="s">
        <v>168</v>
      </c>
      <c r="B10" s="306">
        <v>20.399999999999999</v>
      </c>
      <c r="C10" s="306">
        <v>11.633330000000001</v>
      </c>
      <c r="D10" s="307">
        <v>-8.7666699999989994</v>
      </c>
      <c r="E10" s="308">
        <v>0.57026127450899999</v>
      </c>
      <c r="F10" s="306">
        <v>15</v>
      </c>
      <c r="G10" s="307">
        <v>2.5</v>
      </c>
      <c r="H10" s="309">
        <v>0.73380000000000001</v>
      </c>
      <c r="I10" s="306">
        <v>2.5646</v>
      </c>
      <c r="J10" s="307">
        <v>6.4600000000000005E-2</v>
      </c>
      <c r="K10" s="310">
        <v>0.17097333333299999</v>
      </c>
    </row>
    <row r="11" spans="1:11" ht="14.4" customHeight="1" thickBot="1" x14ac:dyDescent="0.35">
      <c r="A11" s="327" t="s">
        <v>169</v>
      </c>
      <c r="B11" s="311">
        <v>105</v>
      </c>
      <c r="C11" s="311">
        <v>92.905050000000003</v>
      </c>
      <c r="D11" s="312">
        <v>-12.094949999999001</v>
      </c>
      <c r="E11" s="313">
        <v>0.88480999999999999</v>
      </c>
      <c r="F11" s="311">
        <v>105</v>
      </c>
      <c r="G11" s="312">
        <v>17.5</v>
      </c>
      <c r="H11" s="314">
        <v>0</v>
      </c>
      <c r="I11" s="311">
        <v>0</v>
      </c>
      <c r="J11" s="312">
        <v>-17.5</v>
      </c>
      <c r="K11" s="315">
        <v>0</v>
      </c>
    </row>
    <row r="12" spans="1:11" ht="14.4" customHeight="1" thickBot="1" x14ac:dyDescent="0.35">
      <c r="A12" s="328" t="s">
        <v>170</v>
      </c>
      <c r="B12" s="306">
        <v>105</v>
      </c>
      <c r="C12" s="306">
        <v>92.905050000000003</v>
      </c>
      <c r="D12" s="307">
        <v>-12.094949999999001</v>
      </c>
      <c r="E12" s="308">
        <v>0.88480999999999999</v>
      </c>
      <c r="F12" s="306">
        <v>105</v>
      </c>
      <c r="G12" s="307">
        <v>17.5</v>
      </c>
      <c r="H12" s="309">
        <v>0</v>
      </c>
      <c r="I12" s="306">
        <v>0</v>
      </c>
      <c r="J12" s="307">
        <v>-17.5</v>
      </c>
      <c r="K12" s="310">
        <v>0</v>
      </c>
    </row>
    <row r="13" spans="1:11" ht="14.4" customHeight="1" thickBot="1" x14ac:dyDescent="0.35">
      <c r="A13" s="327" t="s">
        <v>171</v>
      </c>
      <c r="B13" s="311">
        <v>17.083711843538001</v>
      </c>
      <c r="C13" s="311">
        <v>8.5844199999999997</v>
      </c>
      <c r="D13" s="312">
        <v>-8.4992918435379998</v>
      </c>
      <c r="E13" s="313">
        <v>0.50249150059500003</v>
      </c>
      <c r="F13" s="311">
        <v>12.711439881915</v>
      </c>
      <c r="G13" s="312">
        <v>2.118573313652</v>
      </c>
      <c r="H13" s="314">
        <v>0.86926000000000003</v>
      </c>
      <c r="I13" s="311">
        <v>1.3653599999999999</v>
      </c>
      <c r="J13" s="312">
        <v>-0.75321331365199995</v>
      </c>
      <c r="K13" s="315">
        <v>0.107411907123</v>
      </c>
    </row>
    <row r="14" spans="1:11" ht="14.4" customHeight="1" thickBot="1" x14ac:dyDescent="0.35">
      <c r="A14" s="328" t="s">
        <v>172</v>
      </c>
      <c r="B14" s="306">
        <v>1</v>
      </c>
      <c r="C14" s="306">
        <v>3.0249999999999999E-2</v>
      </c>
      <c r="D14" s="307">
        <v>-0.96975</v>
      </c>
      <c r="E14" s="308">
        <v>3.0249999999999999E-2</v>
      </c>
      <c r="F14" s="306">
        <v>1</v>
      </c>
      <c r="G14" s="307">
        <v>0.166666666666</v>
      </c>
      <c r="H14" s="309">
        <v>0</v>
      </c>
      <c r="I14" s="306">
        <v>0</v>
      </c>
      <c r="J14" s="307">
        <v>-0.166666666666</v>
      </c>
      <c r="K14" s="310">
        <v>0</v>
      </c>
    </row>
    <row r="15" spans="1:11" ht="14.4" customHeight="1" thickBot="1" x14ac:dyDescent="0.35">
      <c r="A15" s="328" t="s">
        <v>173</v>
      </c>
      <c r="B15" s="306">
        <v>5</v>
      </c>
      <c r="C15" s="306">
        <v>3.7468699999999999</v>
      </c>
      <c r="D15" s="307">
        <v>-1.253129999999</v>
      </c>
      <c r="E15" s="308">
        <v>0.74937399999999998</v>
      </c>
      <c r="F15" s="306">
        <v>5</v>
      </c>
      <c r="G15" s="307">
        <v>0.83333333333299997</v>
      </c>
      <c r="H15" s="309">
        <v>0.86926000000000003</v>
      </c>
      <c r="I15" s="306">
        <v>0.86926000000000003</v>
      </c>
      <c r="J15" s="307">
        <v>3.5926666666000001E-2</v>
      </c>
      <c r="K15" s="310">
        <v>0.17385200000000001</v>
      </c>
    </row>
    <row r="16" spans="1:11" ht="14.4" customHeight="1" thickBot="1" x14ac:dyDescent="0.35">
      <c r="A16" s="328" t="s">
        <v>174</v>
      </c>
      <c r="B16" s="306">
        <v>8.0837118435379995</v>
      </c>
      <c r="C16" s="306">
        <v>3.7788300000000001</v>
      </c>
      <c r="D16" s="307">
        <v>-4.3048818435380003</v>
      </c>
      <c r="E16" s="308">
        <v>0.46746223432200001</v>
      </c>
      <c r="F16" s="306">
        <v>4.7114398819150001</v>
      </c>
      <c r="G16" s="307">
        <v>0.785239980319</v>
      </c>
      <c r="H16" s="309">
        <v>0</v>
      </c>
      <c r="I16" s="306">
        <v>0.49609999999999999</v>
      </c>
      <c r="J16" s="307">
        <v>-0.28913998031900001</v>
      </c>
      <c r="K16" s="310">
        <v>0.10529689700600001</v>
      </c>
    </row>
    <row r="17" spans="1:11" ht="14.4" customHeight="1" thickBot="1" x14ac:dyDescent="0.35">
      <c r="A17" s="328" t="s">
        <v>175</v>
      </c>
      <c r="B17" s="306">
        <v>3</v>
      </c>
      <c r="C17" s="306">
        <v>1.02847</v>
      </c>
      <c r="D17" s="307">
        <v>-1.97153</v>
      </c>
      <c r="E17" s="308">
        <v>0.34282333333300002</v>
      </c>
      <c r="F17" s="306">
        <v>2</v>
      </c>
      <c r="G17" s="307">
        <v>0.33333333333300003</v>
      </c>
      <c r="H17" s="309">
        <v>0</v>
      </c>
      <c r="I17" s="306">
        <v>0</v>
      </c>
      <c r="J17" s="307">
        <v>-0.33333333333300003</v>
      </c>
      <c r="K17" s="310">
        <v>0</v>
      </c>
    </row>
    <row r="18" spans="1:11" ht="14.4" customHeight="1" thickBot="1" x14ac:dyDescent="0.35">
      <c r="A18" s="327" t="s">
        <v>176</v>
      </c>
      <c r="B18" s="311">
        <v>3</v>
      </c>
      <c r="C18" s="311">
        <v>5.3239999999999998</v>
      </c>
      <c r="D18" s="312">
        <v>2.3239999999990002</v>
      </c>
      <c r="E18" s="313">
        <v>1.774666666666</v>
      </c>
      <c r="F18" s="311">
        <v>3</v>
      </c>
      <c r="G18" s="312">
        <v>0.5</v>
      </c>
      <c r="H18" s="314">
        <v>0</v>
      </c>
      <c r="I18" s="311">
        <v>0</v>
      </c>
      <c r="J18" s="312">
        <v>-0.5</v>
      </c>
      <c r="K18" s="315">
        <v>0</v>
      </c>
    </row>
    <row r="19" spans="1:11" ht="14.4" customHeight="1" thickBot="1" x14ac:dyDescent="0.35">
      <c r="A19" s="328" t="s">
        <v>177</v>
      </c>
      <c r="B19" s="306">
        <v>3</v>
      </c>
      <c r="C19" s="306">
        <v>5.3239999999999998</v>
      </c>
      <c r="D19" s="307">
        <v>2.3239999999990002</v>
      </c>
      <c r="E19" s="308">
        <v>1.774666666666</v>
      </c>
      <c r="F19" s="306">
        <v>3</v>
      </c>
      <c r="G19" s="307">
        <v>0.5</v>
      </c>
      <c r="H19" s="309">
        <v>0</v>
      </c>
      <c r="I19" s="306">
        <v>0</v>
      </c>
      <c r="J19" s="307">
        <v>-0.5</v>
      </c>
      <c r="K19" s="310">
        <v>0</v>
      </c>
    </row>
    <row r="20" spans="1:11" ht="14.4" customHeight="1" thickBot="1" x14ac:dyDescent="0.35">
      <c r="A20" s="327" t="s">
        <v>178</v>
      </c>
      <c r="B20" s="311">
        <v>0</v>
      </c>
      <c r="C20" s="311">
        <v>0.62436000000000003</v>
      </c>
      <c r="D20" s="312">
        <v>0.62436000000000003</v>
      </c>
      <c r="E20" s="316" t="s">
        <v>179</v>
      </c>
      <c r="F20" s="311">
        <v>0</v>
      </c>
      <c r="G20" s="312">
        <v>0</v>
      </c>
      <c r="H20" s="314">
        <v>0</v>
      </c>
      <c r="I20" s="311">
        <v>0</v>
      </c>
      <c r="J20" s="312">
        <v>0</v>
      </c>
      <c r="K20" s="317" t="s">
        <v>162</v>
      </c>
    </row>
    <row r="21" spans="1:11" ht="14.4" customHeight="1" thickBot="1" x14ac:dyDescent="0.35">
      <c r="A21" s="328" t="s">
        <v>180</v>
      </c>
      <c r="B21" s="306">
        <v>0</v>
      </c>
      <c r="C21" s="306">
        <v>0.62436000000000003</v>
      </c>
      <c r="D21" s="307">
        <v>0.62436000000000003</v>
      </c>
      <c r="E21" s="318" t="s">
        <v>179</v>
      </c>
      <c r="F21" s="306">
        <v>0</v>
      </c>
      <c r="G21" s="307">
        <v>0</v>
      </c>
      <c r="H21" s="309">
        <v>0</v>
      </c>
      <c r="I21" s="306">
        <v>0</v>
      </c>
      <c r="J21" s="307">
        <v>0</v>
      </c>
      <c r="K21" s="319" t="s">
        <v>162</v>
      </c>
    </row>
    <row r="22" spans="1:11" ht="14.4" customHeight="1" thickBot="1" x14ac:dyDescent="0.35">
      <c r="A22" s="326" t="s">
        <v>16</v>
      </c>
      <c r="B22" s="306">
        <v>23.570163366854999</v>
      </c>
      <c r="C22" s="306">
        <v>22.404</v>
      </c>
      <c r="D22" s="307">
        <v>-1.166163366855</v>
      </c>
      <c r="E22" s="308">
        <v>0.95052374696300002</v>
      </c>
      <c r="F22" s="306">
        <v>23.960366022835</v>
      </c>
      <c r="G22" s="307">
        <v>3.9933943371390002</v>
      </c>
      <c r="H22" s="309">
        <v>2.597</v>
      </c>
      <c r="I22" s="306">
        <v>5.9269999999999996</v>
      </c>
      <c r="J22" s="307">
        <v>1.93360566286</v>
      </c>
      <c r="K22" s="310">
        <v>0.24736683881800001</v>
      </c>
    </row>
    <row r="23" spans="1:11" ht="14.4" customHeight="1" thickBot="1" x14ac:dyDescent="0.35">
      <c r="A23" s="327" t="s">
        <v>181</v>
      </c>
      <c r="B23" s="311">
        <v>23.570163366854999</v>
      </c>
      <c r="C23" s="311">
        <v>22.404</v>
      </c>
      <c r="D23" s="312">
        <v>-1.166163366855</v>
      </c>
      <c r="E23" s="313">
        <v>0.95052374696300002</v>
      </c>
      <c r="F23" s="311">
        <v>23.960366022835</v>
      </c>
      <c r="G23" s="312">
        <v>3.9933943371390002</v>
      </c>
      <c r="H23" s="314">
        <v>2.597</v>
      </c>
      <c r="I23" s="311">
        <v>5.9269999999999996</v>
      </c>
      <c r="J23" s="312">
        <v>1.93360566286</v>
      </c>
      <c r="K23" s="315">
        <v>0.24736683881800001</v>
      </c>
    </row>
    <row r="24" spans="1:11" ht="14.4" customHeight="1" thickBot="1" x14ac:dyDescent="0.35">
      <c r="A24" s="328" t="s">
        <v>182</v>
      </c>
      <c r="B24" s="306">
        <v>5.4378899310189999</v>
      </c>
      <c r="C24" s="306">
        <v>5.3280000000000003</v>
      </c>
      <c r="D24" s="307">
        <v>-0.10988993101900001</v>
      </c>
      <c r="E24" s="308">
        <v>0.97979180667200005</v>
      </c>
      <c r="F24" s="306">
        <v>5.2544399560280004</v>
      </c>
      <c r="G24" s="307">
        <v>0.875739992671</v>
      </c>
      <c r="H24" s="309">
        <v>0.39300000000000002</v>
      </c>
      <c r="I24" s="306">
        <v>0.94799999999999995</v>
      </c>
      <c r="J24" s="307">
        <v>7.2260007328000003E-2</v>
      </c>
      <c r="K24" s="310">
        <v>0.18041884728499999</v>
      </c>
    </row>
    <row r="25" spans="1:11" ht="14.4" customHeight="1" thickBot="1" x14ac:dyDescent="0.35">
      <c r="A25" s="328" t="s">
        <v>183</v>
      </c>
      <c r="B25" s="306">
        <v>18.132273435836002</v>
      </c>
      <c r="C25" s="306">
        <v>17.076000000000001</v>
      </c>
      <c r="D25" s="307">
        <v>-1.056273435836</v>
      </c>
      <c r="E25" s="308">
        <v>0.94174622175300005</v>
      </c>
      <c r="F25" s="306">
        <v>18.705926066806001</v>
      </c>
      <c r="G25" s="307">
        <v>3.1176543444670002</v>
      </c>
      <c r="H25" s="309">
        <v>2.2040000000000002</v>
      </c>
      <c r="I25" s="306">
        <v>4.9790000000000001</v>
      </c>
      <c r="J25" s="307">
        <v>1.861345655532</v>
      </c>
      <c r="K25" s="310">
        <v>0.26617233395500001</v>
      </c>
    </row>
    <row r="26" spans="1:11" ht="14.4" customHeight="1" thickBot="1" x14ac:dyDescent="0.35">
      <c r="A26" s="329" t="s">
        <v>184</v>
      </c>
      <c r="B26" s="311">
        <v>33.816536437274003</v>
      </c>
      <c r="C26" s="311">
        <v>38.965400000000002</v>
      </c>
      <c r="D26" s="312">
        <v>5.1488635627250003</v>
      </c>
      <c r="E26" s="313">
        <v>1.1522587498650001</v>
      </c>
      <c r="F26" s="311">
        <v>32.441530653108003</v>
      </c>
      <c r="G26" s="312">
        <v>5.4069217755179997</v>
      </c>
      <c r="H26" s="314">
        <v>1.7866599999999999</v>
      </c>
      <c r="I26" s="311">
        <v>2.6825899999999998</v>
      </c>
      <c r="J26" s="312">
        <v>-2.7243317755179999</v>
      </c>
      <c r="K26" s="315">
        <v>8.2689994768E-2</v>
      </c>
    </row>
    <row r="27" spans="1:11" ht="14.4" customHeight="1" thickBot="1" x14ac:dyDescent="0.35">
      <c r="A27" s="326" t="s">
        <v>19</v>
      </c>
      <c r="B27" s="306">
        <v>20.489356156583</v>
      </c>
      <c r="C27" s="306">
        <v>19.112719999999999</v>
      </c>
      <c r="D27" s="307">
        <v>-1.3766361565830001</v>
      </c>
      <c r="E27" s="308">
        <v>0.93281213201299995</v>
      </c>
      <c r="F27" s="306">
        <v>20.461495817652001</v>
      </c>
      <c r="G27" s="307">
        <v>3.4102493029419998</v>
      </c>
      <c r="H27" s="309">
        <v>0</v>
      </c>
      <c r="I27" s="306">
        <v>0</v>
      </c>
      <c r="J27" s="307">
        <v>-3.4102493029419998</v>
      </c>
      <c r="K27" s="310">
        <v>0</v>
      </c>
    </row>
    <row r="28" spans="1:11" ht="14.4" customHeight="1" thickBot="1" x14ac:dyDescent="0.35">
      <c r="A28" s="330" t="s">
        <v>185</v>
      </c>
      <c r="B28" s="306">
        <v>20.489356156583</v>
      </c>
      <c r="C28" s="306">
        <v>19.112719999999999</v>
      </c>
      <c r="D28" s="307">
        <v>-1.3766361565830001</v>
      </c>
      <c r="E28" s="308">
        <v>0.93281213201299995</v>
      </c>
      <c r="F28" s="306">
        <v>20.461495817652001</v>
      </c>
      <c r="G28" s="307">
        <v>3.4102493029419998</v>
      </c>
      <c r="H28" s="309">
        <v>0</v>
      </c>
      <c r="I28" s="306">
        <v>0</v>
      </c>
      <c r="J28" s="307">
        <v>-3.4102493029419998</v>
      </c>
      <c r="K28" s="310">
        <v>0</v>
      </c>
    </row>
    <row r="29" spans="1:11" ht="14.4" customHeight="1" thickBot="1" x14ac:dyDescent="0.35">
      <c r="A29" s="328" t="s">
        <v>186</v>
      </c>
      <c r="B29" s="306">
        <v>0.48935615658300002</v>
      </c>
      <c r="C29" s="306">
        <v>0.64471999999999996</v>
      </c>
      <c r="D29" s="307">
        <v>0.15536384341600001</v>
      </c>
      <c r="E29" s="308">
        <v>1.3174862343639999</v>
      </c>
      <c r="F29" s="306">
        <v>0.46149581765199998</v>
      </c>
      <c r="G29" s="307">
        <v>7.6915969607999998E-2</v>
      </c>
      <c r="H29" s="309">
        <v>0</v>
      </c>
      <c r="I29" s="306">
        <v>0</v>
      </c>
      <c r="J29" s="307">
        <v>-7.6915969607999998E-2</v>
      </c>
      <c r="K29" s="310">
        <v>0</v>
      </c>
    </row>
    <row r="30" spans="1:11" ht="14.4" customHeight="1" thickBot="1" x14ac:dyDescent="0.35">
      <c r="A30" s="328" t="s">
        <v>187</v>
      </c>
      <c r="B30" s="306">
        <v>20</v>
      </c>
      <c r="C30" s="306">
        <v>18.468</v>
      </c>
      <c r="D30" s="307">
        <v>-1.532</v>
      </c>
      <c r="E30" s="308">
        <v>0.92339999999900002</v>
      </c>
      <c r="F30" s="306">
        <v>20</v>
      </c>
      <c r="G30" s="307">
        <v>3.333333333333</v>
      </c>
      <c r="H30" s="309">
        <v>0</v>
      </c>
      <c r="I30" s="306">
        <v>0</v>
      </c>
      <c r="J30" s="307">
        <v>-3.333333333333</v>
      </c>
      <c r="K30" s="310">
        <v>0</v>
      </c>
    </row>
    <row r="31" spans="1:11" ht="14.4" customHeight="1" thickBot="1" x14ac:dyDescent="0.35">
      <c r="A31" s="331" t="s">
        <v>20</v>
      </c>
      <c r="B31" s="311">
        <v>0</v>
      </c>
      <c r="C31" s="311">
        <v>8.3970000000000002</v>
      </c>
      <c r="D31" s="312">
        <v>8.3970000000000002</v>
      </c>
      <c r="E31" s="316" t="s">
        <v>162</v>
      </c>
      <c r="F31" s="311">
        <v>0</v>
      </c>
      <c r="G31" s="312">
        <v>0</v>
      </c>
      <c r="H31" s="314">
        <v>0.998</v>
      </c>
      <c r="I31" s="311">
        <v>0.998</v>
      </c>
      <c r="J31" s="312">
        <v>0.998</v>
      </c>
      <c r="K31" s="317" t="s">
        <v>162</v>
      </c>
    </row>
    <row r="32" spans="1:11" ht="14.4" customHeight="1" thickBot="1" x14ac:dyDescent="0.35">
      <c r="A32" s="327" t="s">
        <v>188</v>
      </c>
      <c r="B32" s="311">
        <v>0</v>
      </c>
      <c r="C32" s="311">
        <v>8.3970000000000002</v>
      </c>
      <c r="D32" s="312">
        <v>8.3970000000000002</v>
      </c>
      <c r="E32" s="316" t="s">
        <v>162</v>
      </c>
      <c r="F32" s="311">
        <v>0</v>
      </c>
      <c r="G32" s="312">
        <v>0</v>
      </c>
      <c r="H32" s="314">
        <v>0.998</v>
      </c>
      <c r="I32" s="311">
        <v>0.998</v>
      </c>
      <c r="J32" s="312">
        <v>0.998</v>
      </c>
      <c r="K32" s="317" t="s">
        <v>162</v>
      </c>
    </row>
    <row r="33" spans="1:11" ht="14.4" customHeight="1" thickBot="1" x14ac:dyDescent="0.35">
      <c r="A33" s="328" t="s">
        <v>189</v>
      </c>
      <c r="B33" s="306">
        <v>0</v>
      </c>
      <c r="C33" s="306">
        <v>7.8310000000000004</v>
      </c>
      <c r="D33" s="307">
        <v>7.8310000000000004</v>
      </c>
      <c r="E33" s="318" t="s">
        <v>162</v>
      </c>
      <c r="F33" s="306">
        <v>0</v>
      </c>
      <c r="G33" s="307">
        <v>0</v>
      </c>
      <c r="H33" s="309">
        <v>0.998</v>
      </c>
      <c r="I33" s="306">
        <v>0.998</v>
      </c>
      <c r="J33" s="307">
        <v>0.998</v>
      </c>
      <c r="K33" s="319" t="s">
        <v>162</v>
      </c>
    </row>
    <row r="34" spans="1:11" ht="14.4" customHeight="1" thickBot="1" x14ac:dyDescent="0.35">
      <c r="A34" s="328" t="s">
        <v>190</v>
      </c>
      <c r="B34" s="306">
        <v>0</v>
      </c>
      <c r="C34" s="306">
        <v>0.56599999999999995</v>
      </c>
      <c r="D34" s="307">
        <v>0.56599999999999995</v>
      </c>
      <c r="E34" s="318" t="s">
        <v>179</v>
      </c>
      <c r="F34" s="306">
        <v>0</v>
      </c>
      <c r="G34" s="307">
        <v>0</v>
      </c>
      <c r="H34" s="309">
        <v>0</v>
      </c>
      <c r="I34" s="306">
        <v>0</v>
      </c>
      <c r="J34" s="307">
        <v>0</v>
      </c>
      <c r="K34" s="310">
        <v>2</v>
      </c>
    </row>
    <row r="35" spans="1:11" ht="14.4" customHeight="1" thickBot="1" x14ac:dyDescent="0.35">
      <c r="A35" s="326" t="s">
        <v>21</v>
      </c>
      <c r="B35" s="306">
        <v>13.327180280689999</v>
      </c>
      <c r="C35" s="306">
        <v>11.455679999999999</v>
      </c>
      <c r="D35" s="307">
        <v>-1.8715002806900001</v>
      </c>
      <c r="E35" s="308">
        <v>0.85957267469300003</v>
      </c>
      <c r="F35" s="306">
        <v>11.980034835454999</v>
      </c>
      <c r="G35" s="307">
        <v>1.996672472575</v>
      </c>
      <c r="H35" s="309">
        <v>0.78866000000000003</v>
      </c>
      <c r="I35" s="306">
        <v>1.68459</v>
      </c>
      <c r="J35" s="307">
        <v>-0.31208247257499999</v>
      </c>
      <c r="K35" s="310">
        <v>0.140616452551</v>
      </c>
    </row>
    <row r="36" spans="1:11" ht="14.4" customHeight="1" thickBot="1" x14ac:dyDescent="0.35">
      <c r="A36" s="327" t="s">
        <v>191</v>
      </c>
      <c r="B36" s="311">
        <v>1.7793333081030001</v>
      </c>
      <c r="C36" s="311">
        <v>1.5315399999999999</v>
      </c>
      <c r="D36" s="312">
        <v>-0.24779330810299999</v>
      </c>
      <c r="E36" s="313">
        <v>0.86073811636300002</v>
      </c>
      <c r="F36" s="311">
        <v>1.4792627275550001</v>
      </c>
      <c r="G36" s="312">
        <v>0.24654378792500001</v>
      </c>
      <c r="H36" s="314">
        <v>0.22158</v>
      </c>
      <c r="I36" s="311">
        <v>0.55042999999999997</v>
      </c>
      <c r="J36" s="312">
        <v>0.30388621207400002</v>
      </c>
      <c r="K36" s="315">
        <v>0.37209752517</v>
      </c>
    </row>
    <row r="37" spans="1:11" ht="14.4" customHeight="1" thickBot="1" x14ac:dyDescent="0.35">
      <c r="A37" s="328" t="s">
        <v>192</v>
      </c>
      <c r="B37" s="306">
        <v>1.7793333081030001</v>
      </c>
      <c r="C37" s="306">
        <v>1.5315399999999999</v>
      </c>
      <c r="D37" s="307">
        <v>-0.24779330810299999</v>
      </c>
      <c r="E37" s="308">
        <v>0.86073811636300002</v>
      </c>
      <c r="F37" s="306">
        <v>1.4792627275550001</v>
      </c>
      <c r="G37" s="307">
        <v>0.24654378792500001</v>
      </c>
      <c r="H37" s="309">
        <v>0.22158</v>
      </c>
      <c r="I37" s="306">
        <v>0.55042999999999997</v>
      </c>
      <c r="J37" s="307">
        <v>0.30388621207400002</v>
      </c>
      <c r="K37" s="310">
        <v>0.37209752517</v>
      </c>
    </row>
    <row r="38" spans="1:11" ht="14.4" customHeight="1" thickBot="1" x14ac:dyDescent="0.35">
      <c r="A38" s="327" t="s">
        <v>193</v>
      </c>
      <c r="B38" s="311">
        <v>0.99954641273099998</v>
      </c>
      <c r="C38" s="311">
        <v>0</v>
      </c>
      <c r="D38" s="312">
        <v>-0.99954641273099998</v>
      </c>
      <c r="E38" s="313">
        <v>0</v>
      </c>
      <c r="F38" s="311">
        <v>0</v>
      </c>
      <c r="G38" s="312">
        <v>0</v>
      </c>
      <c r="H38" s="314">
        <v>0</v>
      </c>
      <c r="I38" s="311">
        <v>0</v>
      </c>
      <c r="J38" s="312">
        <v>0</v>
      </c>
      <c r="K38" s="317" t="s">
        <v>162</v>
      </c>
    </row>
    <row r="39" spans="1:11" ht="14.4" customHeight="1" thickBot="1" x14ac:dyDescent="0.35">
      <c r="A39" s="328" t="s">
        <v>194</v>
      </c>
      <c r="B39" s="306">
        <v>0.99954641273099998</v>
      </c>
      <c r="C39" s="306">
        <v>0</v>
      </c>
      <c r="D39" s="307">
        <v>-0.99954641273099998</v>
      </c>
      <c r="E39" s="308">
        <v>0</v>
      </c>
      <c r="F39" s="306">
        <v>0</v>
      </c>
      <c r="G39" s="307">
        <v>0</v>
      </c>
      <c r="H39" s="309">
        <v>0</v>
      </c>
      <c r="I39" s="306">
        <v>0</v>
      </c>
      <c r="J39" s="307">
        <v>0</v>
      </c>
      <c r="K39" s="310">
        <v>2</v>
      </c>
    </row>
    <row r="40" spans="1:11" ht="14.4" customHeight="1" thickBot="1" x14ac:dyDescent="0.35">
      <c r="A40" s="327" t="s">
        <v>195</v>
      </c>
      <c r="B40" s="311">
        <v>4.548300559856</v>
      </c>
      <c r="C40" s="311">
        <v>4.3600599999999998</v>
      </c>
      <c r="D40" s="312">
        <v>-0.18824055985599999</v>
      </c>
      <c r="E40" s="313">
        <v>0.95861299019699997</v>
      </c>
      <c r="F40" s="311">
        <v>4.5007721078999996</v>
      </c>
      <c r="G40" s="312">
        <v>0.75012868465000004</v>
      </c>
      <c r="H40" s="314">
        <v>0.35049000000000002</v>
      </c>
      <c r="I40" s="311">
        <v>0.70098000000000005</v>
      </c>
      <c r="J40" s="312">
        <v>-4.9148684650000003E-2</v>
      </c>
      <c r="K40" s="315">
        <v>0.155746610402</v>
      </c>
    </row>
    <row r="41" spans="1:11" ht="14.4" customHeight="1" thickBot="1" x14ac:dyDescent="0.35">
      <c r="A41" s="328" t="s">
        <v>196</v>
      </c>
      <c r="B41" s="306">
        <v>4.548300559856</v>
      </c>
      <c r="C41" s="306">
        <v>4.1810600000000004</v>
      </c>
      <c r="D41" s="307">
        <v>-0.36724055985600002</v>
      </c>
      <c r="E41" s="308">
        <v>0.91925763149899997</v>
      </c>
      <c r="F41" s="306">
        <v>4.3252851806960004</v>
      </c>
      <c r="G41" s="307">
        <v>0.72088086344900004</v>
      </c>
      <c r="H41" s="309">
        <v>0.35049000000000002</v>
      </c>
      <c r="I41" s="306">
        <v>0.70098000000000005</v>
      </c>
      <c r="J41" s="307">
        <v>-1.9900863449000002E-2</v>
      </c>
      <c r="K41" s="310">
        <v>0.16206561433800001</v>
      </c>
    </row>
    <row r="42" spans="1:11" ht="14.4" customHeight="1" thickBot="1" x14ac:dyDescent="0.35">
      <c r="A42" s="328" t="s">
        <v>197</v>
      </c>
      <c r="B42" s="306">
        <v>0</v>
      </c>
      <c r="C42" s="306">
        <v>0.17899999999999999</v>
      </c>
      <c r="D42" s="307">
        <v>0.17899999999999999</v>
      </c>
      <c r="E42" s="318" t="s">
        <v>162</v>
      </c>
      <c r="F42" s="306">
        <v>0.175486927204</v>
      </c>
      <c r="G42" s="307">
        <v>2.9247821199999999E-2</v>
      </c>
      <c r="H42" s="309">
        <v>0</v>
      </c>
      <c r="I42" s="306">
        <v>0</v>
      </c>
      <c r="J42" s="307">
        <v>-2.9247821199999999E-2</v>
      </c>
      <c r="K42" s="310">
        <v>0</v>
      </c>
    </row>
    <row r="43" spans="1:11" ht="14.4" customHeight="1" thickBot="1" x14ac:dyDescent="0.35">
      <c r="A43" s="327" t="s">
        <v>198</v>
      </c>
      <c r="B43" s="311">
        <v>6</v>
      </c>
      <c r="C43" s="311">
        <v>5.5640799999999997</v>
      </c>
      <c r="D43" s="312">
        <v>-0.435919999999</v>
      </c>
      <c r="E43" s="313">
        <v>0.92734666666599996</v>
      </c>
      <c r="F43" s="311">
        <v>6</v>
      </c>
      <c r="G43" s="312">
        <v>1</v>
      </c>
      <c r="H43" s="314">
        <v>0.21659</v>
      </c>
      <c r="I43" s="311">
        <v>0.43318000000000001</v>
      </c>
      <c r="J43" s="312">
        <v>-0.56681999999900001</v>
      </c>
      <c r="K43" s="315">
        <v>7.2196666665999998E-2</v>
      </c>
    </row>
    <row r="44" spans="1:11" ht="14.4" customHeight="1" thickBot="1" x14ac:dyDescent="0.35">
      <c r="A44" s="328" t="s">
        <v>199</v>
      </c>
      <c r="B44" s="306">
        <v>6</v>
      </c>
      <c r="C44" s="306">
        <v>5.5640799999999997</v>
      </c>
      <c r="D44" s="307">
        <v>-0.435919999999</v>
      </c>
      <c r="E44" s="308">
        <v>0.92734666666599996</v>
      </c>
      <c r="F44" s="306">
        <v>6</v>
      </c>
      <c r="G44" s="307">
        <v>1</v>
      </c>
      <c r="H44" s="309">
        <v>0.21659</v>
      </c>
      <c r="I44" s="306">
        <v>0.43318000000000001</v>
      </c>
      <c r="J44" s="307">
        <v>-0.56681999999900001</v>
      </c>
      <c r="K44" s="310">
        <v>7.2196666665999998E-2</v>
      </c>
    </row>
    <row r="45" spans="1:11" ht="14.4" customHeight="1" thickBot="1" x14ac:dyDescent="0.35">
      <c r="A45" s="325" t="s">
        <v>22</v>
      </c>
      <c r="B45" s="306">
        <v>2857.1422241026498</v>
      </c>
      <c r="C45" s="306">
        <v>3012.1010700000102</v>
      </c>
      <c r="D45" s="307">
        <v>154.95884589735499</v>
      </c>
      <c r="E45" s="308">
        <v>1.0542356080799999</v>
      </c>
      <c r="F45" s="306">
        <v>3041.0452800538801</v>
      </c>
      <c r="G45" s="307">
        <v>506.84088000897998</v>
      </c>
      <c r="H45" s="309">
        <v>252.09023000000099</v>
      </c>
      <c r="I45" s="306">
        <v>506.276780000001</v>
      </c>
      <c r="J45" s="307">
        <v>-0.56410000897799994</v>
      </c>
      <c r="K45" s="310">
        <v>0.166481171234</v>
      </c>
    </row>
    <row r="46" spans="1:11" ht="14.4" customHeight="1" thickBot="1" x14ac:dyDescent="0.35">
      <c r="A46" s="331" t="s">
        <v>200</v>
      </c>
      <c r="B46" s="311">
        <v>2228.94222410265</v>
      </c>
      <c r="C46" s="311">
        <v>2227.9520000000002</v>
      </c>
      <c r="D46" s="312">
        <v>-0.99022410264600003</v>
      </c>
      <c r="E46" s="313">
        <v>0.99955574258799995</v>
      </c>
      <c r="F46" s="311">
        <v>2242.4299999999998</v>
      </c>
      <c r="G46" s="312">
        <v>373.738333333333</v>
      </c>
      <c r="H46" s="314">
        <v>186.274</v>
      </c>
      <c r="I46" s="311">
        <v>373.67700000000099</v>
      </c>
      <c r="J46" s="312">
        <v>-6.1333333332000001E-2</v>
      </c>
      <c r="K46" s="315">
        <v>0.16663931538499999</v>
      </c>
    </row>
    <row r="47" spans="1:11" ht="14.4" customHeight="1" thickBot="1" x14ac:dyDescent="0.35">
      <c r="A47" s="327" t="s">
        <v>201</v>
      </c>
      <c r="B47" s="311">
        <v>1744.99999999999</v>
      </c>
      <c r="C47" s="311">
        <v>1770.02</v>
      </c>
      <c r="D47" s="312">
        <v>25.020000000008</v>
      </c>
      <c r="E47" s="313">
        <v>1.014338108882</v>
      </c>
      <c r="F47" s="311">
        <v>1791.95</v>
      </c>
      <c r="G47" s="312">
        <v>298.65833333333302</v>
      </c>
      <c r="H47" s="314">
        <v>143.922</v>
      </c>
      <c r="I47" s="311">
        <v>297.26200000000102</v>
      </c>
      <c r="J47" s="312">
        <v>-1.396333333332</v>
      </c>
      <c r="K47" s="315">
        <v>0.165887441055</v>
      </c>
    </row>
    <row r="48" spans="1:11" ht="14.4" customHeight="1" thickBot="1" x14ac:dyDescent="0.35">
      <c r="A48" s="328" t="s">
        <v>202</v>
      </c>
      <c r="B48" s="306">
        <v>1744.99999999999</v>
      </c>
      <c r="C48" s="306">
        <v>1770.02</v>
      </c>
      <c r="D48" s="307">
        <v>25.020000000008</v>
      </c>
      <c r="E48" s="308">
        <v>1.014338108882</v>
      </c>
      <c r="F48" s="306">
        <v>1791.95</v>
      </c>
      <c r="G48" s="307">
        <v>298.65833333333302</v>
      </c>
      <c r="H48" s="309">
        <v>143.922</v>
      </c>
      <c r="I48" s="306">
        <v>297.26200000000102</v>
      </c>
      <c r="J48" s="307">
        <v>-1.396333333332</v>
      </c>
      <c r="K48" s="310">
        <v>0.165887441055</v>
      </c>
    </row>
    <row r="49" spans="1:11" ht="14.4" customHeight="1" thickBot="1" x14ac:dyDescent="0.35">
      <c r="A49" s="327" t="s">
        <v>203</v>
      </c>
      <c r="B49" s="311">
        <v>479.78322410265503</v>
      </c>
      <c r="C49" s="311">
        <v>450.43200000000098</v>
      </c>
      <c r="D49" s="312">
        <v>-29.351224102654001</v>
      </c>
      <c r="E49" s="313">
        <v>0.93882398835900005</v>
      </c>
      <c r="F49" s="311">
        <v>450.48000000000098</v>
      </c>
      <c r="G49" s="312">
        <v>75.08</v>
      </c>
      <c r="H49" s="314">
        <v>42.351999999999997</v>
      </c>
      <c r="I49" s="311">
        <v>76.415000000000006</v>
      </c>
      <c r="J49" s="312">
        <v>1.335</v>
      </c>
      <c r="K49" s="315">
        <v>0.16963017225999999</v>
      </c>
    </row>
    <row r="50" spans="1:11" ht="14.4" customHeight="1" thickBot="1" x14ac:dyDescent="0.35">
      <c r="A50" s="328" t="s">
        <v>204</v>
      </c>
      <c r="B50" s="306">
        <v>479.78322410265503</v>
      </c>
      <c r="C50" s="306">
        <v>450.43200000000098</v>
      </c>
      <c r="D50" s="307">
        <v>-29.351224102654001</v>
      </c>
      <c r="E50" s="308">
        <v>0.93882398835900005</v>
      </c>
      <c r="F50" s="306">
        <v>450.48000000000098</v>
      </c>
      <c r="G50" s="307">
        <v>75.08</v>
      </c>
      <c r="H50" s="309">
        <v>42.351999999999997</v>
      </c>
      <c r="I50" s="306">
        <v>76.415000000000006</v>
      </c>
      <c r="J50" s="307">
        <v>1.335</v>
      </c>
      <c r="K50" s="310">
        <v>0.16963017225999999</v>
      </c>
    </row>
    <row r="51" spans="1:11" ht="14.4" customHeight="1" thickBot="1" x14ac:dyDescent="0.35">
      <c r="A51" s="327" t="s">
        <v>205</v>
      </c>
      <c r="B51" s="311">
        <v>4.1589999999999998</v>
      </c>
      <c r="C51" s="311">
        <v>0</v>
      </c>
      <c r="D51" s="312">
        <v>-4.1589999999999998</v>
      </c>
      <c r="E51" s="313">
        <v>0</v>
      </c>
      <c r="F51" s="311">
        <v>0</v>
      </c>
      <c r="G51" s="312">
        <v>0</v>
      </c>
      <c r="H51" s="314">
        <v>0</v>
      </c>
      <c r="I51" s="311">
        <v>0</v>
      </c>
      <c r="J51" s="312">
        <v>0</v>
      </c>
      <c r="K51" s="315">
        <v>2</v>
      </c>
    </row>
    <row r="52" spans="1:11" ht="14.4" customHeight="1" thickBot="1" x14ac:dyDescent="0.35">
      <c r="A52" s="328" t="s">
        <v>206</v>
      </c>
      <c r="B52" s="306">
        <v>4.1589999999999998</v>
      </c>
      <c r="C52" s="306">
        <v>0</v>
      </c>
      <c r="D52" s="307">
        <v>-4.1589999999999998</v>
      </c>
      <c r="E52" s="308">
        <v>0</v>
      </c>
      <c r="F52" s="306">
        <v>0</v>
      </c>
      <c r="G52" s="307">
        <v>0</v>
      </c>
      <c r="H52" s="309">
        <v>0</v>
      </c>
      <c r="I52" s="306">
        <v>0</v>
      </c>
      <c r="J52" s="307">
        <v>0</v>
      </c>
      <c r="K52" s="310">
        <v>2</v>
      </c>
    </row>
    <row r="53" spans="1:11" ht="14.4" customHeight="1" thickBot="1" x14ac:dyDescent="0.35">
      <c r="A53" s="330" t="s">
        <v>207</v>
      </c>
      <c r="B53" s="306">
        <v>0</v>
      </c>
      <c r="C53" s="306">
        <v>7.5</v>
      </c>
      <c r="D53" s="307">
        <v>7.5</v>
      </c>
      <c r="E53" s="318" t="s">
        <v>179</v>
      </c>
      <c r="F53" s="306">
        <v>0</v>
      </c>
      <c r="G53" s="307">
        <v>0</v>
      </c>
      <c r="H53" s="309">
        <v>0</v>
      </c>
      <c r="I53" s="306">
        <v>0</v>
      </c>
      <c r="J53" s="307">
        <v>0</v>
      </c>
      <c r="K53" s="319" t="s">
        <v>162</v>
      </c>
    </row>
    <row r="54" spans="1:11" ht="14.4" customHeight="1" thickBot="1" x14ac:dyDescent="0.35">
      <c r="A54" s="328" t="s">
        <v>208</v>
      </c>
      <c r="B54" s="306">
        <v>0</v>
      </c>
      <c r="C54" s="306">
        <v>7.5</v>
      </c>
      <c r="D54" s="307">
        <v>7.5</v>
      </c>
      <c r="E54" s="318" t="s">
        <v>179</v>
      </c>
      <c r="F54" s="306">
        <v>0</v>
      </c>
      <c r="G54" s="307">
        <v>0</v>
      </c>
      <c r="H54" s="309">
        <v>0</v>
      </c>
      <c r="I54" s="306">
        <v>0</v>
      </c>
      <c r="J54" s="307">
        <v>0</v>
      </c>
      <c r="K54" s="319" t="s">
        <v>162</v>
      </c>
    </row>
    <row r="55" spans="1:11" ht="14.4" customHeight="1" thickBot="1" x14ac:dyDescent="0.35">
      <c r="A55" s="326" t="s">
        <v>209</v>
      </c>
      <c r="B55" s="306">
        <v>593.29999999999995</v>
      </c>
      <c r="C55" s="306">
        <v>748.75080000000105</v>
      </c>
      <c r="D55" s="307">
        <v>155.45080000000101</v>
      </c>
      <c r="E55" s="308">
        <v>1.262010450025</v>
      </c>
      <c r="F55" s="306">
        <v>752.96</v>
      </c>
      <c r="G55" s="307">
        <v>125.493333333333</v>
      </c>
      <c r="H55" s="309">
        <v>62.937150000000003</v>
      </c>
      <c r="I55" s="306">
        <v>126.6546</v>
      </c>
      <c r="J55" s="307">
        <v>1.161266666667</v>
      </c>
      <c r="K55" s="310">
        <v>0.16820893540099999</v>
      </c>
    </row>
    <row r="56" spans="1:11" ht="14.4" customHeight="1" thickBot="1" x14ac:dyDescent="0.35">
      <c r="A56" s="327" t="s">
        <v>210</v>
      </c>
      <c r="B56" s="311">
        <v>157.05000000000001</v>
      </c>
      <c r="C56" s="311">
        <v>198.40880000000001</v>
      </c>
      <c r="D56" s="312">
        <v>41.358799999999</v>
      </c>
      <c r="E56" s="313">
        <v>1.2633479783499999</v>
      </c>
      <c r="F56" s="311">
        <v>200.14</v>
      </c>
      <c r="G56" s="312">
        <v>33.356666666666001</v>
      </c>
      <c r="H56" s="314">
        <v>16.659400000000002</v>
      </c>
      <c r="I56" s="311">
        <v>33.5261</v>
      </c>
      <c r="J56" s="312">
        <v>0.16943333333300001</v>
      </c>
      <c r="K56" s="315">
        <v>0.16751324073099999</v>
      </c>
    </row>
    <row r="57" spans="1:11" ht="14.4" customHeight="1" thickBot="1" x14ac:dyDescent="0.35">
      <c r="A57" s="328" t="s">
        <v>211</v>
      </c>
      <c r="B57" s="306">
        <v>157.05000000000001</v>
      </c>
      <c r="C57" s="306">
        <v>198.40880000000001</v>
      </c>
      <c r="D57" s="307">
        <v>41.358799999999</v>
      </c>
      <c r="E57" s="308">
        <v>1.2633479783499999</v>
      </c>
      <c r="F57" s="306">
        <v>200.14</v>
      </c>
      <c r="G57" s="307">
        <v>33.356666666666001</v>
      </c>
      <c r="H57" s="309">
        <v>16.659400000000002</v>
      </c>
      <c r="I57" s="306">
        <v>33.5261</v>
      </c>
      <c r="J57" s="307">
        <v>0.16943333333300001</v>
      </c>
      <c r="K57" s="310">
        <v>0.16751324073099999</v>
      </c>
    </row>
    <row r="58" spans="1:11" ht="14.4" customHeight="1" thickBot="1" x14ac:dyDescent="0.35">
      <c r="A58" s="327" t="s">
        <v>212</v>
      </c>
      <c r="B58" s="311">
        <v>436.24999999999898</v>
      </c>
      <c r="C58" s="311">
        <v>550.34200000000101</v>
      </c>
      <c r="D58" s="312">
        <v>114.09200000000099</v>
      </c>
      <c r="E58" s="313">
        <v>1.2615289398280001</v>
      </c>
      <c r="F58" s="311">
        <v>552.82000000000005</v>
      </c>
      <c r="G58" s="312">
        <v>92.136666666666002</v>
      </c>
      <c r="H58" s="314">
        <v>46.277749999999997</v>
      </c>
      <c r="I58" s="311">
        <v>93.128500000000003</v>
      </c>
      <c r="J58" s="312">
        <v>0.99183333333299994</v>
      </c>
      <c r="K58" s="315">
        <v>0.16846080098399999</v>
      </c>
    </row>
    <row r="59" spans="1:11" ht="14.4" customHeight="1" thickBot="1" x14ac:dyDescent="0.35">
      <c r="A59" s="328" t="s">
        <v>213</v>
      </c>
      <c r="B59" s="306">
        <v>436.24999999999898</v>
      </c>
      <c r="C59" s="306">
        <v>550.34200000000101</v>
      </c>
      <c r="D59" s="307">
        <v>114.09200000000099</v>
      </c>
      <c r="E59" s="308">
        <v>1.2615289398280001</v>
      </c>
      <c r="F59" s="306">
        <v>552.82000000000005</v>
      </c>
      <c r="G59" s="307">
        <v>92.136666666666002</v>
      </c>
      <c r="H59" s="309">
        <v>46.277749999999997</v>
      </c>
      <c r="I59" s="306">
        <v>93.128500000000003</v>
      </c>
      <c r="J59" s="307">
        <v>0.99183333333299994</v>
      </c>
      <c r="K59" s="310">
        <v>0.16846080098399999</v>
      </c>
    </row>
    <row r="60" spans="1:11" ht="14.4" customHeight="1" thickBot="1" x14ac:dyDescent="0.35">
      <c r="A60" s="326" t="s">
        <v>214</v>
      </c>
      <c r="B60" s="306">
        <v>34.9</v>
      </c>
      <c r="C60" s="306">
        <v>35.398269999999997</v>
      </c>
      <c r="D60" s="307">
        <v>0.49826999999900001</v>
      </c>
      <c r="E60" s="308">
        <v>1.0142770773630001</v>
      </c>
      <c r="F60" s="306">
        <v>45.655280053879999</v>
      </c>
      <c r="G60" s="307">
        <v>7.6092133423129997</v>
      </c>
      <c r="H60" s="309">
        <v>2.8790800000000001</v>
      </c>
      <c r="I60" s="306">
        <v>5.9451799999999997</v>
      </c>
      <c r="J60" s="307">
        <v>-1.664033342313</v>
      </c>
      <c r="K60" s="310">
        <v>0.13021889238100001</v>
      </c>
    </row>
    <row r="61" spans="1:11" ht="14.4" customHeight="1" thickBot="1" x14ac:dyDescent="0.35">
      <c r="A61" s="327" t="s">
        <v>215</v>
      </c>
      <c r="B61" s="311">
        <v>34.9</v>
      </c>
      <c r="C61" s="311">
        <v>35.398269999999997</v>
      </c>
      <c r="D61" s="312">
        <v>0.49826999999900001</v>
      </c>
      <c r="E61" s="313">
        <v>1.0142770773630001</v>
      </c>
      <c r="F61" s="311">
        <v>45.655280053879999</v>
      </c>
      <c r="G61" s="312">
        <v>7.6092133423129997</v>
      </c>
      <c r="H61" s="314">
        <v>2.8790800000000001</v>
      </c>
      <c r="I61" s="311">
        <v>5.9451799999999997</v>
      </c>
      <c r="J61" s="312">
        <v>-1.664033342313</v>
      </c>
      <c r="K61" s="315">
        <v>0.13021889238100001</v>
      </c>
    </row>
    <row r="62" spans="1:11" ht="14.4" customHeight="1" thickBot="1" x14ac:dyDescent="0.35">
      <c r="A62" s="328" t="s">
        <v>216</v>
      </c>
      <c r="B62" s="306">
        <v>34.9</v>
      </c>
      <c r="C62" s="306">
        <v>35.398269999999997</v>
      </c>
      <c r="D62" s="307">
        <v>0.49826999999900001</v>
      </c>
      <c r="E62" s="308">
        <v>1.0142770773630001</v>
      </c>
      <c r="F62" s="306">
        <v>45.655280053879999</v>
      </c>
      <c r="G62" s="307">
        <v>7.6092133423129997</v>
      </c>
      <c r="H62" s="309">
        <v>2.8790800000000001</v>
      </c>
      <c r="I62" s="306">
        <v>5.9451799999999997</v>
      </c>
      <c r="J62" s="307">
        <v>-1.664033342313</v>
      </c>
      <c r="K62" s="310">
        <v>0.13021889238100001</v>
      </c>
    </row>
    <row r="63" spans="1:11" ht="14.4" customHeight="1" thickBot="1" x14ac:dyDescent="0.35">
      <c r="A63" s="325" t="s">
        <v>217</v>
      </c>
      <c r="B63" s="306">
        <v>4.4405506883600001</v>
      </c>
      <c r="C63" s="306">
        <v>3.3</v>
      </c>
      <c r="D63" s="307">
        <v>-1.1405506883600001</v>
      </c>
      <c r="E63" s="308">
        <v>0.743151071025</v>
      </c>
      <c r="F63" s="306">
        <v>3.7748113314870002</v>
      </c>
      <c r="G63" s="307">
        <v>0.62913522191399995</v>
      </c>
      <c r="H63" s="309">
        <v>0</v>
      </c>
      <c r="I63" s="306">
        <v>1.5</v>
      </c>
      <c r="J63" s="307">
        <v>0.87086477808499996</v>
      </c>
      <c r="K63" s="310">
        <v>0.39737085334200001</v>
      </c>
    </row>
    <row r="64" spans="1:11" ht="14.4" customHeight="1" thickBot="1" x14ac:dyDescent="0.35">
      <c r="A64" s="326" t="s">
        <v>218</v>
      </c>
      <c r="B64" s="306">
        <v>2.4405506883600001</v>
      </c>
      <c r="C64" s="306">
        <v>1.8</v>
      </c>
      <c r="D64" s="307">
        <v>-0.64055068835999995</v>
      </c>
      <c r="E64" s="308">
        <v>0.73753846153799996</v>
      </c>
      <c r="F64" s="306">
        <v>1.774811331487</v>
      </c>
      <c r="G64" s="307">
        <v>0.29580188858099998</v>
      </c>
      <c r="H64" s="309">
        <v>0</v>
      </c>
      <c r="I64" s="306">
        <v>0</v>
      </c>
      <c r="J64" s="307">
        <v>-0.29580188858099998</v>
      </c>
      <c r="K64" s="310">
        <v>0</v>
      </c>
    </row>
    <row r="65" spans="1:11" ht="14.4" customHeight="1" thickBot="1" x14ac:dyDescent="0.35">
      <c r="A65" s="327" t="s">
        <v>219</v>
      </c>
      <c r="B65" s="311">
        <v>2.4405506883600001</v>
      </c>
      <c r="C65" s="311">
        <v>1.8</v>
      </c>
      <c r="D65" s="312">
        <v>-0.64055068835999995</v>
      </c>
      <c r="E65" s="313">
        <v>0.73753846153799996</v>
      </c>
      <c r="F65" s="311">
        <v>1.774811331487</v>
      </c>
      <c r="G65" s="312">
        <v>0.29580188858099998</v>
      </c>
      <c r="H65" s="314">
        <v>0</v>
      </c>
      <c r="I65" s="311">
        <v>0</v>
      </c>
      <c r="J65" s="312">
        <v>-0.29580188858099998</v>
      </c>
      <c r="K65" s="315">
        <v>0</v>
      </c>
    </row>
    <row r="66" spans="1:11" ht="14.4" customHeight="1" thickBot="1" x14ac:dyDescent="0.35">
      <c r="A66" s="328" t="s">
        <v>220</v>
      </c>
      <c r="B66" s="306">
        <v>2.4405506883600001</v>
      </c>
      <c r="C66" s="306">
        <v>1.8</v>
      </c>
      <c r="D66" s="307">
        <v>-0.64055068835999995</v>
      </c>
      <c r="E66" s="308">
        <v>0.73753846153799996</v>
      </c>
      <c r="F66" s="306">
        <v>1.774811331487</v>
      </c>
      <c r="G66" s="307">
        <v>0.29580188858099998</v>
      </c>
      <c r="H66" s="309">
        <v>0</v>
      </c>
      <c r="I66" s="306">
        <v>0</v>
      </c>
      <c r="J66" s="307">
        <v>-0.29580188858099998</v>
      </c>
      <c r="K66" s="310">
        <v>0</v>
      </c>
    </row>
    <row r="67" spans="1:11" ht="14.4" customHeight="1" thickBot="1" x14ac:dyDescent="0.35">
      <c r="A67" s="326" t="s">
        <v>221</v>
      </c>
      <c r="B67" s="306">
        <v>2</v>
      </c>
      <c r="C67" s="306">
        <v>1.5</v>
      </c>
      <c r="D67" s="307">
        <v>-0.5</v>
      </c>
      <c r="E67" s="308">
        <v>0.74999999999900002</v>
      </c>
      <c r="F67" s="306">
        <v>2</v>
      </c>
      <c r="G67" s="307">
        <v>0.33333333333300003</v>
      </c>
      <c r="H67" s="309">
        <v>0</v>
      </c>
      <c r="I67" s="306">
        <v>1.5</v>
      </c>
      <c r="J67" s="307">
        <v>1.1666666666659999</v>
      </c>
      <c r="K67" s="310">
        <v>0.75</v>
      </c>
    </row>
    <row r="68" spans="1:11" ht="14.4" customHeight="1" thickBot="1" x14ac:dyDescent="0.35">
      <c r="A68" s="327" t="s">
        <v>222</v>
      </c>
      <c r="B68" s="311">
        <v>2</v>
      </c>
      <c r="C68" s="311">
        <v>1.5</v>
      </c>
      <c r="D68" s="312">
        <v>-0.5</v>
      </c>
      <c r="E68" s="313">
        <v>0.74999999999900002</v>
      </c>
      <c r="F68" s="311">
        <v>2</v>
      </c>
      <c r="G68" s="312">
        <v>0.33333333333300003</v>
      </c>
      <c r="H68" s="314">
        <v>0</v>
      </c>
      <c r="I68" s="311">
        <v>1.5</v>
      </c>
      <c r="J68" s="312">
        <v>1.1666666666659999</v>
      </c>
      <c r="K68" s="315">
        <v>0.75</v>
      </c>
    </row>
    <row r="69" spans="1:11" ht="14.4" customHeight="1" thickBot="1" x14ac:dyDescent="0.35">
      <c r="A69" s="328" t="s">
        <v>223</v>
      </c>
      <c r="B69" s="306">
        <v>2</v>
      </c>
      <c r="C69" s="306">
        <v>1.5</v>
      </c>
      <c r="D69" s="307">
        <v>-0.5</v>
      </c>
      <c r="E69" s="308">
        <v>0.74999999999900002</v>
      </c>
      <c r="F69" s="306">
        <v>2</v>
      </c>
      <c r="G69" s="307">
        <v>0.33333333333300003</v>
      </c>
      <c r="H69" s="309">
        <v>0</v>
      </c>
      <c r="I69" s="306">
        <v>1.5</v>
      </c>
      <c r="J69" s="307">
        <v>1.1666666666659999</v>
      </c>
      <c r="K69" s="310">
        <v>0.75</v>
      </c>
    </row>
    <row r="70" spans="1:11" ht="14.4" customHeight="1" thickBot="1" x14ac:dyDescent="0.35">
      <c r="A70" s="325" t="s">
        <v>224</v>
      </c>
      <c r="B70" s="306">
        <v>10</v>
      </c>
      <c r="C70" s="306">
        <v>12.7125</v>
      </c>
      <c r="D70" s="307">
        <v>2.7124999999999999</v>
      </c>
      <c r="E70" s="308">
        <v>1.27125</v>
      </c>
      <c r="F70" s="306">
        <v>12</v>
      </c>
      <c r="G70" s="307">
        <v>2</v>
      </c>
      <c r="H70" s="309">
        <v>0</v>
      </c>
      <c r="I70" s="306">
        <v>2.7450000000000001</v>
      </c>
      <c r="J70" s="307">
        <v>0.745</v>
      </c>
      <c r="K70" s="310">
        <v>0.22875000000000001</v>
      </c>
    </row>
    <row r="71" spans="1:11" ht="14.4" customHeight="1" thickBot="1" x14ac:dyDescent="0.35">
      <c r="A71" s="326" t="s">
        <v>225</v>
      </c>
      <c r="B71" s="306">
        <v>10</v>
      </c>
      <c r="C71" s="306">
        <v>12.7125</v>
      </c>
      <c r="D71" s="307">
        <v>2.7124999999999999</v>
      </c>
      <c r="E71" s="308">
        <v>1.27125</v>
      </c>
      <c r="F71" s="306">
        <v>12</v>
      </c>
      <c r="G71" s="307">
        <v>2</v>
      </c>
      <c r="H71" s="309">
        <v>0</v>
      </c>
      <c r="I71" s="306">
        <v>2.7450000000000001</v>
      </c>
      <c r="J71" s="307">
        <v>0.745</v>
      </c>
      <c r="K71" s="310">
        <v>0.22875000000000001</v>
      </c>
    </row>
    <row r="72" spans="1:11" ht="14.4" customHeight="1" thickBot="1" x14ac:dyDescent="0.35">
      <c r="A72" s="327" t="s">
        <v>226</v>
      </c>
      <c r="B72" s="311">
        <v>0</v>
      </c>
      <c r="C72" s="311">
        <v>1.7324999999999999</v>
      </c>
      <c r="D72" s="312">
        <v>1.7324999999999999</v>
      </c>
      <c r="E72" s="316" t="s">
        <v>162</v>
      </c>
      <c r="F72" s="311">
        <v>0</v>
      </c>
      <c r="G72" s="312">
        <v>0</v>
      </c>
      <c r="H72" s="314">
        <v>0</v>
      </c>
      <c r="I72" s="311">
        <v>0</v>
      </c>
      <c r="J72" s="312">
        <v>0</v>
      </c>
      <c r="K72" s="317" t="s">
        <v>162</v>
      </c>
    </row>
    <row r="73" spans="1:11" ht="14.4" customHeight="1" thickBot="1" x14ac:dyDescent="0.35">
      <c r="A73" s="328" t="s">
        <v>227</v>
      </c>
      <c r="B73" s="306">
        <v>0</v>
      </c>
      <c r="C73" s="306">
        <v>1.5125</v>
      </c>
      <c r="D73" s="307">
        <v>1.5125</v>
      </c>
      <c r="E73" s="318" t="s">
        <v>162</v>
      </c>
      <c r="F73" s="306">
        <v>0</v>
      </c>
      <c r="G73" s="307">
        <v>0</v>
      </c>
      <c r="H73" s="309">
        <v>0</v>
      </c>
      <c r="I73" s="306">
        <v>0</v>
      </c>
      <c r="J73" s="307">
        <v>0</v>
      </c>
      <c r="K73" s="319" t="s">
        <v>162</v>
      </c>
    </row>
    <row r="74" spans="1:11" ht="14.4" customHeight="1" thickBot="1" x14ac:dyDescent="0.35">
      <c r="A74" s="328" t="s">
        <v>228</v>
      </c>
      <c r="B74" s="306">
        <v>0</v>
      </c>
      <c r="C74" s="306">
        <v>0.22</v>
      </c>
      <c r="D74" s="307">
        <v>0.22</v>
      </c>
      <c r="E74" s="318" t="s">
        <v>179</v>
      </c>
      <c r="F74" s="306">
        <v>0</v>
      </c>
      <c r="G74" s="307">
        <v>0</v>
      </c>
      <c r="H74" s="309">
        <v>0</v>
      </c>
      <c r="I74" s="306">
        <v>0</v>
      </c>
      <c r="J74" s="307">
        <v>0</v>
      </c>
      <c r="K74" s="319" t="s">
        <v>162</v>
      </c>
    </row>
    <row r="75" spans="1:11" ht="14.4" customHeight="1" thickBot="1" x14ac:dyDescent="0.35">
      <c r="A75" s="327" t="s">
        <v>229</v>
      </c>
      <c r="B75" s="311">
        <v>10</v>
      </c>
      <c r="C75" s="311">
        <v>10.98</v>
      </c>
      <c r="D75" s="312">
        <v>0.98</v>
      </c>
      <c r="E75" s="313">
        <v>1.0980000000000001</v>
      </c>
      <c r="F75" s="311">
        <v>12</v>
      </c>
      <c r="G75" s="312">
        <v>2</v>
      </c>
      <c r="H75" s="314">
        <v>0</v>
      </c>
      <c r="I75" s="311">
        <v>2.7450000000000001</v>
      </c>
      <c r="J75" s="312">
        <v>0.745</v>
      </c>
      <c r="K75" s="315">
        <v>0.22875000000000001</v>
      </c>
    </row>
    <row r="76" spans="1:11" ht="14.4" customHeight="1" thickBot="1" x14ac:dyDescent="0.35">
      <c r="A76" s="328" t="s">
        <v>230</v>
      </c>
      <c r="B76" s="306">
        <v>10</v>
      </c>
      <c r="C76" s="306">
        <v>10.98</v>
      </c>
      <c r="D76" s="307">
        <v>0.98</v>
      </c>
      <c r="E76" s="308">
        <v>1.0980000000000001</v>
      </c>
      <c r="F76" s="306">
        <v>12</v>
      </c>
      <c r="G76" s="307">
        <v>2</v>
      </c>
      <c r="H76" s="309">
        <v>0</v>
      </c>
      <c r="I76" s="306">
        <v>2.7450000000000001</v>
      </c>
      <c r="J76" s="307">
        <v>0.745</v>
      </c>
      <c r="K76" s="310">
        <v>0.22875000000000001</v>
      </c>
    </row>
    <row r="77" spans="1:11" ht="14.4" customHeight="1" thickBot="1" x14ac:dyDescent="0.35">
      <c r="A77" s="325" t="s">
        <v>231</v>
      </c>
      <c r="B77" s="306">
        <v>46.820778567331999</v>
      </c>
      <c r="C77" s="306">
        <v>30.137</v>
      </c>
      <c r="D77" s="307">
        <v>-16.683778567331998</v>
      </c>
      <c r="E77" s="308">
        <v>0.64366721191200005</v>
      </c>
      <c r="F77" s="306">
        <v>33.611460693818003</v>
      </c>
      <c r="G77" s="307">
        <v>5.6019101156359996</v>
      </c>
      <c r="H77" s="309">
        <v>2.4097</v>
      </c>
      <c r="I77" s="306">
        <v>4.8172899999999998</v>
      </c>
      <c r="J77" s="307">
        <v>-0.78462011563599998</v>
      </c>
      <c r="K77" s="310">
        <v>0.143322839905</v>
      </c>
    </row>
    <row r="78" spans="1:11" ht="14.4" customHeight="1" thickBot="1" x14ac:dyDescent="0.35">
      <c r="A78" s="326" t="s">
        <v>232</v>
      </c>
      <c r="B78" s="306">
        <v>46.820778567331999</v>
      </c>
      <c r="C78" s="306">
        <v>24.547000000000001</v>
      </c>
      <c r="D78" s="307">
        <v>-22.273778567331998</v>
      </c>
      <c r="E78" s="308">
        <v>0.52427577565100003</v>
      </c>
      <c r="F78" s="306">
        <v>24.999999999999002</v>
      </c>
      <c r="G78" s="307">
        <v>4.1666666666659999</v>
      </c>
      <c r="H78" s="309">
        <v>2.4097</v>
      </c>
      <c r="I78" s="306">
        <v>4.8172899999999998</v>
      </c>
      <c r="J78" s="307">
        <v>0.65062333333300004</v>
      </c>
      <c r="K78" s="310">
        <v>0.19269159999999999</v>
      </c>
    </row>
    <row r="79" spans="1:11" ht="14.4" customHeight="1" thickBot="1" x14ac:dyDescent="0.35">
      <c r="A79" s="327" t="s">
        <v>233</v>
      </c>
      <c r="B79" s="311">
        <v>46.820778567331999</v>
      </c>
      <c r="C79" s="311">
        <v>24.547000000000001</v>
      </c>
      <c r="D79" s="312">
        <v>-22.273778567331998</v>
      </c>
      <c r="E79" s="313">
        <v>0.52427577565100003</v>
      </c>
      <c r="F79" s="311">
        <v>24.999999999999002</v>
      </c>
      <c r="G79" s="312">
        <v>4.1666666666659999</v>
      </c>
      <c r="H79" s="314">
        <v>2.4097</v>
      </c>
      <c r="I79" s="311">
        <v>4.8172899999999998</v>
      </c>
      <c r="J79" s="312">
        <v>0.65062333333300004</v>
      </c>
      <c r="K79" s="315">
        <v>0.19269159999999999</v>
      </c>
    </row>
    <row r="80" spans="1:11" ht="14.4" customHeight="1" thickBot="1" x14ac:dyDescent="0.35">
      <c r="A80" s="328" t="s">
        <v>234</v>
      </c>
      <c r="B80" s="306">
        <v>2.9884698867649999</v>
      </c>
      <c r="C80" s="306">
        <v>2.9279999999999999</v>
      </c>
      <c r="D80" s="307">
        <v>-6.0469886765000001E-2</v>
      </c>
      <c r="E80" s="308">
        <v>0.979765602781</v>
      </c>
      <c r="F80" s="306">
        <v>2.9999999999989999</v>
      </c>
      <c r="G80" s="307">
        <v>0.49999999999900002</v>
      </c>
      <c r="H80" s="309">
        <v>0.28981000000000001</v>
      </c>
      <c r="I80" s="306">
        <v>0.57752000000000003</v>
      </c>
      <c r="J80" s="307">
        <v>7.7520000000000006E-2</v>
      </c>
      <c r="K80" s="310">
        <v>0.192506666666</v>
      </c>
    </row>
    <row r="81" spans="1:11" ht="14.4" customHeight="1" thickBot="1" x14ac:dyDescent="0.35">
      <c r="A81" s="328" t="s">
        <v>235</v>
      </c>
      <c r="B81" s="306">
        <v>20.893783063232</v>
      </c>
      <c r="C81" s="306">
        <v>0</v>
      </c>
      <c r="D81" s="307">
        <v>-20.893783063232</v>
      </c>
      <c r="E81" s="308">
        <v>0</v>
      </c>
      <c r="F81" s="306">
        <v>0</v>
      </c>
      <c r="G81" s="307">
        <v>0</v>
      </c>
      <c r="H81" s="309">
        <v>0</v>
      </c>
      <c r="I81" s="306">
        <v>0</v>
      </c>
      <c r="J81" s="307">
        <v>0</v>
      </c>
      <c r="K81" s="310">
        <v>2</v>
      </c>
    </row>
    <row r="82" spans="1:11" ht="14.4" customHeight="1" thickBot="1" x14ac:dyDescent="0.35">
      <c r="A82" s="328" t="s">
        <v>236</v>
      </c>
      <c r="B82" s="306">
        <v>22.938525617334999</v>
      </c>
      <c r="C82" s="306">
        <v>21.619</v>
      </c>
      <c r="D82" s="307">
        <v>-1.319525617334</v>
      </c>
      <c r="E82" s="308">
        <v>0.942475569731</v>
      </c>
      <c r="F82" s="306">
        <v>21.999999999999002</v>
      </c>
      <c r="G82" s="307">
        <v>3.6666666666659999</v>
      </c>
      <c r="H82" s="309">
        <v>2.1198899999999998</v>
      </c>
      <c r="I82" s="306">
        <v>4.23977</v>
      </c>
      <c r="J82" s="307">
        <v>0.57310333333300001</v>
      </c>
      <c r="K82" s="310">
        <v>0.192716818181</v>
      </c>
    </row>
    <row r="83" spans="1:11" ht="14.4" customHeight="1" thickBot="1" x14ac:dyDescent="0.35">
      <c r="A83" s="326" t="s">
        <v>237</v>
      </c>
      <c r="B83" s="306">
        <v>0</v>
      </c>
      <c r="C83" s="306">
        <v>5.59</v>
      </c>
      <c r="D83" s="307">
        <v>5.59</v>
      </c>
      <c r="E83" s="318" t="s">
        <v>179</v>
      </c>
      <c r="F83" s="306">
        <v>8.6114606938179996</v>
      </c>
      <c r="G83" s="307">
        <v>1.435243448969</v>
      </c>
      <c r="H83" s="309">
        <v>0</v>
      </c>
      <c r="I83" s="306">
        <v>0</v>
      </c>
      <c r="J83" s="307">
        <v>-1.435243448969</v>
      </c>
      <c r="K83" s="310">
        <v>0</v>
      </c>
    </row>
    <row r="84" spans="1:11" ht="14.4" customHeight="1" thickBot="1" x14ac:dyDescent="0.35">
      <c r="A84" s="327" t="s">
        <v>238</v>
      </c>
      <c r="B84" s="311">
        <v>0</v>
      </c>
      <c r="C84" s="311">
        <v>5.59</v>
      </c>
      <c r="D84" s="312">
        <v>5.59</v>
      </c>
      <c r="E84" s="316" t="s">
        <v>179</v>
      </c>
      <c r="F84" s="311">
        <v>8.6114606938179996</v>
      </c>
      <c r="G84" s="312">
        <v>1.435243448969</v>
      </c>
      <c r="H84" s="314">
        <v>0</v>
      </c>
      <c r="I84" s="311">
        <v>0</v>
      </c>
      <c r="J84" s="312">
        <v>-1.435243448969</v>
      </c>
      <c r="K84" s="315">
        <v>0</v>
      </c>
    </row>
    <row r="85" spans="1:11" ht="14.4" customHeight="1" thickBot="1" x14ac:dyDescent="0.35">
      <c r="A85" s="328" t="s">
        <v>239</v>
      </c>
      <c r="B85" s="306">
        <v>0</v>
      </c>
      <c r="C85" s="306">
        <v>5.59</v>
      </c>
      <c r="D85" s="307">
        <v>5.59</v>
      </c>
      <c r="E85" s="318" t="s">
        <v>179</v>
      </c>
      <c r="F85" s="306">
        <v>8.6114606938179996</v>
      </c>
      <c r="G85" s="307">
        <v>1.435243448969</v>
      </c>
      <c r="H85" s="309">
        <v>0</v>
      </c>
      <c r="I85" s="306">
        <v>0</v>
      </c>
      <c r="J85" s="307">
        <v>-1.435243448969</v>
      </c>
      <c r="K85" s="310">
        <v>0</v>
      </c>
    </row>
    <row r="86" spans="1:11" ht="14.4" customHeight="1" thickBot="1" x14ac:dyDescent="0.35">
      <c r="A86" s="324" t="s">
        <v>240</v>
      </c>
      <c r="B86" s="306">
        <v>19.869040566997999</v>
      </c>
      <c r="C86" s="306">
        <v>7.5</v>
      </c>
      <c r="D86" s="307">
        <v>-12.369040566998001</v>
      </c>
      <c r="E86" s="308">
        <v>0.37747167381800001</v>
      </c>
      <c r="F86" s="306">
        <v>16.613749403829001</v>
      </c>
      <c r="G86" s="307">
        <v>2.7689582339709999</v>
      </c>
      <c r="H86" s="309">
        <v>0</v>
      </c>
      <c r="I86" s="306">
        <v>0</v>
      </c>
      <c r="J86" s="307">
        <v>-2.7689582339709999</v>
      </c>
      <c r="K86" s="310">
        <v>0</v>
      </c>
    </row>
    <row r="87" spans="1:11" ht="14.4" customHeight="1" thickBot="1" x14ac:dyDescent="0.35">
      <c r="A87" s="325" t="s">
        <v>241</v>
      </c>
      <c r="B87" s="306">
        <v>0</v>
      </c>
      <c r="C87" s="306">
        <v>7.5</v>
      </c>
      <c r="D87" s="307">
        <v>7.5</v>
      </c>
      <c r="E87" s="318" t="s">
        <v>162</v>
      </c>
      <c r="F87" s="306">
        <v>16.613749403829001</v>
      </c>
      <c r="G87" s="307">
        <v>2.7689582339709999</v>
      </c>
      <c r="H87" s="309">
        <v>0</v>
      </c>
      <c r="I87" s="306">
        <v>0</v>
      </c>
      <c r="J87" s="307">
        <v>-2.7689582339709999</v>
      </c>
      <c r="K87" s="310">
        <v>0</v>
      </c>
    </row>
    <row r="88" spans="1:11" ht="14.4" customHeight="1" thickBot="1" x14ac:dyDescent="0.35">
      <c r="A88" s="326" t="s">
        <v>242</v>
      </c>
      <c r="B88" s="306">
        <v>0</v>
      </c>
      <c r="C88" s="306">
        <v>7.5</v>
      </c>
      <c r="D88" s="307">
        <v>7.5</v>
      </c>
      <c r="E88" s="318" t="s">
        <v>162</v>
      </c>
      <c r="F88" s="306">
        <v>16.613749403829001</v>
      </c>
      <c r="G88" s="307">
        <v>2.7689582339709999</v>
      </c>
      <c r="H88" s="309">
        <v>0</v>
      </c>
      <c r="I88" s="306">
        <v>0</v>
      </c>
      <c r="J88" s="307">
        <v>-2.7689582339709999</v>
      </c>
      <c r="K88" s="310">
        <v>0</v>
      </c>
    </row>
    <row r="89" spans="1:11" ht="14.4" customHeight="1" thickBot="1" x14ac:dyDescent="0.35">
      <c r="A89" s="327" t="s">
        <v>243</v>
      </c>
      <c r="B89" s="311">
        <v>0</v>
      </c>
      <c r="C89" s="311">
        <v>7.5</v>
      </c>
      <c r="D89" s="312">
        <v>7.5</v>
      </c>
      <c r="E89" s="316" t="s">
        <v>162</v>
      </c>
      <c r="F89" s="311">
        <v>16.613749403829001</v>
      </c>
      <c r="G89" s="312">
        <v>2.7689582339709999</v>
      </c>
      <c r="H89" s="314">
        <v>0</v>
      </c>
      <c r="I89" s="311">
        <v>0</v>
      </c>
      <c r="J89" s="312">
        <v>-2.7689582339709999</v>
      </c>
      <c r="K89" s="315">
        <v>0</v>
      </c>
    </row>
    <row r="90" spans="1:11" ht="14.4" customHeight="1" thickBot="1" x14ac:dyDescent="0.35">
      <c r="A90" s="328" t="s">
        <v>244</v>
      </c>
      <c r="B90" s="306">
        <v>0</v>
      </c>
      <c r="C90" s="306">
        <v>7.5</v>
      </c>
      <c r="D90" s="307">
        <v>7.5</v>
      </c>
      <c r="E90" s="318" t="s">
        <v>162</v>
      </c>
      <c r="F90" s="306">
        <v>16.613749403829001</v>
      </c>
      <c r="G90" s="307">
        <v>2.7689582339709999</v>
      </c>
      <c r="H90" s="309">
        <v>0</v>
      </c>
      <c r="I90" s="306">
        <v>0</v>
      </c>
      <c r="J90" s="307">
        <v>-2.7689582339709999</v>
      </c>
      <c r="K90" s="310">
        <v>0</v>
      </c>
    </row>
    <row r="91" spans="1:11" ht="14.4" customHeight="1" thickBot="1" x14ac:dyDescent="0.35">
      <c r="A91" s="325" t="s">
        <v>245</v>
      </c>
      <c r="B91" s="306">
        <v>19.869040566997999</v>
      </c>
      <c r="C91" s="306">
        <v>0</v>
      </c>
      <c r="D91" s="307">
        <v>-19.869040566997999</v>
      </c>
      <c r="E91" s="308">
        <v>0</v>
      </c>
      <c r="F91" s="306">
        <v>0</v>
      </c>
      <c r="G91" s="307">
        <v>0</v>
      </c>
      <c r="H91" s="309">
        <v>0</v>
      </c>
      <c r="I91" s="306">
        <v>0</v>
      </c>
      <c r="J91" s="307">
        <v>0</v>
      </c>
      <c r="K91" s="310">
        <v>2</v>
      </c>
    </row>
    <row r="92" spans="1:11" ht="14.4" customHeight="1" thickBot="1" x14ac:dyDescent="0.35">
      <c r="A92" s="331" t="s">
        <v>246</v>
      </c>
      <c r="B92" s="311">
        <v>19.869040566997999</v>
      </c>
      <c r="C92" s="311">
        <v>0</v>
      </c>
      <c r="D92" s="312">
        <v>-19.869040566997999</v>
      </c>
      <c r="E92" s="313">
        <v>0</v>
      </c>
      <c r="F92" s="311">
        <v>0</v>
      </c>
      <c r="G92" s="312">
        <v>0</v>
      </c>
      <c r="H92" s="314">
        <v>0</v>
      </c>
      <c r="I92" s="311">
        <v>0</v>
      </c>
      <c r="J92" s="312">
        <v>0</v>
      </c>
      <c r="K92" s="315">
        <v>2</v>
      </c>
    </row>
    <row r="93" spans="1:11" ht="14.4" customHeight="1" thickBot="1" x14ac:dyDescent="0.35">
      <c r="A93" s="327" t="s">
        <v>247</v>
      </c>
      <c r="B93" s="311">
        <v>19.869040566997999</v>
      </c>
      <c r="C93" s="311">
        <v>0</v>
      </c>
      <c r="D93" s="312">
        <v>-19.869040566997999</v>
      </c>
      <c r="E93" s="313">
        <v>0</v>
      </c>
      <c r="F93" s="311">
        <v>0</v>
      </c>
      <c r="G93" s="312">
        <v>0</v>
      </c>
      <c r="H93" s="314">
        <v>0</v>
      </c>
      <c r="I93" s="311">
        <v>0</v>
      </c>
      <c r="J93" s="312">
        <v>0</v>
      </c>
      <c r="K93" s="315">
        <v>2</v>
      </c>
    </row>
    <row r="94" spans="1:11" ht="14.4" customHeight="1" thickBot="1" x14ac:dyDescent="0.35">
      <c r="A94" s="328" t="s">
        <v>248</v>
      </c>
      <c r="B94" s="306">
        <v>19.869040566997999</v>
      </c>
      <c r="C94" s="306">
        <v>0</v>
      </c>
      <c r="D94" s="307">
        <v>-19.869040566997999</v>
      </c>
      <c r="E94" s="308">
        <v>0</v>
      </c>
      <c r="F94" s="306">
        <v>0</v>
      </c>
      <c r="G94" s="307">
        <v>0</v>
      </c>
      <c r="H94" s="309">
        <v>0</v>
      </c>
      <c r="I94" s="306">
        <v>0</v>
      </c>
      <c r="J94" s="307">
        <v>0</v>
      </c>
      <c r="K94" s="310">
        <v>2</v>
      </c>
    </row>
    <row r="95" spans="1:11" ht="14.4" customHeight="1" thickBot="1" x14ac:dyDescent="0.35">
      <c r="A95" s="324" t="s">
        <v>249</v>
      </c>
      <c r="B95" s="306">
        <v>66.944772331324003</v>
      </c>
      <c r="C95" s="306">
        <v>56.069699999999997</v>
      </c>
      <c r="D95" s="307">
        <v>-10.875072331324001</v>
      </c>
      <c r="E95" s="308">
        <v>0.83755158240700001</v>
      </c>
      <c r="F95" s="306">
        <v>0</v>
      </c>
      <c r="G95" s="307">
        <v>0</v>
      </c>
      <c r="H95" s="309">
        <v>5.3976300000000004</v>
      </c>
      <c r="I95" s="306">
        <v>12.0379</v>
      </c>
      <c r="J95" s="307">
        <v>12.0379</v>
      </c>
      <c r="K95" s="319" t="s">
        <v>179</v>
      </c>
    </row>
    <row r="96" spans="1:11" ht="14.4" customHeight="1" thickBot="1" x14ac:dyDescent="0.35">
      <c r="A96" s="329" t="s">
        <v>250</v>
      </c>
      <c r="B96" s="311">
        <v>66.944772331324003</v>
      </c>
      <c r="C96" s="311">
        <v>56.069699999999997</v>
      </c>
      <c r="D96" s="312">
        <v>-10.875072331324001</v>
      </c>
      <c r="E96" s="313">
        <v>0.83755158240700001</v>
      </c>
      <c r="F96" s="311">
        <v>0</v>
      </c>
      <c r="G96" s="312">
        <v>0</v>
      </c>
      <c r="H96" s="314">
        <v>5.3976300000000004</v>
      </c>
      <c r="I96" s="311">
        <v>12.0379</v>
      </c>
      <c r="J96" s="312">
        <v>12.0379</v>
      </c>
      <c r="K96" s="317" t="s">
        <v>179</v>
      </c>
    </row>
    <row r="97" spans="1:11" ht="14.4" customHeight="1" thickBot="1" x14ac:dyDescent="0.35">
      <c r="A97" s="331" t="s">
        <v>28</v>
      </c>
      <c r="B97" s="311">
        <v>66.944772331324003</v>
      </c>
      <c r="C97" s="311">
        <v>56.069699999999997</v>
      </c>
      <c r="D97" s="312">
        <v>-10.875072331324001</v>
      </c>
      <c r="E97" s="313">
        <v>0.83755158240700001</v>
      </c>
      <c r="F97" s="311">
        <v>0</v>
      </c>
      <c r="G97" s="312">
        <v>0</v>
      </c>
      <c r="H97" s="314">
        <v>5.3976300000000004</v>
      </c>
      <c r="I97" s="311">
        <v>12.0379</v>
      </c>
      <c r="J97" s="312">
        <v>12.0379</v>
      </c>
      <c r="K97" s="317" t="s">
        <v>179</v>
      </c>
    </row>
    <row r="98" spans="1:11" ht="14.4" customHeight="1" thickBot="1" x14ac:dyDescent="0.35">
      <c r="A98" s="327" t="s">
        <v>251</v>
      </c>
      <c r="B98" s="311">
        <v>66.944772331324003</v>
      </c>
      <c r="C98" s="311">
        <v>56.069699999999997</v>
      </c>
      <c r="D98" s="312">
        <v>-10.875072331324001</v>
      </c>
      <c r="E98" s="313">
        <v>0.83755158240700001</v>
      </c>
      <c r="F98" s="311">
        <v>0</v>
      </c>
      <c r="G98" s="312">
        <v>0</v>
      </c>
      <c r="H98" s="314">
        <v>5.3976300000000004</v>
      </c>
      <c r="I98" s="311">
        <v>12.0379</v>
      </c>
      <c r="J98" s="312">
        <v>12.0379</v>
      </c>
      <c r="K98" s="317" t="s">
        <v>179</v>
      </c>
    </row>
    <row r="99" spans="1:11" ht="14.4" customHeight="1" thickBot="1" x14ac:dyDescent="0.35">
      <c r="A99" s="328" t="s">
        <v>252</v>
      </c>
      <c r="B99" s="306">
        <v>66.944772331324003</v>
      </c>
      <c r="C99" s="306">
        <v>56.069699999999997</v>
      </c>
      <c r="D99" s="307">
        <v>-10.875072331324001</v>
      </c>
      <c r="E99" s="308">
        <v>0.83755158240700001</v>
      </c>
      <c r="F99" s="306">
        <v>0</v>
      </c>
      <c r="G99" s="307">
        <v>0</v>
      </c>
      <c r="H99" s="309">
        <v>5.3976300000000004</v>
      </c>
      <c r="I99" s="306">
        <v>12.0379</v>
      </c>
      <c r="J99" s="307">
        <v>12.0379</v>
      </c>
      <c r="K99" s="319" t="s">
        <v>179</v>
      </c>
    </row>
    <row r="100" spans="1:11" ht="14.4" customHeight="1" thickBot="1" x14ac:dyDescent="0.35">
      <c r="A100" s="324" t="s">
        <v>253</v>
      </c>
      <c r="B100" s="306">
        <v>3187</v>
      </c>
      <c r="C100" s="306">
        <v>3287.2608300000002</v>
      </c>
      <c r="D100" s="307">
        <v>100.26083</v>
      </c>
      <c r="E100" s="308">
        <v>1.0314593128330001</v>
      </c>
      <c r="F100" s="306">
        <v>0</v>
      </c>
      <c r="G100" s="307">
        <v>0</v>
      </c>
      <c r="H100" s="309">
        <v>268.29187000000002</v>
      </c>
      <c r="I100" s="306">
        <v>539.91651999999999</v>
      </c>
      <c r="J100" s="307">
        <v>539.91651999999999</v>
      </c>
      <c r="K100" s="319" t="s">
        <v>179</v>
      </c>
    </row>
    <row r="101" spans="1:11" ht="14.4" customHeight="1" thickBot="1" x14ac:dyDescent="0.35">
      <c r="A101" s="329" t="s">
        <v>254</v>
      </c>
      <c r="B101" s="311">
        <v>3187</v>
      </c>
      <c r="C101" s="311">
        <v>3287.2608300000002</v>
      </c>
      <c r="D101" s="312">
        <v>100.26083</v>
      </c>
      <c r="E101" s="313">
        <v>1.0314593128330001</v>
      </c>
      <c r="F101" s="311">
        <v>0</v>
      </c>
      <c r="G101" s="312">
        <v>0</v>
      </c>
      <c r="H101" s="314">
        <v>268.29187000000002</v>
      </c>
      <c r="I101" s="311">
        <v>539.91651999999999</v>
      </c>
      <c r="J101" s="312">
        <v>539.91651999999999</v>
      </c>
      <c r="K101" s="317" t="s">
        <v>179</v>
      </c>
    </row>
    <row r="102" spans="1:11" ht="14.4" customHeight="1" thickBot="1" x14ac:dyDescent="0.35">
      <c r="A102" s="331" t="s">
        <v>255</v>
      </c>
      <c r="B102" s="311">
        <v>3187</v>
      </c>
      <c r="C102" s="311">
        <v>3287.2608300000002</v>
      </c>
      <c r="D102" s="312">
        <v>100.26083</v>
      </c>
      <c r="E102" s="313">
        <v>1.0314593128330001</v>
      </c>
      <c r="F102" s="311">
        <v>0</v>
      </c>
      <c r="G102" s="312">
        <v>0</v>
      </c>
      <c r="H102" s="314">
        <v>268.29187000000002</v>
      </c>
      <c r="I102" s="311">
        <v>539.91651999999999</v>
      </c>
      <c r="J102" s="312">
        <v>539.91651999999999</v>
      </c>
      <c r="K102" s="317" t="s">
        <v>179</v>
      </c>
    </row>
    <row r="103" spans="1:11" ht="14.4" customHeight="1" thickBot="1" x14ac:dyDescent="0.35">
      <c r="A103" s="327" t="s">
        <v>256</v>
      </c>
      <c r="B103" s="311">
        <v>3187</v>
      </c>
      <c r="C103" s="311">
        <v>3287.2608300000002</v>
      </c>
      <c r="D103" s="312">
        <v>100.26083</v>
      </c>
      <c r="E103" s="313">
        <v>1.0314593128330001</v>
      </c>
      <c r="F103" s="311">
        <v>0</v>
      </c>
      <c r="G103" s="312">
        <v>0</v>
      </c>
      <c r="H103" s="314">
        <v>268.29187000000002</v>
      </c>
      <c r="I103" s="311">
        <v>539.91651999999999</v>
      </c>
      <c r="J103" s="312">
        <v>539.91651999999999</v>
      </c>
      <c r="K103" s="317" t="s">
        <v>179</v>
      </c>
    </row>
    <row r="104" spans="1:11" ht="14.4" customHeight="1" thickBot="1" x14ac:dyDescent="0.35">
      <c r="A104" s="328" t="s">
        <v>257</v>
      </c>
      <c r="B104" s="306">
        <v>3187</v>
      </c>
      <c r="C104" s="306">
        <v>3287.2608300000002</v>
      </c>
      <c r="D104" s="307">
        <v>100.26083</v>
      </c>
      <c r="E104" s="308">
        <v>1.0314593128330001</v>
      </c>
      <c r="F104" s="306">
        <v>0</v>
      </c>
      <c r="G104" s="307">
        <v>0</v>
      </c>
      <c r="H104" s="309">
        <v>268.29187000000002</v>
      </c>
      <c r="I104" s="306">
        <v>539.91651999999999</v>
      </c>
      <c r="J104" s="307">
        <v>539.91651999999999</v>
      </c>
      <c r="K104" s="319" t="s">
        <v>179</v>
      </c>
    </row>
    <row r="105" spans="1:11" ht="14.4" customHeight="1" thickBot="1" x14ac:dyDescent="0.35">
      <c r="A105" s="332"/>
      <c r="B105" s="306">
        <v>18.650303229660999</v>
      </c>
      <c r="C105" s="306">
        <v>-5.4569682106375702E-12</v>
      </c>
      <c r="D105" s="307">
        <v>-18.650303229666999</v>
      </c>
      <c r="E105" s="308">
        <v>-2.9259407439331502E-13</v>
      </c>
      <c r="F105" s="306">
        <v>-3265.9311392332202</v>
      </c>
      <c r="G105" s="307">
        <v>-544.32185653886904</v>
      </c>
      <c r="H105" s="309">
        <v>2.4075899999989998</v>
      </c>
      <c r="I105" s="306">
        <v>-1.02318153949454E-12</v>
      </c>
      <c r="J105" s="307">
        <v>544.32185653886802</v>
      </c>
      <c r="K105" s="310">
        <v>3.1328937931458299E-16</v>
      </c>
    </row>
    <row r="106" spans="1:11" ht="14.4" customHeight="1" thickBot="1" x14ac:dyDescent="0.35">
      <c r="A106" s="333" t="s">
        <v>40</v>
      </c>
      <c r="B106" s="320">
        <v>18.650303229660999</v>
      </c>
      <c r="C106" s="320">
        <v>-5.4569682106375702E-12</v>
      </c>
      <c r="D106" s="321">
        <v>-18.650303229666999</v>
      </c>
      <c r="E106" s="322">
        <v>-0.46623894208099997</v>
      </c>
      <c r="F106" s="320">
        <v>-3265.9311392332202</v>
      </c>
      <c r="G106" s="321">
        <v>-544.32185653886904</v>
      </c>
      <c r="H106" s="320">
        <v>2.4075899999989998</v>
      </c>
      <c r="I106" s="320">
        <v>-1.1368683772161601E-12</v>
      </c>
      <c r="J106" s="321">
        <v>544.32185653886802</v>
      </c>
      <c r="K106" s="323">
        <v>3.4809931034953702E-16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58" customWidth="1"/>
    <col min="2" max="2" width="61.109375" style="158" customWidth="1"/>
    <col min="3" max="3" width="9.5546875" style="92" hidden="1" customWidth="1" outlineLevel="1"/>
    <col min="4" max="4" width="9.5546875" style="159" customWidth="1" collapsed="1"/>
    <col min="5" max="5" width="2.21875" style="159" customWidth="1"/>
    <col min="6" max="6" width="9.5546875" style="160" customWidth="1"/>
    <col min="7" max="7" width="9.5546875" style="157" customWidth="1"/>
    <col min="8" max="9" width="9.5546875" style="92" customWidth="1"/>
    <col min="10" max="10" width="0" style="92" hidden="1" customWidth="1"/>
    <col min="11" max="16384" width="8.88671875" style="92"/>
  </cols>
  <sheetData>
    <row r="1" spans="1:10" ht="18.600000000000001" customHeight="1" thickBot="1" x14ac:dyDescent="0.4">
      <c r="A1" s="264" t="s">
        <v>61</v>
      </c>
      <c r="B1" s="265"/>
      <c r="C1" s="265"/>
      <c r="D1" s="265"/>
      <c r="E1" s="265"/>
      <c r="F1" s="265"/>
      <c r="G1" s="235"/>
      <c r="H1" s="266"/>
      <c r="I1" s="266"/>
    </row>
    <row r="2" spans="1:10" ht="14.4" customHeight="1" thickBot="1" x14ac:dyDescent="0.35">
      <c r="A2" s="162" t="s">
        <v>161</v>
      </c>
      <c r="B2" s="156"/>
      <c r="C2" s="156"/>
      <c r="D2" s="156"/>
      <c r="E2" s="156"/>
      <c r="F2" s="156"/>
    </row>
    <row r="3" spans="1:10" ht="14.4" customHeight="1" thickBot="1" x14ac:dyDescent="0.35">
      <c r="A3" s="162"/>
      <c r="B3" s="180"/>
      <c r="C3" s="168">
        <v>2015</v>
      </c>
      <c r="D3" s="169">
        <v>2018</v>
      </c>
      <c r="E3" s="7"/>
      <c r="F3" s="243">
        <v>2019</v>
      </c>
      <c r="G3" s="261"/>
      <c r="H3" s="261"/>
      <c r="I3" s="244"/>
    </row>
    <row r="4" spans="1:10" ht="14.4" customHeight="1" thickBot="1" x14ac:dyDescent="0.35">
      <c r="A4" s="173" t="s">
        <v>0</v>
      </c>
      <c r="B4" s="174" t="s">
        <v>103</v>
      </c>
      <c r="C4" s="262" t="s">
        <v>43</v>
      </c>
      <c r="D4" s="263"/>
      <c r="E4" s="175"/>
      <c r="F4" s="170" t="s">
        <v>43</v>
      </c>
      <c r="G4" s="171" t="s">
        <v>44</v>
      </c>
      <c r="H4" s="171" t="s">
        <v>41</v>
      </c>
      <c r="I4" s="172" t="s">
        <v>45</v>
      </c>
    </row>
    <row r="5" spans="1:10" ht="14.4" customHeight="1" x14ac:dyDescent="0.3">
      <c r="A5" s="334" t="s">
        <v>258</v>
      </c>
      <c r="B5" s="335" t="s">
        <v>259</v>
      </c>
      <c r="C5" s="336" t="s">
        <v>260</v>
      </c>
      <c r="D5" s="336" t="s">
        <v>260</v>
      </c>
      <c r="E5" s="336"/>
      <c r="F5" s="336" t="s">
        <v>260</v>
      </c>
      <c r="G5" s="336" t="s">
        <v>260</v>
      </c>
      <c r="H5" s="336" t="s">
        <v>260</v>
      </c>
      <c r="I5" s="337" t="s">
        <v>260</v>
      </c>
      <c r="J5" s="338" t="s">
        <v>42</v>
      </c>
    </row>
    <row r="6" spans="1:10" ht="14.4" customHeight="1" x14ac:dyDescent="0.3">
      <c r="A6" s="334" t="s">
        <v>258</v>
      </c>
      <c r="B6" s="335" t="s">
        <v>261</v>
      </c>
      <c r="C6" s="336">
        <v>0</v>
      </c>
      <c r="D6" s="336">
        <v>0</v>
      </c>
      <c r="E6" s="336"/>
      <c r="F6" s="336">
        <v>0</v>
      </c>
      <c r="G6" s="336">
        <v>17.5</v>
      </c>
      <c r="H6" s="336">
        <v>-17.5</v>
      </c>
      <c r="I6" s="337">
        <v>0</v>
      </c>
      <c r="J6" s="338" t="s">
        <v>1</v>
      </c>
    </row>
    <row r="7" spans="1:10" ht="14.4" customHeight="1" x14ac:dyDescent="0.3">
      <c r="A7" s="334" t="s">
        <v>258</v>
      </c>
      <c r="B7" s="335" t="s">
        <v>262</v>
      </c>
      <c r="C7" s="336">
        <v>0</v>
      </c>
      <c r="D7" s="336">
        <v>0</v>
      </c>
      <c r="E7" s="336"/>
      <c r="F7" s="336">
        <v>0</v>
      </c>
      <c r="G7" s="336">
        <v>17.5</v>
      </c>
      <c r="H7" s="336">
        <v>-17.5</v>
      </c>
      <c r="I7" s="337">
        <v>0</v>
      </c>
      <c r="J7" s="338" t="s">
        <v>263</v>
      </c>
    </row>
    <row r="9" spans="1:10" ht="14.4" customHeight="1" x14ac:dyDescent="0.3">
      <c r="A9" s="334" t="s">
        <v>258</v>
      </c>
      <c r="B9" s="335" t="s">
        <v>259</v>
      </c>
      <c r="C9" s="336" t="s">
        <v>260</v>
      </c>
      <c r="D9" s="336" t="s">
        <v>260</v>
      </c>
      <c r="E9" s="336"/>
      <c r="F9" s="336" t="s">
        <v>260</v>
      </c>
      <c r="G9" s="336" t="s">
        <v>260</v>
      </c>
      <c r="H9" s="336" t="s">
        <v>260</v>
      </c>
      <c r="I9" s="337" t="s">
        <v>260</v>
      </c>
      <c r="J9" s="338" t="s">
        <v>42</v>
      </c>
    </row>
    <row r="10" spans="1:10" ht="14.4" customHeight="1" x14ac:dyDescent="0.3">
      <c r="A10" s="334" t="s">
        <v>264</v>
      </c>
      <c r="B10" s="335" t="s">
        <v>265</v>
      </c>
      <c r="C10" s="336" t="s">
        <v>260</v>
      </c>
      <c r="D10" s="336" t="s">
        <v>260</v>
      </c>
      <c r="E10" s="336"/>
      <c r="F10" s="336" t="s">
        <v>260</v>
      </c>
      <c r="G10" s="336" t="s">
        <v>260</v>
      </c>
      <c r="H10" s="336" t="s">
        <v>260</v>
      </c>
      <c r="I10" s="337" t="s">
        <v>260</v>
      </c>
      <c r="J10" s="338" t="s">
        <v>0</v>
      </c>
    </row>
    <row r="11" spans="1:10" ht="14.4" customHeight="1" x14ac:dyDescent="0.3">
      <c r="A11" s="334" t="s">
        <v>264</v>
      </c>
      <c r="B11" s="335" t="s">
        <v>261</v>
      </c>
      <c r="C11" s="336">
        <v>0</v>
      </c>
      <c r="D11" s="336">
        <v>0</v>
      </c>
      <c r="E11" s="336"/>
      <c r="F11" s="336">
        <v>0</v>
      </c>
      <c r="G11" s="336">
        <v>18</v>
      </c>
      <c r="H11" s="336">
        <v>-18</v>
      </c>
      <c r="I11" s="337">
        <v>0</v>
      </c>
      <c r="J11" s="338" t="s">
        <v>1</v>
      </c>
    </row>
    <row r="12" spans="1:10" ht="14.4" customHeight="1" x14ac:dyDescent="0.3">
      <c r="A12" s="334" t="s">
        <v>264</v>
      </c>
      <c r="B12" s="335" t="s">
        <v>266</v>
      </c>
      <c r="C12" s="336">
        <v>0</v>
      </c>
      <c r="D12" s="336">
        <v>0</v>
      </c>
      <c r="E12" s="336"/>
      <c r="F12" s="336">
        <v>0</v>
      </c>
      <c r="G12" s="336">
        <v>18</v>
      </c>
      <c r="H12" s="336">
        <v>-18</v>
      </c>
      <c r="I12" s="337">
        <v>0</v>
      </c>
      <c r="J12" s="338" t="s">
        <v>267</v>
      </c>
    </row>
    <row r="13" spans="1:10" ht="14.4" customHeight="1" x14ac:dyDescent="0.3">
      <c r="A13" s="334" t="s">
        <v>260</v>
      </c>
      <c r="B13" s="335" t="s">
        <v>260</v>
      </c>
      <c r="C13" s="336" t="s">
        <v>260</v>
      </c>
      <c r="D13" s="336" t="s">
        <v>260</v>
      </c>
      <c r="E13" s="336"/>
      <c r="F13" s="336" t="s">
        <v>260</v>
      </c>
      <c r="G13" s="336" t="s">
        <v>260</v>
      </c>
      <c r="H13" s="336" t="s">
        <v>260</v>
      </c>
      <c r="I13" s="337" t="s">
        <v>260</v>
      </c>
      <c r="J13" s="338" t="s">
        <v>268</v>
      </c>
    </row>
    <row r="14" spans="1:10" ht="14.4" customHeight="1" x14ac:dyDescent="0.3">
      <c r="A14" s="334" t="s">
        <v>258</v>
      </c>
      <c r="B14" s="335" t="s">
        <v>262</v>
      </c>
      <c r="C14" s="336">
        <v>0</v>
      </c>
      <c r="D14" s="336">
        <v>0</v>
      </c>
      <c r="E14" s="336"/>
      <c r="F14" s="336">
        <v>0</v>
      </c>
      <c r="G14" s="336">
        <v>18</v>
      </c>
      <c r="H14" s="336">
        <v>-18</v>
      </c>
      <c r="I14" s="337">
        <v>0</v>
      </c>
      <c r="J14" s="338" t="s">
        <v>263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18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1" customWidth="1"/>
    <col min="18" max="18" width="7.33203125" style="181" customWidth="1"/>
    <col min="19" max="19" width="8" style="161" customWidth="1"/>
    <col min="21" max="21" width="11.21875" bestFit="1" customWidth="1"/>
  </cols>
  <sheetData>
    <row r="1" spans="1:19" ht="18.600000000000001" thickBot="1" x14ac:dyDescent="0.4">
      <c r="A1" s="283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" thickBot="1" x14ac:dyDescent="0.35">
      <c r="A2" s="162" t="s">
        <v>161</v>
      </c>
      <c r="B2" s="163"/>
    </row>
    <row r="3" spans="1:19" x14ac:dyDescent="0.3">
      <c r="A3" s="295" t="s">
        <v>99</v>
      </c>
      <c r="B3" s="296"/>
      <c r="C3" s="297" t="s">
        <v>88</v>
      </c>
      <c r="D3" s="298"/>
      <c r="E3" s="298"/>
      <c r="F3" s="299"/>
      <c r="G3" s="300" t="s">
        <v>89</v>
      </c>
      <c r="H3" s="301"/>
      <c r="I3" s="301"/>
      <c r="J3" s="302"/>
      <c r="K3" s="303" t="s">
        <v>98</v>
      </c>
      <c r="L3" s="304"/>
      <c r="M3" s="304"/>
      <c r="N3" s="304"/>
      <c r="O3" s="305"/>
      <c r="P3" s="301" t="s">
        <v>136</v>
      </c>
      <c r="Q3" s="301"/>
      <c r="R3" s="301"/>
      <c r="S3" s="302"/>
    </row>
    <row r="4" spans="1:19" ht="15" thickBot="1" x14ac:dyDescent="0.35">
      <c r="A4" s="275">
        <v>2019</v>
      </c>
      <c r="B4" s="276"/>
      <c r="C4" s="277" t="s">
        <v>135</v>
      </c>
      <c r="D4" s="279" t="s">
        <v>50</v>
      </c>
      <c r="E4" s="279" t="s">
        <v>45</v>
      </c>
      <c r="F4" s="281" t="s">
        <v>41</v>
      </c>
      <c r="G4" s="269" t="s">
        <v>90</v>
      </c>
      <c r="H4" s="271" t="s">
        <v>94</v>
      </c>
      <c r="I4" s="271" t="s">
        <v>134</v>
      </c>
      <c r="J4" s="273" t="s">
        <v>91</v>
      </c>
      <c r="K4" s="292" t="s">
        <v>133</v>
      </c>
      <c r="L4" s="293"/>
      <c r="M4" s="293"/>
      <c r="N4" s="294"/>
      <c r="O4" s="281" t="s">
        <v>132</v>
      </c>
      <c r="P4" s="284" t="s">
        <v>131</v>
      </c>
      <c r="Q4" s="284" t="s">
        <v>101</v>
      </c>
      <c r="R4" s="286" t="s">
        <v>45</v>
      </c>
      <c r="S4" s="288" t="s">
        <v>100</v>
      </c>
    </row>
    <row r="5" spans="1:19" s="216" customFormat="1" ht="19.2" customHeight="1" x14ac:dyDescent="0.3">
      <c r="A5" s="290" t="s">
        <v>130</v>
      </c>
      <c r="B5" s="291"/>
      <c r="C5" s="278"/>
      <c r="D5" s="280"/>
      <c r="E5" s="280"/>
      <c r="F5" s="282"/>
      <c r="G5" s="270"/>
      <c r="H5" s="272"/>
      <c r="I5" s="272"/>
      <c r="J5" s="274"/>
      <c r="K5" s="219" t="s">
        <v>92</v>
      </c>
      <c r="L5" s="218" t="s">
        <v>93</v>
      </c>
      <c r="M5" s="218" t="s">
        <v>129</v>
      </c>
      <c r="N5" s="217" t="s">
        <v>2</v>
      </c>
      <c r="O5" s="282"/>
      <c r="P5" s="285"/>
      <c r="Q5" s="285"/>
      <c r="R5" s="287"/>
      <c r="S5" s="289"/>
    </row>
    <row r="6" spans="1:19" ht="15" thickBot="1" x14ac:dyDescent="0.35">
      <c r="A6" s="267" t="s">
        <v>87</v>
      </c>
      <c r="B6" s="268"/>
      <c r="C6" s="215">
        <f ca="1">SUM(Tabulka[01 uv_sk])/2</f>
        <v>2</v>
      </c>
      <c r="D6" s="213"/>
      <c r="E6" s="213"/>
      <c r="F6" s="212"/>
      <c r="G6" s="214">
        <f ca="1">SUM(Tabulka[05 h_vram])/2</f>
        <v>664</v>
      </c>
      <c r="H6" s="213">
        <f ca="1">SUM(Tabulka[06 h_naduv])/2</f>
        <v>68</v>
      </c>
      <c r="I6" s="213">
        <f ca="1">SUM(Tabulka[07 h_nadzk])/2</f>
        <v>0</v>
      </c>
      <c r="J6" s="212">
        <f ca="1">SUM(Tabulka[08 h_oon])/2</f>
        <v>41.5</v>
      </c>
      <c r="K6" s="214">
        <f ca="1">SUM(Tabulka[09 m_kl])/2</f>
        <v>0</v>
      </c>
      <c r="L6" s="213">
        <f ca="1">SUM(Tabulka[10 m_gr])/2</f>
        <v>0</v>
      </c>
      <c r="M6" s="213">
        <f ca="1">SUM(Tabulka[11 m_jo])/2</f>
        <v>0</v>
      </c>
      <c r="N6" s="213">
        <f ca="1">SUM(Tabulka[12 m_oc])/2</f>
        <v>0</v>
      </c>
      <c r="O6" s="212">
        <f ca="1">SUM(Tabulka[13 m_sk])/2</f>
        <v>373677</v>
      </c>
      <c r="P6" s="211">
        <f ca="1">SUM(Tabulka[14_vzsk])/2</f>
        <v>0</v>
      </c>
      <c r="Q6" s="211">
        <f ca="1">SUM(Tabulka[15_vzpl])/2</f>
        <v>0</v>
      </c>
      <c r="R6" s="210">
        <f ca="1">IF(Q6=0,0,P6/Q6)</f>
        <v>0</v>
      </c>
      <c r="S6" s="209">
        <f ca="1">Q6-P6</f>
        <v>0</v>
      </c>
    </row>
    <row r="7" spans="1:19" hidden="1" x14ac:dyDescent="0.3">
      <c r="A7" s="208" t="s">
        <v>128</v>
      </c>
      <c r="B7" s="207" t="s">
        <v>127</v>
      </c>
      <c r="C7" s="206" t="s">
        <v>126</v>
      </c>
      <c r="D7" s="205" t="s">
        <v>125</v>
      </c>
      <c r="E7" s="204" t="s">
        <v>124</v>
      </c>
      <c r="F7" s="203" t="s">
        <v>123</v>
      </c>
      <c r="G7" s="202" t="s">
        <v>122</v>
      </c>
      <c r="H7" s="200" t="s">
        <v>121</v>
      </c>
      <c r="I7" s="200" t="s">
        <v>120</v>
      </c>
      <c r="J7" s="199" t="s">
        <v>119</v>
      </c>
      <c r="K7" s="201" t="s">
        <v>118</v>
      </c>
      <c r="L7" s="200" t="s">
        <v>117</v>
      </c>
      <c r="M7" s="200" t="s">
        <v>116</v>
      </c>
      <c r="N7" s="199" t="s">
        <v>115</v>
      </c>
      <c r="O7" s="198" t="s">
        <v>114</v>
      </c>
      <c r="P7" s="197" t="s">
        <v>113</v>
      </c>
      <c r="Q7" s="196" t="s">
        <v>112</v>
      </c>
      <c r="R7" s="195" t="s">
        <v>111</v>
      </c>
      <c r="S7" s="194" t="s">
        <v>110</v>
      </c>
    </row>
    <row r="8" spans="1:19" x14ac:dyDescent="0.3">
      <c r="A8" s="191" t="s">
        <v>109</v>
      </c>
      <c r="B8" s="190"/>
      <c r="C8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</v>
      </c>
      <c r="H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41.5</v>
      </c>
      <c r="K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312127</v>
      </c>
      <c r="P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193" t="str">
        <f ca="1">IF(Tabulka[[#This Row],[15_vzpl]]=0,"",Tabulka[[#This Row],[14_vzsk]]/Tabulka[[#This Row],[15_vzpl]])</f>
        <v/>
      </c>
      <c r="S8" s="192" t="str">
        <f ca="1">IF(Tabulka[[#This Row],[15_vzpl]]-Tabulka[[#This Row],[14_vzsk]]=0,"",Tabulka[[#This Row],[15_vzpl]]-Tabulka[[#This Row],[14_vzsk]])</f>
        <v/>
      </c>
    </row>
    <row r="9" spans="1:19" x14ac:dyDescent="0.3">
      <c r="A9" s="191">
        <v>99</v>
      </c>
      <c r="B9" s="190" t="s">
        <v>273</v>
      </c>
      <c r="C9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36.5</v>
      </c>
      <c r="K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64277</v>
      </c>
      <c r="P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193" t="str">
        <f ca="1">IF(Tabulka[[#This Row],[15_vzpl]]=0,"",Tabulka[[#This Row],[14_vzsk]]/Tabulka[[#This Row],[15_vzpl]])</f>
        <v/>
      </c>
      <c r="S9" s="192" t="str">
        <f ca="1">IF(Tabulka[[#This Row],[15_vzpl]]-Tabulka[[#This Row],[14_vzsk]]=0,"",Tabulka[[#This Row],[15_vzpl]]-Tabulka[[#This Row],[14_vzsk]])</f>
        <v/>
      </c>
    </row>
    <row r="10" spans="1:19" x14ac:dyDescent="0.3">
      <c r="A10" s="191">
        <v>101</v>
      </c>
      <c r="B10" s="190" t="s">
        <v>274</v>
      </c>
      <c r="C10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</v>
      </c>
      <c r="H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K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247850</v>
      </c>
      <c r="P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193" t="str">
        <f ca="1">IF(Tabulka[[#This Row],[15_vzpl]]=0,"",Tabulka[[#This Row],[14_vzsk]]/Tabulka[[#This Row],[15_vzpl]])</f>
        <v/>
      </c>
      <c r="S10" s="192" t="str">
        <f ca="1">IF(Tabulka[[#This Row],[15_vzpl]]-Tabulka[[#This Row],[14_vzsk]]=0,"",Tabulka[[#This Row],[15_vzpl]]-Tabulka[[#This Row],[14_vzsk]])</f>
        <v/>
      </c>
    </row>
    <row r="11" spans="1:19" x14ac:dyDescent="0.3">
      <c r="A11" s="191" t="s">
        <v>269</v>
      </c>
      <c r="B11" s="190"/>
      <c r="C11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</v>
      </c>
      <c r="H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61550</v>
      </c>
      <c r="P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193" t="str">
        <f ca="1">IF(Tabulka[[#This Row],[15_vzpl]]=0,"",Tabulka[[#This Row],[14_vzsk]]/Tabulka[[#This Row],[15_vzpl]])</f>
        <v/>
      </c>
      <c r="S11" s="192" t="str">
        <f ca="1">IF(Tabulka[[#This Row],[15_vzpl]]-Tabulka[[#This Row],[14_vzsk]]=0,"",Tabulka[[#This Row],[15_vzpl]]-Tabulka[[#This Row],[14_vzsk]])</f>
        <v/>
      </c>
    </row>
    <row r="12" spans="1:19" x14ac:dyDescent="0.3">
      <c r="A12" s="191">
        <v>30</v>
      </c>
      <c r="B12" s="190" t="s">
        <v>275</v>
      </c>
      <c r="C12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</v>
      </c>
      <c r="H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61550</v>
      </c>
      <c r="P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193" t="str">
        <f ca="1">IF(Tabulka[[#This Row],[15_vzpl]]=0,"",Tabulka[[#This Row],[14_vzsk]]/Tabulka[[#This Row],[15_vzpl]])</f>
        <v/>
      </c>
      <c r="S12" s="192" t="str">
        <f ca="1">IF(Tabulka[[#This Row],[15_vzpl]]-Tabulka[[#This Row],[14_vzsk]]=0,"",Tabulka[[#This Row],[15_vzpl]]-Tabulka[[#This Row],[14_vzsk]])</f>
        <v/>
      </c>
    </row>
    <row r="13" spans="1:19" x14ac:dyDescent="0.3">
      <c r="A13" t="s">
        <v>138</v>
      </c>
    </row>
    <row r="14" spans="1:19" x14ac:dyDescent="0.3">
      <c r="A14" s="76" t="s">
        <v>71</v>
      </c>
    </row>
    <row r="15" spans="1:19" x14ac:dyDescent="0.3">
      <c r="A15" s="77" t="s">
        <v>108</v>
      </c>
    </row>
    <row r="16" spans="1:19" x14ac:dyDescent="0.3">
      <c r="A16" s="183" t="s">
        <v>107</v>
      </c>
    </row>
    <row r="17" spans="1:1" x14ac:dyDescent="0.3">
      <c r="A17" s="165" t="s">
        <v>97</v>
      </c>
    </row>
    <row r="18" spans="1:1" x14ac:dyDescent="0.3">
      <c r="A18" s="167" t="s">
        <v>102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2">
    <cfRule type="cellIs" dxfId="3" priority="3" operator="lessThan">
      <formula>0</formula>
    </cfRule>
  </conditionalFormatting>
  <conditionalFormatting sqref="R6:R12">
    <cfRule type="cellIs" dxfId="2" priority="4" operator="greaterThan">
      <formula>1</formula>
    </cfRule>
  </conditionalFormatting>
  <conditionalFormatting sqref="A8:S12">
    <cfRule type="expression" dxfId="1" priority="2">
      <formula>$B8=""</formula>
    </cfRule>
  </conditionalFormatting>
  <conditionalFormatting sqref="P8:S12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272</v>
      </c>
    </row>
    <row r="2" spans="1:19" x14ac:dyDescent="0.3">
      <c r="A2" s="162" t="s">
        <v>161</v>
      </c>
    </row>
    <row r="3" spans="1:19" x14ac:dyDescent="0.3">
      <c r="A3" s="229" t="s">
        <v>74</v>
      </c>
      <c r="B3" s="228">
        <v>2019</v>
      </c>
      <c r="C3" t="s">
        <v>137</v>
      </c>
      <c r="D3" t="s">
        <v>128</v>
      </c>
      <c r="E3" t="s">
        <v>126</v>
      </c>
      <c r="F3" t="s">
        <v>125</v>
      </c>
      <c r="G3" t="s">
        <v>124</v>
      </c>
      <c r="H3" t="s">
        <v>123</v>
      </c>
      <c r="I3" t="s">
        <v>122</v>
      </c>
      <c r="J3" t="s">
        <v>121</v>
      </c>
      <c r="K3" t="s">
        <v>120</v>
      </c>
      <c r="L3" t="s">
        <v>119</v>
      </c>
      <c r="M3" t="s">
        <v>118</v>
      </c>
      <c r="N3" t="s">
        <v>117</v>
      </c>
      <c r="O3" t="s">
        <v>116</v>
      </c>
      <c r="P3" t="s">
        <v>115</v>
      </c>
      <c r="Q3" t="s">
        <v>114</v>
      </c>
      <c r="R3" t="s">
        <v>113</v>
      </c>
      <c r="S3" t="s">
        <v>112</v>
      </c>
    </row>
    <row r="4" spans="1:19" x14ac:dyDescent="0.3">
      <c r="A4" s="227" t="s">
        <v>75</v>
      </c>
      <c r="B4" s="226">
        <v>1</v>
      </c>
      <c r="C4" s="221">
        <v>1</v>
      </c>
      <c r="D4" s="221" t="s">
        <v>109</v>
      </c>
      <c r="E4" s="220">
        <v>1</v>
      </c>
      <c r="F4" s="220"/>
      <c r="G4" s="220"/>
      <c r="H4" s="220"/>
      <c r="I4" s="220">
        <v>168</v>
      </c>
      <c r="J4" s="220">
        <v>34</v>
      </c>
      <c r="K4" s="220"/>
      <c r="L4" s="220">
        <v>8</v>
      </c>
      <c r="M4" s="220"/>
      <c r="N4" s="220"/>
      <c r="O4" s="220"/>
      <c r="P4" s="220"/>
      <c r="Q4" s="220">
        <v>156563</v>
      </c>
      <c r="R4" s="220"/>
      <c r="S4" s="220"/>
    </row>
    <row r="5" spans="1:19" x14ac:dyDescent="0.3">
      <c r="A5" s="225" t="s">
        <v>76</v>
      </c>
      <c r="B5" s="224">
        <v>2</v>
      </c>
      <c r="C5">
        <v>1</v>
      </c>
      <c r="D5">
        <v>99</v>
      </c>
      <c r="L5">
        <v>6</v>
      </c>
      <c r="Q5">
        <v>27113</v>
      </c>
    </row>
    <row r="6" spans="1:19" x14ac:dyDescent="0.3">
      <c r="A6" s="227" t="s">
        <v>77</v>
      </c>
      <c r="B6" s="226">
        <v>3</v>
      </c>
      <c r="C6">
        <v>1</v>
      </c>
      <c r="D6">
        <v>101</v>
      </c>
      <c r="E6">
        <v>1</v>
      </c>
      <c r="I6">
        <v>168</v>
      </c>
      <c r="J6">
        <v>34</v>
      </c>
      <c r="L6">
        <v>2</v>
      </c>
      <c r="Q6">
        <v>129450</v>
      </c>
    </row>
    <row r="7" spans="1:19" x14ac:dyDescent="0.3">
      <c r="A7" s="225" t="s">
        <v>78</v>
      </c>
      <c r="B7" s="224">
        <v>4</v>
      </c>
      <c r="C7">
        <v>1</v>
      </c>
      <c r="D7" t="s">
        <v>269</v>
      </c>
      <c r="E7">
        <v>1</v>
      </c>
      <c r="I7">
        <v>176</v>
      </c>
      <c r="Q7">
        <v>30840</v>
      </c>
    </row>
    <row r="8" spans="1:19" x14ac:dyDescent="0.3">
      <c r="A8" s="227" t="s">
        <v>79</v>
      </c>
      <c r="B8" s="226">
        <v>5</v>
      </c>
      <c r="C8">
        <v>1</v>
      </c>
      <c r="D8">
        <v>30</v>
      </c>
      <c r="E8">
        <v>1</v>
      </c>
      <c r="I8">
        <v>176</v>
      </c>
      <c r="Q8">
        <v>30840</v>
      </c>
    </row>
    <row r="9" spans="1:19" x14ac:dyDescent="0.3">
      <c r="A9" s="225" t="s">
        <v>80</v>
      </c>
      <c r="B9" s="224">
        <v>6</v>
      </c>
      <c r="C9" t="s">
        <v>270</v>
      </c>
      <c r="E9">
        <v>2</v>
      </c>
      <c r="I9">
        <v>344</v>
      </c>
      <c r="J9">
        <v>34</v>
      </c>
      <c r="L9">
        <v>8</v>
      </c>
      <c r="Q9">
        <v>187403</v>
      </c>
    </row>
    <row r="10" spans="1:19" x14ac:dyDescent="0.3">
      <c r="A10" s="227" t="s">
        <v>81</v>
      </c>
      <c r="B10" s="226">
        <v>7</v>
      </c>
      <c r="C10">
        <v>2</v>
      </c>
      <c r="D10" t="s">
        <v>109</v>
      </c>
      <c r="E10">
        <v>1</v>
      </c>
      <c r="I10">
        <v>160</v>
      </c>
      <c r="J10">
        <v>34</v>
      </c>
      <c r="L10">
        <v>33.5</v>
      </c>
      <c r="Q10">
        <v>155564</v>
      </c>
    </row>
    <row r="11" spans="1:19" x14ac:dyDescent="0.3">
      <c r="A11" s="225" t="s">
        <v>82</v>
      </c>
      <c r="B11" s="224">
        <v>8</v>
      </c>
      <c r="C11">
        <v>2</v>
      </c>
      <c r="D11">
        <v>99</v>
      </c>
      <c r="L11">
        <v>30.5</v>
      </c>
      <c r="Q11">
        <v>37164</v>
      </c>
    </row>
    <row r="12" spans="1:19" x14ac:dyDescent="0.3">
      <c r="A12" s="227" t="s">
        <v>83</v>
      </c>
      <c r="B12" s="226">
        <v>9</v>
      </c>
      <c r="C12">
        <v>2</v>
      </c>
      <c r="D12">
        <v>101</v>
      </c>
      <c r="E12">
        <v>1</v>
      </c>
      <c r="I12">
        <v>160</v>
      </c>
      <c r="J12">
        <v>34</v>
      </c>
      <c r="L12">
        <v>3</v>
      </c>
      <c r="Q12">
        <v>118400</v>
      </c>
    </row>
    <row r="13" spans="1:19" x14ac:dyDescent="0.3">
      <c r="A13" s="225" t="s">
        <v>84</v>
      </c>
      <c r="B13" s="224">
        <v>10</v>
      </c>
      <c r="C13">
        <v>2</v>
      </c>
      <c r="D13" t="s">
        <v>269</v>
      </c>
      <c r="E13">
        <v>1</v>
      </c>
      <c r="I13">
        <v>160</v>
      </c>
      <c r="Q13">
        <v>30710</v>
      </c>
    </row>
    <row r="14" spans="1:19" x14ac:dyDescent="0.3">
      <c r="A14" s="227" t="s">
        <v>85</v>
      </c>
      <c r="B14" s="226">
        <v>11</v>
      </c>
      <c r="C14">
        <v>2</v>
      </c>
      <c r="D14">
        <v>30</v>
      </c>
      <c r="E14">
        <v>1</v>
      </c>
      <c r="I14">
        <v>160</v>
      </c>
      <c r="Q14">
        <v>30710</v>
      </c>
    </row>
    <row r="15" spans="1:19" x14ac:dyDescent="0.3">
      <c r="A15" s="225" t="s">
        <v>86</v>
      </c>
      <c r="B15" s="224">
        <v>12</v>
      </c>
      <c r="C15" t="s">
        <v>271</v>
      </c>
      <c r="E15">
        <v>2</v>
      </c>
      <c r="I15">
        <v>320</v>
      </c>
      <c r="J15">
        <v>34</v>
      </c>
      <c r="L15">
        <v>33.5</v>
      </c>
      <c r="Q15">
        <v>186274</v>
      </c>
    </row>
    <row r="16" spans="1:19" x14ac:dyDescent="0.3">
      <c r="A16" s="223" t="s">
        <v>74</v>
      </c>
      <c r="B16" s="222">
        <v>2019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2019-03-22T11:03:41Z</dcterms:modified>
</cp:coreProperties>
</file>