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E22" i="419" l="1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A13" i="383" l="1"/>
  <c r="A10" i="383"/>
  <c r="C13" i="414"/>
  <c r="D13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D4" i="414"/>
  <c r="C16" i="414"/>
  <c r="D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D15" i="414"/>
  <c r="C4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<sst xmlns="http://schemas.openxmlformats.org/spreadsheetml/2006/main" count="5592" uniqueCount="1342">
  <si>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</si>
  <si>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</si>
  <si>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</si>
  <si>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</si>
  <si>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</si>
  <si>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</si>
  <si>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</si>
  <si>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</si>
  <si>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</si>
  <si>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</si>
  <si>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</si>
  <si>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</si>
  <si>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</si>
  <si>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</si>
  <si>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</si>
  <si>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</si>
  <si>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</si>
  <si>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</si>
  <si>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</si>
  <si>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</si>
  <si>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</si>
  <si>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</si>
  <si>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</si>
  <si>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</si>
  <si>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</si>
  <si>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</si>
  <si>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</si>
  <si>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</si>
  <si>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</si>
  <si>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</si>
  <si>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</si>
  <si>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</si>
  <si>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</si>
  <si>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</si>
  <si>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</si>
  <si>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</si>
  <si>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</si>
  <si>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</si>
  <si>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</si>
  <si>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</si>
  <si>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</si>
  <si>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</si>
  <si>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</si>
  <si>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</si>
  <si>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</si>
  <si>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</si>
  <si>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</si>
  <si>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</si>
  <si>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</si>
  <si>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</si>
  <si>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</si>
  <si>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</si>
  <si>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</si>
  <si>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</si>
  <si>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</si>
  <si>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</si>
  <si>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</si>
  <si>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</si>
  <si>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</si>
  <si>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</si>
  <si>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</si>
  <si>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</si>
  <si>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</si>
  <si>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</si>
  <si>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</si>
  <si>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</si>
  <si>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</si>
  <si>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</si>
  <si>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</si>
  <si>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</si>
  <si>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</si>
  <si>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</si>
  <si>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</si>
  <si>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</si>
  <si>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</si>
  <si>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</si>
  <si>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</si>
  <si>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</si>
  <si>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</si>
  <si>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</si>
  <si>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</si>
  <si>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</si>
  <si>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</si>
  <si>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</si>
  <si>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</si>
  <si>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</si>
  <si>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</si>
  <si>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</si>
  <si>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</si>
  <si>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</si>
  <si>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</si>
  <si>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</si>
  <si>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</si>
  <si>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</si>
  <si>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</si>
  <si>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</si>
  <si>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</si>
  <si>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</si>
  <si>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</si>
  <si>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</si>
  <si>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</si>
  <si>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</si>
  <si>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</si>
  <si>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</si>
  <si>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</si>
  <si>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</si>
  <si>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</si>
  <si>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</si>
  <si>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</si>
  <si>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</si>
  <si>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</si>
  <si>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</si>
  <si>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</si>
  <si>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</si>
  <si>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</si>
  <si>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</si>
  <si>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</si>
  <si>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</si>
  <si>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</si>
  <si>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</si>
  <si>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</si>
  <si>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</si>
  <si>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</si>
  <si>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</si>
  <si>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</si>
  <si>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</si>
  <si>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</si>
  <si>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</si>
  <si>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</si>
  <si>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</si>
  <si>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</si>
  <si>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</si>
  <si>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</si>
  <si>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</si>
  <si>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</si>
  <si>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</si>
  <si>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</si>
  <si>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</si>
  <si>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</si>
  <si>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</si>
  <si>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</si>
  <si>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</si>
  <si>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</si>
  <si>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</si>
  <si>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</si>
  <si>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</si>
  <si>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</si>
  <si>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</si>
  <si>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</si>
  <si>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</si>
  <si>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</si>
  <si>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</si>
  <si>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</si>
  <si>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</si>
  <si>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</si>
  <si>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</si>
  <si>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</si>
  <si>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</si>
  <si>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</si>
  <si>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</si>
  <si>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</si>
  <si>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</si>
  <si>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</si>
  <si>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</si>
  <si>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</si>
  <si>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</si>
  <si>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</si>
  <si>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</si>
  <si>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</si>
  <si>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</si>
  <si>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</si>
  <si>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</si>
  <si>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</si>
  <si>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</si>
  <si>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</si>
  <si>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</si>
  <si>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</si>
  <si>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</si>
  <si>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</si>
  <si>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</si>
  <si>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</si>
  <si>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</si>
  <si>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</si>
  <si>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</si>
  <si>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</si>
  <si>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</si>
  <si>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</si>
  <si>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</si>
  <si>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</si>
  <si>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</si>
  <si>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</si>
  <si>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</si>
  <si>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</si>
  <si>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</si>
  <si>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</si>
  <si>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</si>
  <si>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</si>
  <si>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</si>
  <si>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</si>
  <si>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</si>
  <si>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</si>
  <si>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</si>
  <si>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</si>
  <si>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</si>
  <si>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</si>
  <si>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</si>
  <si>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</si>
  <si>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</si>
  <si>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</si>
  <si>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</si>
  <si>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</si>
  <si>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</si>
  <si>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</si>
  <si>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</si>
  <si>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</si>
  <si>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</si>
  <si>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</si>
  <si>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</si>
  <si>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</si>
  <si>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</si>
  <si>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</si>
  <si>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</si>
  <si>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</si>
  <si>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</si>
  <si>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</si>
  <si>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</si>
  <si>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</si>
  <si>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</si>
  <si>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</si>
  <si>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</si>
  <si>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</si>
  <si>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</si>
  <si>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</si>
  <si>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</si>
  <si>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</si>
  <si>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</si>
  <si>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</si>
  <si>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</si>
  <si>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</si>
  <si>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</si>
  <si>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</si>
  <si>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</si>
  <si>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</si>
  <si>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</si>
  <si>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</si>
  <si>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</si>
  <si>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</si>
  <si>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</si>
  <si>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</si>
  <si>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</si>
  <si>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</si>
  <si>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</si>
  <si>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</si>
  <si>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</si>
  <si>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</si>
  <si>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</si>
  <si>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</si>
  <si>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</si>
  <si>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</si>
  <si>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</si>
  <si>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</si>
  <si>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</si>
  <si>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</si>
  <si>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</si>
  <si>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</si>
  <si>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</si>
  <si>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</si>
  <si>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</si>
  <si>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</si>
  <si>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</si>
  <si>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</si>
  <si>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</si>
  <si>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513     Náklady na reprezentaci</t>
  </si>
  <si>
    <t>51399     Náklady na reprezentaci (daň.neúč.)</t>
  </si>
  <si>
    <t>51399001     dodavatelsky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</si>
  <si>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</si>
  <si>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</si>
  <si>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</si>
  <si>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</si>
  <si>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</si>
  <si>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</si>
  <si>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</si>
  <si>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</si>
  <si>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</si>
  <si>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</si>
  <si>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</si>
  <si>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</si>
  <si>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</si>
  <si>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</si>
  <si>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</si>
  <si>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</si>
  <si>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</si>
  <si>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</si>
  <si>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</si>
  <si>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</si>
  <si>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</si>
  <si>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</si>
  <si>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</si>
  <si>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</si>
  <si>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</si>
  <si>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</si>
  <si>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</si>
  <si>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</si>
  <si>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</si>
  <si>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</si>
  <si>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</si>
  <si>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</si>
  <si>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</si>
  <si>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</si>
  <si>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</si>
  <si>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</si>
  <si>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</si>
  <si>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</si>
  <si>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</si>
  <si>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</si>
  <si>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</si>
  <si>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</si>
  <si>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</si>
  <si>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</si>
  <si>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</si>
  <si>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</si>
  <si>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</si>
  <si>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</si>
  <si>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</si>
  <si>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</si>
  <si>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</si>
  <si>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</si>
  <si>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</si>
  <si>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</si>
  <si>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</si>
  <si>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</si>
  <si>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</si>
  <si>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</si>
  <si>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</si>
  <si>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</si>
  <si>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</si>
  <si>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</si>
  <si>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</si>
  <si>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</si>
  <si>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</si>
  <si>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</si>
  <si>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</si>
  <si>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</si>
  <si>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</si>
  <si>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</si>
  <si>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</si>
  <si>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</si>
  <si>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</si>
  <si>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60246     Dorovnání péče ZP - min.let         OZPI</t>
  </si>
  <si>
    <t>60246400     tržby VZP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</si>
  <si>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</si>
  <si>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</si>
  <si>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</si>
  <si>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</si>
  <si>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</si>
  <si>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</si>
  <si>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</si>
  <si>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</si>
  <si>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</si>
  <si>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</si>
  <si>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</si>
  <si>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</si>
  <si>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</si>
  <si>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</si>
  <si>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</si>
  <si>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</si>
  <si>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</si>
  <si>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</si>
  <si>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</si>
  <si>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</si>
  <si>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</si>
  <si>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</si>
  <si>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</si>
  <si>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</si>
  <si>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</si>
  <si>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</si>
  <si>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</si>
  <si>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</si>
  <si>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</si>
  <si>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</si>
  <si>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</si>
  <si>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</si>
  <si>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</si>
  <si>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</si>
  <si>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</si>
  <si>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</si>
  <si>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</si>
  <si>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</si>
  <si>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</si>
  <si>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</si>
  <si>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</si>
  <si>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</si>
  <si>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</si>
  <si>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</si>
  <si>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</si>
  <si>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</si>
  <si>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</si>
  <si>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</si>
  <si>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</si>
  <si>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</si>
  <si>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</si>
  <si>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</si>
  <si>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</si>
  <si>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</si>
  <si>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</si>
  <si>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</si>
  <si>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</si>
  <si>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</si>
  <si>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</si>
  <si>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</si>
  <si>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</si>
  <si>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</si>
  <si>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</si>
  <si>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</si>
  <si>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</si>
  <si>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</si>
  <si>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</si>
  <si>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</si>
  <si>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</si>
  <si>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</si>
  <si>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</si>
  <si>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Aqua Touch Jelly 25x6ml</t>
  </si>
  <si>
    <t>905097</t>
  </si>
  <si>
    <t>158767</t>
  </si>
  <si>
    <t>DZ OCTENISEPT 250 ml</t>
  </si>
  <si>
    <t>sprej</t>
  </si>
  <si>
    <t>905098</t>
  </si>
  <si>
    <t>23989</t>
  </si>
  <si>
    <t>DZ OCTENISEPT 1 l</t>
  </si>
  <si>
    <t>109210</t>
  </si>
  <si>
    <t>9210</t>
  </si>
  <si>
    <t>LEKOPTIN</t>
  </si>
  <si>
    <t>INJ 50X2ML/5MG</t>
  </si>
  <si>
    <t>169789</t>
  </si>
  <si>
    <t>69789</t>
  </si>
  <si>
    <t>AQUA PRO INJECTIONE ARDEAPHARMA</t>
  </si>
  <si>
    <t>INF 1X500ML</t>
  </si>
  <si>
    <t>921458</t>
  </si>
  <si>
    <t>KL ETHER 200G</t>
  </si>
  <si>
    <t>198872</t>
  </si>
  <si>
    <t>98872</t>
  </si>
  <si>
    <t>FYZIOLOGICKÝ ROZTOK VIAFLO</t>
  </si>
  <si>
    <t>INF SOL 30X250ML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</si>
  <si>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</si>
  <si>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</si>
  <si>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</si>
  <si>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</si>
  <si>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</si>
  <si>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</si>
  <si>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</si>
  <si>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16321</t>
  </si>
  <si>
    <t>BRAUNOVIDON MAST</t>
  </si>
  <si>
    <t>DRM UNG 1X250GM</t>
  </si>
  <si>
    <t>103388</t>
  </si>
  <si>
    <t>3388</t>
  </si>
  <si>
    <t>FLUCINAR</t>
  </si>
  <si>
    <t>UNG 1X15GM 0.025%</t>
  </si>
  <si>
    <t>116324</t>
  </si>
  <si>
    <t>16324</t>
  </si>
  <si>
    <t>BRAUNOVIDON GAZA S MASTI</t>
  </si>
  <si>
    <t>DRM LIG IPR 1X7.5X10CM</t>
  </si>
  <si>
    <t>790001</t>
  </si>
  <si>
    <t>TRAUMACEL P 2G</t>
  </si>
  <si>
    <t>neleč.</t>
  </si>
  <si>
    <t>198880</t>
  </si>
  <si>
    <t>98880</t>
  </si>
  <si>
    <t>INF SOL 10X1000ML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</si>
  <si>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</si>
  <si>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</si>
  <si>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</si>
  <si>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</si>
  <si>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</si>
  <si>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</si>
  <si>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</si>
  <si>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</si>
  <si>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</si>
  <si>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</si>
  <si>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850152</t>
  </si>
  <si>
    <t>153349</t>
  </si>
  <si>
    <t>Tisseel Lyo 2 ml</t>
  </si>
  <si>
    <t>850153</t>
  </si>
  <si>
    <t>153350</t>
  </si>
  <si>
    <t>Tisseel Lyo 4 ml</t>
  </si>
  <si>
    <t>103761</t>
  </si>
  <si>
    <t>3761</t>
  </si>
  <si>
    <t>CHIROCAINE 5 MG/ML</t>
  </si>
  <si>
    <t>INJ CNC SOL 10X10ML</t>
  </si>
  <si>
    <t>920273</t>
  </si>
  <si>
    <t>KL SOL.FORMAL.K FIXACI TKANI,5000G</t>
  </si>
  <si>
    <t>500989</t>
  </si>
  <si>
    <t>KL MS HYDROG.PEROX. 3% 1000g</t>
  </si>
  <si>
    <t>900011</t>
  </si>
  <si>
    <t>KL SOL.HYD.PEROX.3% 1000G</t>
  </si>
  <si>
    <t>501075</t>
  </si>
  <si>
    <t>IR  NaCl 0,9% 3000 ml vak Bieffe</t>
  </si>
  <si>
    <t>for irrig. 1x3000 ml 15%</t>
  </si>
  <si>
    <t>501047</t>
  </si>
  <si>
    <t>KL TALCUM 20g, STERILNÍ</t>
  </si>
  <si>
    <t>900014</t>
  </si>
  <si>
    <t>KL SOL.HYD.PEROX.3% 500G</t>
  </si>
  <si>
    <t>100477</t>
  </si>
  <si>
    <t>477</t>
  </si>
  <si>
    <t>HEPARIN FORTE LECIVA</t>
  </si>
  <si>
    <t>INJ 5X1ML/25KU</t>
  </si>
  <si>
    <t>116325</t>
  </si>
  <si>
    <t>16325</t>
  </si>
  <si>
    <t>DRM LIG IPR 1X20X10CM</t>
  </si>
  <si>
    <t>901171</t>
  </si>
  <si>
    <t>IR PARAFFINUM PERLIQUIDUM 10 ml</t>
  </si>
  <si>
    <t>IR 10 ml</t>
  </si>
  <si>
    <t>900530</t>
  </si>
  <si>
    <t>KL ROZTOK LNRS,4000G</t>
  </si>
  <si>
    <t>200863</t>
  </si>
  <si>
    <t>OPH GTT SOL 1X10ML PLAST</t>
  </si>
  <si>
    <t>989354</t>
  </si>
  <si>
    <t>3M Cavilon ochranný bariérový krém tuba 28g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</si>
  <si>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</si>
  <si>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</si>
  <si>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</si>
  <si>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</si>
  <si>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</si>
  <si>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</si>
  <si>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</si>
  <si>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</si>
  <si>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</si>
  <si>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114875</t>
  </si>
  <si>
    <t>14875</t>
  </si>
  <si>
    <t>IALUGEN PLUS</t>
  </si>
  <si>
    <t>CRM 1X20GM</t>
  </si>
  <si>
    <t>101077</t>
  </si>
  <si>
    <t>1077</t>
  </si>
  <si>
    <t>OPHTHALMO-FRAMYKOIN COMPOSITUM</t>
  </si>
  <si>
    <t>4704</t>
  </si>
  <si>
    <t>500701</t>
  </si>
  <si>
    <t>IR  AQUA STERILE OPLACH 1000 ml Pour Bottle Prom.</t>
  </si>
  <si>
    <t>Centrální operační sály</t>
  </si>
  <si>
    <t>Centrální operační sály , centrální operační sály</t>
  </si>
  <si>
    <t>COS - Operační sály dětské chirurgie</t>
  </si>
  <si>
    <t>COSS, IOP - Mod.obn.přístr.vyb.c.k.onkologické p.</t>
  </si>
  <si>
    <t>Lékárna - léčiva</t>
  </si>
  <si>
    <t>Lékárna - antibiotika</t>
  </si>
  <si>
    <t xml:space="preserve">47 - Centrální operační sály </t>
  </si>
  <si>
    <t xml:space="preserve">4764 - centrální operační sály </t>
  </si>
  <si>
    <t>4766 - operační sály dětské chirurgie</t>
  </si>
  <si>
    <t>50115006     implant.umělé těl.náhr.-neuromod.-DBS(s.Z_508)</t>
  </si>
  <si>
    <t>50115090     ostatní ZPr - zubolékařský materiál (sk.Z_509)</t>
  </si>
  <si>
    <t>ZA008</t>
  </si>
  <si>
    <t>Obinadlo pruban č.10 4273101</t>
  </si>
  <si>
    <t>ZA047</t>
  </si>
  <si>
    <t xml:space="preserve">Tampon proš. NT s RTG 45 x 45 cm bal. tkanicí á 50 ks 03100 </t>
  </si>
  <si>
    <t xml:space="preserve">Tampon proš. NT s RTG 45 x 45 cm bal. tkanicí á 500 ks 03100 </t>
  </si>
  <si>
    <t>ZA317</t>
  </si>
  <si>
    <t>Krytí s mastí atrauman 5 x  5 cm bal. á 10 ks 499510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</si>
  <si>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</si>
  <si>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</si>
  <si>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</si>
  <si>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</si>
  <si>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</si>
  <si>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</si>
  <si>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</si>
  <si>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</si>
  <si>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ZA424</t>
  </si>
  <si>
    <t>Obinadlo elastické idealtex 14 cm x 5 m 9310643</t>
  </si>
  <si>
    <t>ZA426</t>
  </si>
  <si>
    <t>Obinadlo hydrofilní 16 cm x 10 m 13014</t>
  </si>
  <si>
    <t>ZA429</t>
  </si>
  <si>
    <t>Obinadlo elastické idealtex   8 cm x 5 m 931061</t>
  </si>
  <si>
    <t>ZA436</t>
  </si>
  <si>
    <t>Obinadlo pruban č.12 427312</t>
  </si>
  <si>
    <t>ZA444</t>
  </si>
  <si>
    <t>Tampon nesterilní stáčený 20 x 19 cm 1320300404</t>
  </si>
  <si>
    <t>ZA446</t>
  </si>
  <si>
    <t>Vata buničitá přířezy 20 x 30 cm 1230200129</t>
  </si>
  <si>
    <t>ZA451</t>
  </si>
  <si>
    <t>Náplast omniplast 5 cm x 9,2 m 9004540 (900429)</t>
  </si>
  <si>
    <t>ZA480</t>
  </si>
  <si>
    <t>Fólie incizní raucodrape 15 x 20 cm á 10 ks 25441</t>
  </si>
  <si>
    <t>ZA508</t>
  </si>
  <si>
    <t>Rouška břišní předepraná 40 x 40 cm zelená 20 nití ,karton á 300 ks, 03012+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</si>
  <si>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</si>
  <si>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</si>
  <si>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</si>
  <si>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</si>
  <si>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</si>
  <si>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</si>
  <si>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ZA547</t>
  </si>
  <si>
    <t>Krytí inadine nepřilnavé 9,5 x 9,5 cm 1/10 SYS01512EE</t>
  </si>
  <si>
    <t>ZA601</t>
  </si>
  <si>
    <t>Obinadlo fixa crep 12 cm x 4 m 1323100105</t>
  </si>
  <si>
    <t>ZA614</t>
  </si>
  <si>
    <t>Gáza přířezy 48 cm x 50 cm 17 nití karton á 750 ks 07012+</t>
  </si>
  <si>
    <t>ZB084</t>
  </si>
  <si>
    <t>Náplast transpore 2,50 cm x 9,14 m 1527-1</t>
  </si>
  <si>
    <t>ZB085</t>
  </si>
  <si>
    <t>Krytí surgicel standard 5 x 7,50 cm bal. á 12 ks 1903GB</t>
  </si>
  <si>
    <t>ZC352</t>
  </si>
  <si>
    <t>Obinadlo elastické universalní 12 cm x 10 m bal. á 12 ks 1320200207</t>
  </si>
  <si>
    <t>ZC725</t>
  </si>
  <si>
    <t>Obvaz ortho-pad 15 cm x 3 m 1320105005</t>
  </si>
  <si>
    <t>ZC848</t>
  </si>
  <si>
    <t>Obvaz ortho-pad 10 cm x 3 m karton á 120 ks 1320105004</t>
  </si>
  <si>
    <t>ZC857</t>
  </si>
  <si>
    <t>Krytí mastný tyl grassolind 10 x 20 cm bal. á 30 ks 4993368</t>
  </si>
  <si>
    <t>ZC885</t>
  </si>
  <si>
    <t>Náplast omnifix E 10 cm x 10 m 900650</t>
  </si>
  <si>
    <t>ZD104</t>
  </si>
  <si>
    <t>Náplast omniplast 10,0 cm x 10,0 m 9004472 (900535)</t>
  </si>
  <si>
    <t>ZD825</t>
  </si>
  <si>
    <t>Tampon stáčený s RTG 50 cm x 50 cm tkanicí karton á 1250 ks 05002+</t>
  </si>
  <si>
    <t>ZD829</t>
  </si>
  <si>
    <t>Bandáž evelína pod sádru 1321303125</t>
  </si>
  <si>
    <t>ZI558</t>
  </si>
  <si>
    <t>Náplast curapor   7 x   5 cm 22 120 ( náhrada za cosmopor )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</si>
  <si>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</si>
  <si>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</si>
  <si>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</si>
  <si>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</si>
  <si>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</si>
  <si>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</si>
  <si>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</si>
  <si>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ZJ687</t>
  </si>
  <si>
    <t xml:space="preserve">Krytí gelitaspon tampon   80 x 30 mm bal. á 5 ks GS -210 </t>
  </si>
  <si>
    <t>ZA417</t>
  </si>
  <si>
    <t>Krytí mastný tyl lomatuell H 10 x 20, á 10 ks, 23316</t>
  </si>
  <si>
    <t>ZA431</t>
  </si>
  <si>
    <t>Obvaz sádrový safix plus 12 cm x 3 m 3327420</t>
  </si>
  <si>
    <t>ZA442</t>
  </si>
  <si>
    <t>Steh náplasťový Steri-strip 6 x 75 mm bal. á 50 ks R1541</t>
  </si>
  <si>
    <t>ZA488</t>
  </si>
  <si>
    <t>Tampon nesterilní stáčený 9 x 9 cm karton á 12000 ks 1320300411</t>
  </si>
  <si>
    <t>ZA531</t>
  </si>
  <si>
    <t>Textilie obv.kombinov. 140-3020 COM 30</t>
  </si>
  <si>
    <t>ZA556</t>
  </si>
  <si>
    <t>Obvaz sádrový safix plus 10 cm x 3 m á 2 ks 3327410</t>
  </si>
  <si>
    <t>ZB086</t>
  </si>
  <si>
    <t>Krytí surgicel standard 10 x 20,0 cm bal. á 24 ks 1902GB</t>
  </si>
  <si>
    <t>ZL762</t>
  </si>
  <si>
    <t>Krytí okcel H-T 510  7 x 10 cm bal. á 15 ks 2080710 - již se nevyrábí</t>
  </si>
  <si>
    <t>ZK087</t>
  </si>
  <si>
    <t>Krém cavilon ochranný bariérový á 28 g bal. á 12 ks 3391E</t>
  </si>
  <si>
    <t>ZA513</t>
  </si>
  <si>
    <t>Krytí s mastí atrauman 10 x 10 cm bal. á 10 ks 499573</t>
  </si>
  <si>
    <t>ZB048</t>
  </si>
  <si>
    <t>Krytí cellistyp F (fibrilar) 2,5 x 5 cm bal. á 10 ks (náhrada za okcel) 2082025</t>
  </si>
  <si>
    <t>ZB049</t>
  </si>
  <si>
    <t>Krytí cellistyp 7 x 10 cm bal. á 15 ks (náhrada za okcel) 2080511</t>
  </si>
  <si>
    <t>ZL814</t>
  </si>
  <si>
    <t xml:space="preserve">Krytí nevstřebatelné textilní hemostatikum s kaolínem QuikClot 10 x 10cm 2090301 </t>
  </si>
  <si>
    <t>ZJ230</t>
  </si>
  <si>
    <t>Krytí okcel H-D 7 x 10 cm bal. á 10 ks 2087010 - již se nevyrábí</t>
  </si>
  <si>
    <t>ZD754</t>
  </si>
  <si>
    <t>Textilie obv.kombinov. 140-1510 COM 30</t>
  </si>
  <si>
    <t>ZE824</t>
  </si>
  <si>
    <t>Krytí cellistyp 5 x 7 cm bal. á 15 ks (náhrada za okcel) 2080508</t>
  </si>
  <si>
    <t>ZF454</t>
  </si>
  <si>
    <t>Obinadlo elastické lenkideal krátkotažné 12 cm x 5 m bal. á 10 ks 19584</t>
  </si>
  <si>
    <t>ZA645</t>
  </si>
  <si>
    <t>Krytí s mastí atrauman   5 x   5 cm bal. á 10 ks 499571</t>
  </si>
  <si>
    <t>ZA441</t>
  </si>
  <si>
    <t>Steh náplasťový Steri-strip 6 x 38 mm bal. á 200 ks R1542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</si>
  <si>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</si>
  <si>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</si>
  <si>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</si>
  <si>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</si>
  <si>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</si>
  <si>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</si>
  <si>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ZA749</t>
  </si>
  <si>
    <t>Stříkačka injekční 3-dílná 50 ml LL Omnifix Solo 4617509F</t>
  </si>
  <si>
    <t>ZA757</t>
  </si>
  <si>
    <t>Drén redon CH16 50 cm U2111600</t>
  </si>
  <si>
    <t>ZA758</t>
  </si>
  <si>
    <t>Drén redon CH14 50 cm U2111400</t>
  </si>
  <si>
    <t>ZA759</t>
  </si>
  <si>
    <t>Drén redon CH10 50 cm U2111000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</si>
  <si>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</si>
  <si>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</si>
  <si>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</si>
  <si>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</si>
  <si>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</si>
  <si>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</si>
  <si>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</si>
  <si>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</si>
  <si>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ZA812</t>
  </si>
  <si>
    <t>Uzávěr do katetrů 4435001</t>
  </si>
  <si>
    <t>ZA817</t>
  </si>
  <si>
    <t>Zkumavka PS 10 ml sterilní 400914</t>
  </si>
  <si>
    <t>ZA890</t>
  </si>
  <si>
    <t>Elektroda neutrální jednorázová 20193-071</t>
  </si>
  <si>
    <t>ZA932</t>
  </si>
  <si>
    <t>Elektroda neutrální ke koagulaci bal. á 50 ks E7509</t>
  </si>
  <si>
    <t>ZA964</t>
  </si>
  <si>
    <t>Stříkačka janett 3-dílná 60 ml vyplachovací MRG564</t>
  </si>
  <si>
    <t>Stříkačka janett 3-dílná 60 ml sterilní vyplachovací MRG564</t>
  </si>
  <si>
    <t>ZB026</t>
  </si>
  <si>
    <t>Hadice silikon 5 x 9,00 x 2,00 mm á 10 m pro drenáž těl.dutin KVS 60-050090</t>
  </si>
  <si>
    <t>ZB103</t>
  </si>
  <si>
    <t>Láhev k odsávačce flovac 2l hadice 1,8 m 000-036-021</t>
  </si>
  <si>
    <t>ZB249</t>
  </si>
  <si>
    <t>Sáček močový s křížovou výpustí sterilní 2000 ml ZAR-TNU201601</t>
  </si>
  <si>
    <t>ZB384</t>
  </si>
  <si>
    <t>Stříkačka injekční 3-dílná 20 ml LL Omnifix Solo 4617207V</t>
  </si>
  <si>
    <t>ZB399</t>
  </si>
  <si>
    <t>Hadička PVC 1/1,5 KVS 599812</t>
  </si>
  <si>
    <t>ZB452</t>
  </si>
  <si>
    <t>Víko kompletní kompaktní podtl. odsáv. P00341</t>
  </si>
  <si>
    <t>ZB488</t>
  </si>
  <si>
    <t>Sprej cavilon 28 ml bal. á 12 ks 3346E</t>
  </si>
  <si>
    <t>ZB553</t>
  </si>
  <si>
    <t>Láhev redon hi-vac 400 ml-kompletní 05.000.22.803</t>
  </si>
  <si>
    <t>ZB598</t>
  </si>
  <si>
    <t>Spojka přímá symetrická 7 x 7 mm 120 430</t>
  </si>
  <si>
    <t>Spojka přímá symetrická 7 x 7 mm 60.23.00 (120 430)</t>
  </si>
  <si>
    <t>ZB780</t>
  </si>
  <si>
    <t>Kontejner 120 ml sterilní 331690250350</t>
  </si>
  <si>
    <t>ZB797</t>
  </si>
  <si>
    <t>Hadice silikon 4 x 7,00 x 1,50 mm á 10 m pro drenáž těl.dutin KVS 60-040070</t>
  </si>
  <si>
    <t>ZC728</t>
  </si>
  <si>
    <t>Hadice silikon 1,5 x 3 m á 25 m 34.000.00.101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</si>
  <si>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</si>
  <si>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</si>
  <si>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</si>
  <si>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</si>
  <si>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</si>
  <si>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</si>
  <si>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</si>
  <si>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</si>
  <si>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ZC900</t>
  </si>
  <si>
    <t>Systém odsávací hi-vac 200 ml-komplet bal. á 60 ks 05.000.22.801</t>
  </si>
  <si>
    <t>ZE310</t>
  </si>
  <si>
    <t>Nádoba na kontaminovaný odpad CS 6 l pův. 077802300</t>
  </si>
  <si>
    <t>ZF159</t>
  </si>
  <si>
    <t>Nádoba na kontaminovaný odpad 1 l 15-0002</t>
  </si>
  <si>
    <t>ZF985</t>
  </si>
  <si>
    <t>Katetr močový foley 24CH bal. á 12 ks 1620-02</t>
  </si>
  <si>
    <t>ZH072</t>
  </si>
  <si>
    <t>Hadice spojovací k odsávacím soupravám CH30 délka 3 m 07.068.30.301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</si>
  <si>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</si>
  <si>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</si>
  <si>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</si>
  <si>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</si>
  <si>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</si>
  <si>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</si>
  <si>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ZH852</t>
  </si>
  <si>
    <t>Souprava odsávací zahnutá Yankauer 6 mm s rukojetí hadice CH 25 délka 2 m 34101</t>
  </si>
  <si>
    <t>ZI179</t>
  </si>
  <si>
    <t>Zkumavka s mediem+ flovakovaný tampon eSwab růžový 490CE.A</t>
  </si>
  <si>
    <t>ZJ310</t>
  </si>
  <si>
    <t>Katetr močový foley CH12 180605-000120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</si>
  <si>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</si>
  <si>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</si>
  <si>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</si>
  <si>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</si>
  <si>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</si>
  <si>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</si>
  <si>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ZJ703</t>
  </si>
  <si>
    <t>Sonda žaludeční CH8 1200mm s RTG linkou bal. á 10 ks 412008</t>
  </si>
  <si>
    <t>ZK179</t>
  </si>
  <si>
    <t>Sonda žaludeční CH12 1200 mm s RTG linkou bal. á 10 ks 412012</t>
  </si>
  <si>
    <t>ZB071</t>
  </si>
  <si>
    <t>Podložka almarys twin+pooperační 39080U</t>
  </si>
  <si>
    <t>ZB072</t>
  </si>
  <si>
    <t>Sáček almarys Twin+pooperační 039980U</t>
  </si>
  <si>
    <t>ZB502</t>
  </si>
  <si>
    <t>Hadice silikon 3 x 5 mm á 25 m 34.000.00.103</t>
  </si>
  <si>
    <t>ZB557</t>
  </si>
  <si>
    <t>Přechodka adapter combifix rekord - luer 4090306</t>
  </si>
  <si>
    <t>ZE174</t>
  </si>
  <si>
    <t>Nádoba na histologický mat. 920 ml 333000041024</t>
  </si>
  <si>
    <t>ZF176</t>
  </si>
  <si>
    <t>Nádoba na histologický mat. 5,7 l 333000086003</t>
  </si>
  <si>
    <t>Nádoba na histologický mat. 5700 ml 333000086003</t>
  </si>
  <si>
    <t>ZF574</t>
  </si>
  <si>
    <t>Drén redon CH18 50 cm U2111800</t>
  </si>
  <si>
    <t>ZG752</t>
  </si>
  <si>
    <t>Drén T žlučových cest Ch16 délka 300+100 mm á 20 ks 33003</t>
  </si>
  <si>
    <t>ZH519</t>
  </si>
  <si>
    <t>Gumička těsnící k laparosk.trokarům 3 mm á 10 ks A5857</t>
  </si>
  <si>
    <t>ZH521</t>
  </si>
  <si>
    <t>Gumička spojovací k laparosk.redukci bal.10 ks A5858</t>
  </si>
  <si>
    <t>ZL464</t>
  </si>
  <si>
    <t xml:space="preserve">Popisovač sterilní se dvěma hroty Sandel 4-in-1Marker, bal. á 25 ks, S1041F </t>
  </si>
  <si>
    <t>ZL627</t>
  </si>
  <si>
    <t xml:space="preserve">Hadice silikon 4 x 6,00 x 1,00 mm á 10 m pro drenáž tělních dutin KVS 60-040060 </t>
  </si>
  <si>
    <t>ZA891</t>
  </si>
  <si>
    <t>Elektroda neutrální nessy ke koagulaci á 50 ks 20193-070</t>
  </si>
  <si>
    <t>ZL862</t>
  </si>
  <si>
    <t xml:space="preserve">Reservoár balonkový sací J-VAC 100ml bal á 10 ks 2160 </t>
  </si>
  <si>
    <t>ZL861</t>
  </si>
  <si>
    <t xml:space="preserve">Drén silikonový BLAKE plochý 7 mm bal á 10 ks 2211 </t>
  </si>
  <si>
    <t>ZE385</t>
  </si>
  <si>
    <t>Hadice silikon 1 x 3,0 mm á 25 m 34.000.00.100</t>
  </si>
  <si>
    <t>ZA586</t>
  </si>
  <si>
    <t xml:space="preserve">Stříkačka injekční 2 ml LL KDM bal. á 100 ks, 831908 02-0070 </t>
  </si>
  <si>
    <t>ZA783</t>
  </si>
  <si>
    <t>Drén Easy Flow 40 mm/30 cm, á 10 ks, 97.816.92.224</t>
  </si>
  <si>
    <t>ZD425</t>
  </si>
  <si>
    <t>Nůž k elektrodermatomu á 10 ks GB228 R</t>
  </si>
  <si>
    <t>ZF175</t>
  </si>
  <si>
    <t>Nádoba na histologický mat. 3000 ml 333 003 723 001</t>
  </si>
  <si>
    <t>ZA892</t>
  </si>
  <si>
    <t>Elektroda neutrální kojenecká bal. á 50 ks 20193-073</t>
  </si>
  <si>
    <t>ZE456</t>
  </si>
  <si>
    <t>Nádoba na histologický mat. 1000 ml 1396</t>
  </si>
  <si>
    <t>ZK719</t>
  </si>
  <si>
    <t>Hadice 3 m splash vac 57270</t>
  </si>
  <si>
    <t>ZC018</t>
  </si>
  <si>
    <t>Klip hem-o-lok XL bal. á 14 ks WK544250</t>
  </si>
  <si>
    <t>ZF174</t>
  </si>
  <si>
    <t>Nádoba na histologický mat. 400 ml 333000041012</t>
  </si>
  <si>
    <t>ZB748</t>
  </si>
  <si>
    <t>Spojka T 7-7-7 UH 86067572</t>
  </si>
  <si>
    <t>ZF104</t>
  </si>
  <si>
    <t>Nádoba na kontaminovaný odpad 10 l 15-0006</t>
  </si>
  <si>
    <t>ZD822</t>
  </si>
  <si>
    <t>Hadice silikon 6 x 10,0 x 2,00 mm á 10 m KVS 60-060100</t>
  </si>
  <si>
    <t>ZM314</t>
  </si>
  <si>
    <t>Vak jednorázový k odsávačce flovac 2l hadice 1,8 m 000-036-031</t>
  </si>
  <si>
    <t>ZB057</t>
  </si>
  <si>
    <t>Katetr močový bez balónku tiemann CH22 , délka 40 cm 14-22.200</t>
  </si>
  <si>
    <t>ZD144</t>
  </si>
  <si>
    <t>Hadice spojovací drén-láhev 07.092.00.200</t>
  </si>
  <si>
    <t>ZL125</t>
  </si>
  <si>
    <t>Nástroj odsávací a koagulační k mediastinoskopu 8291.102</t>
  </si>
  <si>
    <t>ZB093</t>
  </si>
  <si>
    <t>Sonda žaludeční CH25(CH24), délka 80 cm 21228(22-25.520)</t>
  </si>
  <si>
    <t>ZB727</t>
  </si>
  <si>
    <t>Adaptér 526100</t>
  </si>
  <si>
    <t>ZB332</t>
  </si>
  <si>
    <t>Láhev ke kompakt.odsávač. 0,5 l P00340</t>
  </si>
  <si>
    <t>ZJ683</t>
  </si>
  <si>
    <t xml:space="preserve">Držák na prsty pro operace na ruce plast modrý chirobloc large - ballets ECBM </t>
  </si>
  <si>
    <t>ZM541</t>
  </si>
  <si>
    <t xml:space="preserve">Můstek sterilní pooperační smyčkový 70 mm bal. á 10 ks 5025 </t>
  </si>
  <si>
    <t>ZD998</t>
  </si>
  <si>
    <t>Spojka Y 8-10 ster. 884.08</t>
  </si>
  <si>
    <t>ZE473</t>
  </si>
  <si>
    <t>Nádoba na histologický mat. 3000 ml 1397</t>
  </si>
  <si>
    <t>ZD294</t>
  </si>
  <si>
    <t>Spojka T 8-8-8 UH bal. á 50 ks 882,08 D</t>
  </si>
  <si>
    <t>ZG547</t>
  </si>
  <si>
    <t>Gumička těsnící k laparosk. trokarům A5839</t>
  </si>
  <si>
    <t>ZB580</t>
  </si>
  <si>
    <t>Sonda žaludeční CH10 bal. á 50 ks 1180265066</t>
  </si>
  <si>
    <t>ZM622</t>
  </si>
  <si>
    <t>Můstek sterilní pooperační smyčkový 100 mm bal. á 10 ks 5026</t>
  </si>
  <si>
    <t>ZG751</t>
  </si>
  <si>
    <t>Drén T žlučových cest Ch12 délka 300+100 mm á 20 ks 33001</t>
  </si>
  <si>
    <t>ZA699</t>
  </si>
  <si>
    <t>Hadice pryžová 7/10 272 315 521 150</t>
  </si>
  <si>
    <t>ZA015</t>
  </si>
  <si>
    <t>Šroub kortikální 1.5 mm 200.808</t>
  </si>
  <si>
    <t>ZA016</t>
  </si>
  <si>
    <t>Šroub kortikální 1.5 mm 200.812</t>
  </si>
  <si>
    <t>ZC208</t>
  </si>
  <si>
    <t>Šroub kortikální 1.5 mm 200.811</t>
  </si>
  <si>
    <t>ZA523</t>
  </si>
  <si>
    <t>Klip hem-o-lok L  14 x 6 klipů WK544240</t>
  </si>
  <si>
    <t>ZK870</t>
  </si>
  <si>
    <t>Trokar s ostřím a fixačním balonkem 12 x 100 mm CFB73</t>
  </si>
  <si>
    <t>ZC473</t>
  </si>
  <si>
    <t>Obturátor, á 24 ks, 420023-02</t>
  </si>
  <si>
    <t>Obturátor á 24 ks 420023-02</t>
  </si>
  <si>
    <t>ZD613</t>
  </si>
  <si>
    <t xml:space="preserve">Obal na rameno robota bal. á 20 ks 420015-03 </t>
  </si>
  <si>
    <t>ZE762</t>
  </si>
  <si>
    <t>Nástroj robotický jehelec 8 mm 1 kus = 10 životů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</si>
  <si>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</si>
  <si>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</si>
  <si>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</si>
  <si>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</si>
  <si>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</si>
  <si>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</si>
  <si>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</si>
  <si>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</si>
  <si>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</si>
  <si>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</si>
  <si>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</si>
  <si>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</si>
  <si>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ZK871</t>
  </si>
  <si>
    <t>Trokar s ostřím a fixačním balonkem 12 x 150 mm CFB71</t>
  </si>
  <si>
    <t>ZK869</t>
  </si>
  <si>
    <t>Jehla insuflační 120 mm C2201</t>
  </si>
  <si>
    <t>ZF349</t>
  </si>
  <si>
    <t>Přechodka k robotickému systému cannula seal 8 mm bal. á 10 ks 400077-04</t>
  </si>
  <si>
    <t>ZM417</t>
  </si>
  <si>
    <t>Klip Hem-o-lok klip ML WK 544230 bal. á 14 ks</t>
  </si>
  <si>
    <t>ZL330</t>
  </si>
  <si>
    <t>Kamera panasonic HD cabel 371564</t>
  </si>
  <si>
    <t>ZH058</t>
  </si>
  <si>
    <t>Set odsávací R.Wolf - sada pro oplach a sání, resterilizovatelná 81702215</t>
  </si>
  <si>
    <t>ZI482</t>
  </si>
  <si>
    <t>Redukce na trokary cannula seal 8 mm á 10 ks 400077</t>
  </si>
  <si>
    <t>ZE845</t>
  </si>
  <si>
    <t>Háček na pálení bal. á 10 životů 420183</t>
  </si>
  <si>
    <t>ZL839</t>
  </si>
  <si>
    <t>Kabel světelný bifurcated light guide 951021</t>
  </si>
  <si>
    <t>ZH575</t>
  </si>
  <si>
    <t>Katetr urologický cystofix FG 15 4440153</t>
  </si>
  <si>
    <t>ZC613</t>
  </si>
  <si>
    <t>Katetr epicystycký 24Fr Pezzer AE3A24</t>
  </si>
  <si>
    <t>ZA125</t>
  </si>
  <si>
    <t>Katetr urologický cystofix FG 10 4440129</t>
  </si>
  <si>
    <t>ZF936</t>
  </si>
  <si>
    <t>Světlovod 3 m WA03210A</t>
  </si>
  <si>
    <t>ZH514</t>
  </si>
  <si>
    <t>Hadice pro propl. pumpu rester. A4055</t>
  </si>
  <si>
    <t>ZH282</t>
  </si>
  <si>
    <t>Klip titanový - small PL565T</t>
  </si>
  <si>
    <t>ZA715</t>
  </si>
  <si>
    <t>Set infuzní intrafix primeline classic 150 cm 4062957</t>
  </si>
  <si>
    <t>ZD721</t>
  </si>
  <si>
    <t>Set odsávací CH 6-18 05.000.22.641</t>
  </si>
  <si>
    <t>Set odsávací CH 6-18 bal. á 35 ks 05.000.22.641</t>
  </si>
  <si>
    <t>ZM356</t>
  </si>
  <si>
    <t>Set hadic luer s trnem 3D Einstein PG131</t>
  </si>
  <si>
    <t>ZD747</t>
  </si>
  <si>
    <t>Set sací yankauer CH25 zahnutý bal. á 50 ks 07.049.06.520</t>
  </si>
  <si>
    <t>ZA248</t>
  </si>
  <si>
    <t>Šití prolen bl 2/0 bal. á 12 ks W8977</t>
  </si>
  <si>
    <t>ZA250</t>
  </si>
  <si>
    <t>Šití ethbond zelený 2/0 bal. á 12 ks W6767</t>
  </si>
  <si>
    <t>ZA853</t>
  </si>
  <si>
    <t>Šití prolen bl 5/0 bal. á 12 ks W8830</t>
  </si>
  <si>
    <t>ZA958</t>
  </si>
  <si>
    <t>Šití safil fialový 2/0 bal. á 36 ks C1048251</t>
  </si>
  <si>
    <t>ZB033</t>
  </si>
  <si>
    <t>Šití dafilon modrý 3/0 bal. á 36 ks C0935468</t>
  </si>
  <si>
    <t>Šití dafilon modrý 3/0 (2) bal. á 36 ks C0935468</t>
  </si>
  <si>
    <t>ZB034</t>
  </si>
  <si>
    <t>Šití dafilon modrý 2/0 bal. á 36 ks C0935476</t>
  </si>
  <si>
    <t>ZB039</t>
  </si>
  <si>
    <t>Šití ventrofil bal. á 4 ks 993034</t>
  </si>
  <si>
    <t>ZB196</t>
  </si>
  <si>
    <t>Šití prolen 4/0 bal. á 36 ks EH7151H</t>
  </si>
  <si>
    <t>ZB214</t>
  </si>
  <si>
    <t>Šití safil fialový 4/0 bal. á 36 ks C1048029</t>
  </si>
  <si>
    <t>Šití safil fialový 4/0 (1.5) bal. á 36 ks C1048029</t>
  </si>
  <si>
    <t>ZB215</t>
  </si>
  <si>
    <t>Šití safil fialový 3/0 bal. á 36 ks C1048041</t>
  </si>
  <si>
    <t>ZB216</t>
  </si>
  <si>
    <t>Šití safil fialový 2/0 bal. á 36 ks C1048051</t>
  </si>
  <si>
    <t>ZB217</t>
  </si>
  <si>
    <t>Šití dafilon modrý 3/0 bal. á 36 ks C0932353</t>
  </si>
  <si>
    <t>Šití dafilon modrý 3/0 (2) bal. á 36 ks C0932353</t>
  </si>
  <si>
    <t>ZB220</t>
  </si>
  <si>
    <t>Šití safil fialový 3/0 bal. á 36 ks C1048046</t>
  </si>
  <si>
    <t>Šití safil fialový 3/0 (2) bal. á 36 ks C1048046</t>
  </si>
  <si>
    <t>ZB520</t>
  </si>
  <si>
    <t>Šití safil fialový 3/0 bal. á 12 ks G1038715</t>
  </si>
  <si>
    <t>ZB608</t>
  </si>
  <si>
    <t>Šití premicron zelený 2/0 bal. á 36 ks C0026057</t>
  </si>
  <si>
    <t>Šití premicron zelený 2/0 (3) bal. á 36 ks C0026057</t>
  </si>
  <si>
    <t>ZB609</t>
  </si>
  <si>
    <t>Šití premicron zelený 2/0 bal. á 36 ks C0026026</t>
  </si>
  <si>
    <t>ZB717</t>
  </si>
  <si>
    <t>Šití prolen bl 4/0 bal. á 12 ks W8845</t>
  </si>
  <si>
    <t>ZB979</t>
  </si>
  <si>
    <t>Šití dafilon modrý 4/0 bal. á 36 ks C0932205</t>
  </si>
  <si>
    <t>Šití dafilon modrý 4/0 (1.5) bal. á 36 ks C0932205</t>
  </si>
  <si>
    <t>ZE801</t>
  </si>
  <si>
    <t>Šití monocryl 3/0 bal. á 12 ks W3637</t>
  </si>
  <si>
    <t>ZF699</t>
  </si>
  <si>
    <t xml:space="preserve">Šití premicron 3/0, 2,5 m bal. á 12 ks G0120060 </t>
  </si>
  <si>
    <t xml:space="preserve">Šití premicron 3/0 2,5 m bal. á 12 ks G0120060 </t>
  </si>
  <si>
    <t xml:space="preserve">Šití premicron 3/0 (2.5) bal. á 12 ks G0120060 </t>
  </si>
  <si>
    <t>ZG672</t>
  </si>
  <si>
    <t>Šití safil quick 4/0 bal. á 36 ks C1046013</t>
  </si>
  <si>
    <t>ZG849</t>
  </si>
  <si>
    <t>Šití premicron 2/0 2,5 m bal. á 12 ks G0120061</t>
  </si>
  <si>
    <t>Šití premicron zelený 2/0 (3) bal. á 12 ks G0120061</t>
  </si>
  <si>
    <t>ZG886</t>
  </si>
  <si>
    <t>Šití premicron 1 2,5 m bal. á 12 ks G0120063</t>
  </si>
  <si>
    <t>Šití premicron 1 (4) bal. á 12 ks G0120063</t>
  </si>
  <si>
    <t>ZH872</t>
  </si>
  <si>
    <t xml:space="preserve">Šití ethbond excel 0 90 cm bal. á 12 ks W6978 </t>
  </si>
  <si>
    <t>ZA917</t>
  </si>
  <si>
    <t>Šití silon braided white bal. á 20 ks SB2056</t>
  </si>
  <si>
    <t>ZB036</t>
  </si>
  <si>
    <t>Šití safil fialový 2 bal. á 36 ks C1038210</t>
  </si>
  <si>
    <t>ZB185</t>
  </si>
  <si>
    <t>Šití vicryl un 4/0 bal. á 12 ks W9951</t>
  </si>
  <si>
    <t>ZB200</t>
  </si>
  <si>
    <t>Šití ethbond zelený 2/0 bal. á 20 ks X41003</t>
  </si>
  <si>
    <t>ZB211</t>
  </si>
  <si>
    <t>Šití safil fialový 2/0 bal. á 36 ks C1048047</t>
  </si>
  <si>
    <t>ZB213</t>
  </si>
  <si>
    <t>Šití safil fialový 5/0 bal. á 36 ks C1048012</t>
  </si>
  <si>
    <t>ZB279</t>
  </si>
  <si>
    <t>Šití prolen bl 6/0 bal. á 12 ks W8815</t>
  </si>
  <si>
    <t>ZB560</t>
  </si>
  <si>
    <t>Šití prolen 3/0 bal. á 12 ks W8630</t>
  </si>
  <si>
    <t>ZB718</t>
  </si>
  <si>
    <t>Šití prolen bl 4/0 bal. á 12 ks W8840</t>
  </si>
  <si>
    <t>ZB878</t>
  </si>
  <si>
    <t>Šití safil quick 2/0 bal. á 36 ks C1046042</t>
  </si>
  <si>
    <t>Šití safil quick + bezb. 2/0 bal. á 36 ks C1046042</t>
  </si>
  <si>
    <t>ZB913</t>
  </si>
  <si>
    <t>Šití orthocord modrý bal. á 12 ks 223111</t>
  </si>
  <si>
    <t>ZC135</t>
  </si>
  <si>
    <t>Šití safil fialový 2/0 bal. á 36 ks C1048031</t>
  </si>
  <si>
    <t>ZC789</t>
  </si>
  <si>
    <t>Šití safil fialový 0 bal. á 12 ks G1038717</t>
  </si>
  <si>
    <t>ZC876</t>
  </si>
  <si>
    <t>Šití vicryl rapide 5/0 bal. á 36 ks V4930H</t>
  </si>
  <si>
    <t>ZD067</t>
  </si>
  <si>
    <t>Šití safil fialový 2/0 bal. á 36 ks C1048042</t>
  </si>
  <si>
    <t>Šití safil fialový 2/0 (3) bal. á 36 ks C1048042</t>
  </si>
  <si>
    <t>ZG876</t>
  </si>
  <si>
    <t xml:space="preserve">Šití premicron 0 2,5 m bal. á 12 ks G0120062 </t>
  </si>
  <si>
    <t>ZH392</t>
  </si>
  <si>
    <t>Šití safil quick + bezb. 3/0 bal. á 36 ks C1046030</t>
  </si>
  <si>
    <t>ZI467</t>
  </si>
  <si>
    <t>Šití monoplus fialový bal. á 24 ks B0024091</t>
  </si>
  <si>
    <t>Šití monoplus fialový 1 (4) bal. á 24 ks B0024091</t>
  </si>
  <si>
    <t>ZM044</t>
  </si>
  <si>
    <t>Šití PDS 4-0 bal. á 36 ks W9115H</t>
  </si>
  <si>
    <t>ZD196</t>
  </si>
  <si>
    <t>Šití monosyn bezbarvý 4/0 bal. á 36 ks C0023634</t>
  </si>
  <si>
    <t>ZK581</t>
  </si>
  <si>
    <t>Šití monocryl 3/0 bal. á 12 ks W3650</t>
  </si>
  <si>
    <t>ZD308</t>
  </si>
  <si>
    <t>Šití monocryl 3/0 bal. á 12 ks W3664</t>
  </si>
  <si>
    <t>ZA865</t>
  </si>
  <si>
    <t>Šití prolen 2/0 bal. á 12 ks W8400</t>
  </si>
  <si>
    <t>Šití prolen bl 2/0 bal. á 12 ks W8400</t>
  </si>
  <si>
    <t>ZA975</t>
  </si>
  <si>
    <t>Šití safil fialový 4/0 bal. á 36 ks C1048220</t>
  </si>
  <si>
    <t>ZB115</t>
  </si>
  <si>
    <t>Šití prolen bl 3/0 bal. á 12 ks W8849</t>
  </si>
  <si>
    <t>ZB219</t>
  </si>
  <si>
    <t>Šití safil fialový 2 bal. á 36 ks C1048535</t>
  </si>
  <si>
    <t>Šití safil fialový 2 (5) bal. á 36 ks C1048535</t>
  </si>
  <si>
    <t>ZB514</t>
  </si>
  <si>
    <t>Šití tip cleaner bal. á 36 ks 4315</t>
  </si>
  <si>
    <t>ZA959</t>
  </si>
  <si>
    <t>Šití safil fialový 3/0 bal. á 36 ks C1048241</t>
  </si>
  <si>
    <t>ZE535</t>
  </si>
  <si>
    <t>Šití vicryl rapide un 6/0 bal. á 12 ks W9913</t>
  </si>
  <si>
    <t>ZG774</t>
  </si>
  <si>
    <t>Šití vicryl vi 6/0 bal. á 12 ks W9552</t>
  </si>
  <si>
    <t>ZE197</t>
  </si>
  <si>
    <t>Šití mopylen 4/0 DS 18 návlek  45 cm á 36 ks 7148</t>
  </si>
  <si>
    <t>ZC013</t>
  </si>
  <si>
    <t>Šití safil fialový 2/0 bal. á 36 ks C1048485</t>
  </si>
  <si>
    <t>ZB712</t>
  </si>
  <si>
    <t>Šití prolen bl 7/0 bal. á 12 ks W8801</t>
  </si>
  <si>
    <t>ZF541</t>
  </si>
  <si>
    <t>Šití prolen bl 7/0 bal. á 12 ks W8813</t>
  </si>
  <si>
    <t>ZA262</t>
  </si>
  <si>
    <t>Šití ethicon-drát ocelový bal. á 12 ks W995</t>
  </si>
  <si>
    <t>ZB508</t>
  </si>
  <si>
    <t>Šití safil fialový 2/0 bal. á 12 ks G1038716</t>
  </si>
  <si>
    <t>ZG004</t>
  </si>
  <si>
    <t>Šití safil fialový 1 bal. á 12 ks G1038719</t>
  </si>
  <si>
    <t>ZB019</t>
  </si>
  <si>
    <t>Šití monosyn bezbarvý 4/0 bal. á 36 ks C0023204</t>
  </si>
  <si>
    <t>ZB917</t>
  </si>
  <si>
    <t>Šití safil fialový 1 bal. á 36 ks C1048553</t>
  </si>
  <si>
    <t>ZB555</t>
  </si>
  <si>
    <t>Šití prolen bl 3/0 bal. á 12 ks W8522</t>
  </si>
  <si>
    <t>ZJ135</t>
  </si>
  <si>
    <t>Šití supolene 2/0 á 36 ks 90618</t>
  </si>
  <si>
    <t>ZC667</t>
  </si>
  <si>
    <t>Šití polysorb 6/0 bal. á 36 ks GL-889</t>
  </si>
  <si>
    <t>ZF643</t>
  </si>
  <si>
    <t>Šití vicryl vi 7/0 bal. á 12 ks W9565</t>
  </si>
  <si>
    <t>ZM354</t>
  </si>
  <si>
    <t>Šití PDS 5/0 bal. á 36 ks W9108H</t>
  </si>
  <si>
    <t>ZB155</t>
  </si>
  <si>
    <t>Šití premilene 4/0 bal. á 36 ks C0090013</t>
  </si>
  <si>
    <t>ZD447</t>
  </si>
  <si>
    <t>Šití premicron zelený 3/0 bal. á 36 ks C0026025</t>
  </si>
  <si>
    <t>Šití premicron zelený 3/0 (2) bal. á 36 ks C0026025</t>
  </si>
  <si>
    <t>ZM355</t>
  </si>
  <si>
    <t>Šití ethbond excel 2/0 bal. á 12 ks W6760</t>
  </si>
  <si>
    <t>ZB529</t>
  </si>
  <si>
    <t>Šití monosyn bezbarvý 3/0 bal. á 36 ks C0023635</t>
  </si>
  <si>
    <t>ZC878</t>
  </si>
  <si>
    <t>Šití vicryl plus 4/0 70 cm bal. á 36 ks VCP3100H</t>
  </si>
  <si>
    <t>ZB241</t>
  </si>
  <si>
    <t>Šití vicryl plus 5/0 70 cm bal. á 36 ks VCP303H</t>
  </si>
  <si>
    <t>ZB212</t>
  </si>
  <si>
    <t>Šití safil fialový 6/0 bal. á 36 ks C1048006</t>
  </si>
  <si>
    <t>ZJ622</t>
  </si>
  <si>
    <t xml:space="preserve">Šití monofil nylon 8/0 15 cm DR6 bal. á 24ks 5076 </t>
  </si>
  <si>
    <t>ZB847</t>
  </si>
  <si>
    <t>Šití safil fialový 2/0 bal. á 36 ks C1048055</t>
  </si>
  <si>
    <t>ZI491</t>
  </si>
  <si>
    <t xml:space="preserve">Šití safil fialový 2/0 bal. á 36 ks C1048060 </t>
  </si>
  <si>
    <t>ZL257</t>
  </si>
  <si>
    <t>Šití safil quick + bezb. 5/0 bal. á 36 ks (1) C1046311</t>
  </si>
  <si>
    <t>ZA360</t>
  </si>
  <si>
    <t>Jehla sterican 0,5 x 25 mm oranžová 9186158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</si>
  <si>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</si>
  <si>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</si>
  <si>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</si>
  <si>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</si>
  <si>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</si>
  <si>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</si>
  <si>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Jehla injekční 0,7 x 40 mm černá 4660021</t>
  </si>
  <si>
    <t>ZA835</t>
  </si>
  <si>
    <t>Jehla injekční 0,6 x 25 mm modrá 4657667</t>
  </si>
  <si>
    <t>ZB168</t>
  </si>
  <si>
    <t>Jehla chirurgická B10</t>
  </si>
  <si>
    <t>ZB204</t>
  </si>
  <si>
    <t>Jehla chirurgická G11</t>
  </si>
  <si>
    <t>ZB206</t>
  </si>
  <si>
    <t>Jehla chirurgická G6</t>
  </si>
  <si>
    <t>ZB248</t>
  </si>
  <si>
    <t>Jehla chirurgická G7</t>
  </si>
  <si>
    <t>ZB460</t>
  </si>
  <si>
    <t>Jehla chirurgicka G8</t>
  </si>
  <si>
    <t>ZB469</t>
  </si>
  <si>
    <t>Jehla chirurgická G15</t>
  </si>
  <si>
    <t>ZB478</t>
  </si>
  <si>
    <t>Jehla chirurgická B11</t>
  </si>
  <si>
    <t>ZB480</t>
  </si>
  <si>
    <t>Jehla chirurgická G10</t>
  </si>
  <si>
    <t>ZB556</t>
  </si>
  <si>
    <t>Jehla injekční 1,2 x   40 mm růžová 4665120</t>
  </si>
  <si>
    <t>ZB996</t>
  </si>
  <si>
    <t>Jehla chirurgická B9</t>
  </si>
  <si>
    <t>ZG676</t>
  </si>
  <si>
    <t>Jehla chirurgická s pérovými oušky bal. á 12 ks HSF - 17 3076</t>
  </si>
  <si>
    <t>ZG677</t>
  </si>
  <si>
    <t>Jehla chirurgická s pérovými oušky bal. á 12 ks HS - 26 3058</t>
  </si>
  <si>
    <t>ZB198</t>
  </si>
  <si>
    <t>Jehla chirurgická G3</t>
  </si>
  <si>
    <t>ZB133</t>
  </si>
  <si>
    <t>Jehla chirurgická G9</t>
  </si>
  <si>
    <t>ZG675</t>
  </si>
  <si>
    <t>Jehla chirurgická s pérovými oušky bal. á 12 ks HSF - 20 3075</t>
  </si>
  <si>
    <t>ZG673</t>
  </si>
  <si>
    <t>Jehla chirurgická s pérovými oušky bal. á 12 ks DSF - 25 3072</t>
  </si>
  <si>
    <t>ZF776</t>
  </si>
  <si>
    <t>Jehla chirurgická B16</t>
  </si>
  <si>
    <t>ZH089</t>
  </si>
  <si>
    <t>Jehla chirurgická GA7</t>
  </si>
  <si>
    <t>ZF983</t>
  </si>
  <si>
    <t>Jehla chirurgická B15</t>
  </si>
  <si>
    <t>ZG674</t>
  </si>
  <si>
    <t>Jehla chirurgická s pérovými oušky bal. á 12 ks DSF - 21 3073</t>
  </si>
  <si>
    <t>ZF984</t>
  </si>
  <si>
    <t>Jehla chirurgická B7</t>
  </si>
  <si>
    <t>ZI989</t>
  </si>
  <si>
    <t xml:space="preserve">Jehla chirurgická GA6 </t>
  </si>
  <si>
    <t>ZB276</t>
  </si>
  <si>
    <t>Jehla chirurgická B8</t>
  </si>
  <si>
    <t>ZC717</t>
  </si>
  <si>
    <t>Jehla chirurgická GA9</t>
  </si>
  <si>
    <t>ZB868</t>
  </si>
  <si>
    <t>Jehla perican 18G 1,30 x 80 mm 4512383</t>
  </si>
  <si>
    <t>ZB482</t>
  </si>
  <si>
    <t>Jehla chirurgická G12</t>
  </si>
  <si>
    <t>ZF107</t>
  </si>
  <si>
    <t>Rukavice operační latexové bez pudru ortpedic vel. 7,0 5788203</t>
  </si>
  <si>
    <t>ZF431</t>
  </si>
  <si>
    <t>Rukavice operační gammex PF sensitive vel. 7,5 353195</t>
  </si>
  <si>
    <t>ZK482</t>
  </si>
  <si>
    <t>Rukavice operační latexové bez pudru ortpedic vel. 8,0 5788205</t>
  </si>
  <si>
    <t>ZK483</t>
  </si>
  <si>
    <t>Rukavice operační latexové bez pudru ortpedic vel. 7,5 5788204</t>
  </si>
  <si>
    <t>ZK683</t>
  </si>
  <si>
    <t>Rukavice operační gammex PF sensitive vel. 7,0 353194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</si>
  <si>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</si>
  <si>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</si>
  <si>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</si>
  <si>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</si>
  <si>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</si>
  <si>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</si>
  <si>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</si>
  <si>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</si>
  <si>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</si>
  <si>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</si>
  <si>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ZL075</t>
  </si>
  <si>
    <t>Rukavice operační gammex bez pudru PF EnLite vel. 8,5 353387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</si>
  <si>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</si>
  <si>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</si>
  <si>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</si>
  <si>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</si>
  <si>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Rukavice operační ansell sensi - touch vel. 7,5 bal. á 40 párů 8050194(8050154)</t>
  </si>
  <si>
    <t>ZL427</t>
  </si>
  <si>
    <t>Rukavice operační ansell sensi - touch vel. 8,0 bal. á 40 párů 8050195(8050155)</t>
  </si>
  <si>
    <t>ZJ719</t>
  </si>
  <si>
    <t>Rukavice operační gammex PF sensitive vel. 6,0 bal. á 25 párů 353192</t>
  </si>
  <si>
    <t>ZL069</t>
  </si>
  <si>
    <t>Rukavice operační gammex bez pudru PF EnLite vel. 5,5 353381</t>
  </si>
  <si>
    <t>ZL691</t>
  </si>
  <si>
    <t>Rukavice operační ansell sensi - touch vel. 5,5 bal. á 40 párů 8050190(8050150)</t>
  </si>
  <si>
    <t>ZL949</t>
  </si>
  <si>
    <t>Rukavice nitril promedica bez p. L bílé 6N á 100 ks 9399W4</t>
  </si>
  <si>
    <t>ZM292</t>
  </si>
  <si>
    <t>Rukavice nitril sempercare bez p. M bal. á 200 ks 30 803</t>
  </si>
  <si>
    <t>Rukavice nitril sempercare bez p. M bal. á 200 ks 30803</t>
  </si>
  <si>
    <t>ZM293</t>
  </si>
  <si>
    <t>Rukavice nitril sempercare bez p. L bal. á 200 ks 30 804</t>
  </si>
  <si>
    <t>Rukavice nitril sempercare bez p. L bal. á 200 ks 30804</t>
  </si>
  <si>
    <t>ZK479</t>
  </si>
  <si>
    <t>Rukavice operační latexové bez pudru ortpedic vel. 8,5 5788206</t>
  </si>
  <si>
    <t>ZA031</t>
  </si>
  <si>
    <t>Vata obvazová 1000 g nest.vinutá 110710</t>
  </si>
  <si>
    <t>ZA340</t>
  </si>
  <si>
    <t>Obinadlo hydrofilní 12 cm x   5 m 13008</t>
  </si>
  <si>
    <t>ZA423</t>
  </si>
  <si>
    <t>Obinadlo elastické idealtex 12 cm x 5 m 9310633</t>
  </si>
  <si>
    <t>ZA459</t>
  </si>
  <si>
    <t>Kompresa AB 10 x 20 cm / 1 ks sterilní NT savá 1230114021</t>
  </si>
  <si>
    <t>ZA465</t>
  </si>
  <si>
    <t>Fólie incizní raucodrape sterilní 45 x 50 cm 23445</t>
  </si>
  <si>
    <t>ZA516</t>
  </si>
  <si>
    <t>Kompresa NT 7,5 x 7,5 cm / 10 sterilní karton á 900 ks 1230119526</t>
  </si>
  <si>
    <t>ZA554</t>
  </si>
  <si>
    <t>Krytí hypro-sorb R 10 x 10 x 10 mm bal. á 10 ks 006</t>
  </si>
  <si>
    <t>ZA561</t>
  </si>
  <si>
    <t>Kompresa AB 20 x 40 cm / 1 ks sterilní NT savá 1230114051</t>
  </si>
  <si>
    <t>ZA593</t>
  </si>
  <si>
    <t>Tampon stáčený sterilní 20 x 20 cm / 5 ks 28003</t>
  </si>
  <si>
    <t>ZC854</t>
  </si>
  <si>
    <t xml:space="preserve">Kompresa NT 7,5 x 7,5 cm / 2 ks sterilní 26510 </t>
  </si>
  <si>
    <t>ZE314</t>
  </si>
  <si>
    <t>Tampon sterilní stáčený 19 x 20 cm / 10 ks 0446</t>
  </si>
  <si>
    <t>ZF351</t>
  </si>
  <si>
    <t>Náplast transpore bílá 1,25 cm x 9,14 m bal. á 24 ks 1534-0</t>
  </si>
  <si>
    <t>ZK405</t>
  </si>
  <si>
    <t>Krytí gelitaspon standard 80 x 50 mm x 10 mm bal. á 10 ks A2107861</t>
  </si>
  <si>
    <t>Tampon nesterilní stáčený 9 x 9 cm karton á 12 000 ks 1320300411</t>
  </si>
  <si>
    <t>ZC694</t>
  </si>
  <si>
    <t>Tyčinka oční PRO OPTHA nesteril. á 500 ks 16 515</t>
  </si>
  <si>
    <t>ZA494</t>
  </si>
  <si>
    <t>Fólie incizní rucodrape ( opraflex ) 45 x 20 cm 25443</t>
  </si>
  <si>
    <t>ZE988</t>
  </si>
  <si>
    <t xml:space="preserve">Krytí nevstřebatelné textilní hemostatikum s kaolínem QuikClot 30 x 30cm bal. á 5 ks 2090303 </t>
  </si>
  <si>
    <t>ZA194</t>
  </si>
  <si>
    <t>Krytí surgicel standard 5 x 1,25 cm bal. á 12 ks 1906GB</t>
  </si>
  <si>
    <t>ZM331</t>
  </si>
  <si>
    <t xml:space="preserve">Kompresa NT 7,5 x 7,5 cm / 5 ks sterilní bal. 2400 ks 26511 </t>
  </si>
  <si>
    <t>ZA630</t>
  </si>
  <si>
    <t>Tampon sterilní stáčený 9 x 9 cm / 5 ks karton á 500 ks 1230110421</t>
  </si>
  <si>
    <t>ZA790</t>
  </si>
  <si>
    <t>Stříkačka injekční 2-dílná 5 ml L Inject Solo4606051V</t>
  </si>
  <si>
    <t>ZB575</t>
  </si>
  <si>
    <t>Katetr močový foley urologický 10CH bal. á 12 ks 2910-02</t>
  </si>
  <si>
    <t>ZE173</t>
  </si>
  <si>
    <t>Nádoba na histologický mat. 200 ml 333000041002</t>
  </si>
  <si>
    <t>ZG893</t>
  </si>
  <si>
    <t>Rouška prošívaná na popáleniny 40 x 60 cm karton á 30 ks 28510</t>
  </si>
  <si>
    <t>Souprava odsávací Yankauer 6 mm s rukojetí 34102</t>
  </si>
  <si>
    <t>ZA695</t>
  </si>
  <si>
    <t>Držák skalpelových čepelek 4 135 mm BB084R</t>
  </si>
  <si>
    <t>ZK183</t>
  </si>
  <si>
    <t>Násadka skalpelu č. 3l BB075R</t>
  </si>
  <si>
    <t>ZK231</t>
  </si>
  <si>
    <t xml:space="preserve">Nástroj na otevřenou operativu caiman 12 x 240 mm bal. á 3 ks PL730SU </t>
  </si>
  <si>
    <t>ZK192</t>
  </si>
  <si>
    <t>Podložka pod mesh 1:1, 5 mm bal. á 10 ks BA721</t>
  </si>
  <si>
    <t>ZB100</t>
  </si>
  <si>
    <t>Sáček draina S vision sterilní s přístupovým okénkem 75 mm bal. á 10 ks H28566U</t>
  </si>
  <si>
    <t>ZK085</t>
  </si>
  <si>
    <t>Svorka art. kocher 140 mm BH614R</t>
  </si>
  <si>
    <t>ZB069</t>
  </si>
  <si>
    <t>Držák skalpelových čepelek 3 BB073R</t>
  </si>
  <si>
    <t>ZK036</t>
  </si>
  <si>
    <t>Tubus zevní izol.   5/10 mm 310 mm PM975R</t>
  </si>
  <si>
    <t>ZH410</t>
  </si>
  <si>
    <t>Prodloužení koagulačních elektrod E1502</t>
  </si>
  <si>
    <t>ZG263</t>
  </si>
  <si>
    <t>Rukojeť aktivní elektrody resterizovatelná 4,6 m kabel bal. á 10 ks E2100</t>
  </si>
  <si>
    <t>ZM358</t>
  </si>
  <si>
    <t>Návlek na kameru sterilní 3D Einstein bal. á 15 ks EV2-000056</t>
  </si>
  <si>
    <t>ZB343</t>
  </si>
  <si>
    <t>List pilový GB135R</t>
  </si>
  <si>
    <t>ZM357</t>
  </si>
  <si>
    <t>Hadice insuflační s předhříváním 3D Einstein PG082</t>
  </si>
  <si>
    <t>ZE909</t>
  </si>
  <si>
    <t>Sáček na brickery draina S vision H28565U</t>
  </si>
  <si>
    <t>ZA856</t>
  </si>
  <si>
    <t>Vosk kostní bone wax 2,5 g, á 24 ks, W810T</t>
  </si>
  <si>
    <t>ZM540</t>
  </si>
  <si>
    <t>Sáček draina S vision sterilní s přístupovým okénkem 100 mm bal. á 10 ks H28567U</t>
  </si>
  <si>
    <t>ZM509</t>
  </si>
  <si>
    <t>Nůžky na duhovku a ligat. 115 mm zahnuté BC107R</t>
  </si>
  <si>
    <t>ZJ588</t>
  </si>
  <si>
    <t>Souprava cystofix CH 10 minipaed pediatrický 4440013</t>
  </si>
  <si>
    <t>ZM680</t>
  </si>
  <si>
    <t>Pinzeta bipolární Calris NON-STICK červená typ Bayonet s rovným hrotem 1,0 mm/200 mm 680520301</t>
  </si>
  <si>
    <t>ZM780</t>
  </si>
  <si>
    <t>Souprava odsávací zahnutá Yankauer 4 mm s rukojetí hadice CH 25 délka 2 m 34101</t>
  </si>
  <si>
    <t>ZA491</t>
  </si>
  <si>
    <t>Drát K-Wire 1.00 mm L150 á 10 ks 292.100.10</t>
  </si>
  <si>
    <t>ZE132</t>
  </si>
  <si>
    <t>Kleště úchopové atraum. jednoráz. D5/310 PO893SU</t>
  </si>
  <si>
    <t>ZD791</t>
  </si>
  <si>
    <t>Klipovač Hem-o-lok pro uzamykatelné klipy ML WK544965T</t>
  </si>
  <si>
    <t>ZD125</t>
  </si>
  <si>
    <t>Převodník k harmonickému skalpelu HP054</t>
  </si>
  <si>
    <t>KH042</t>
  </si>
  <si>
    <t>aplikátor klipů LC3010Z</t>
  </si>
  <si>
    <t>ZH527</t>
  </si>
  <si>
    <t>Aplikátor klipů klipovač Hem-o-lok L-WK544995T</t>
  </si>
  <si>
    <t>Šití safil quick + bezb. 4/0 (1.5) bal. á 36 ks C1046013</t>
  </si>
  <si>
    <t>ZH166</t>
  </si>
  <si>
    <t>Šití PDS plus 90 cm bal. á 36 ks PDP9370H</t>
  </si>
  <si>
    <t>ZA919</t>
  </si>
  <si>
    <t>Šití merslen zelený 2/0 bal. á 36 ks EH6414H</t>
  </si>
  <si>
    <t>ZB188</t>
  </si>
  <si>
    <t>Šití vicryl plus 3/0 bal. á 36 ks VCP452H</t>
  </si>
  <si>
    <t>ZC677</t>
  </si>
  <si>
    <t>Šití vicryl plus 3/0 70 cm bal. á 36 ks VCP998H</t>
  </si>
  <si>
    <t>ZH167</t>
  </si>
  <si>
    <t>Šití PDS plus 150 cm loop bal. á 24 ks PDP1935T</t>
  </si>
  <si>
    <t>ZM597</t>
  </si>
  <si>
    <t>Šití stratafix spiral PGAPCL 3/0 30x30 cm bal. á 12 ks SXMD2B412</t>
  </si>
  <si>
    <t>ZC576</t>
  </si>
  <si>
    <t>Šití vicryl 6/0 bal. á 24 ks W9831T</t>
  </si>
  <si>
    <t>ZK476</t>
  </si>
  <si>
    <t>Rukavice operační latexové s pudrem ansell medigrip plus vel. 7,5 302925</t>
  </si>
  <si>
    <t>ZF432</t>
  </si>
  <si>
    <t>Rukavice operační gammex PF sensitive vel. 8,0 353196</t>
  </si>
  <si>
    <t>ZJ718</t>
  </si>
  <si>
    <t>Rukavice operační gammex PF sensitive vel. 6,5 bal. á 25 párů 353193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</si>
  <si>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</si>
  <si>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</si>
  <si>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</si>
  <si>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</si>
  <si>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</si>
  <si>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kovové (112 02 030)</t>
  </si>
  <si>
    <t>50115061</t>
  </si>
  <si>
    <t>512 SZM robotické centrum (112 02 103)</t>
  </si>
  <si>
    <t>50115070</t>
  </si>
  <si>
    <t>513 SZM katetry, stenty, porty (112 02 101)</t>
  </si>
  <si>
    <t>50115080</t>
  </si>
  <si>
    <t>523 SZM staplery, endosk., optika,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</si>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</sst>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8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4" fontId="39" fillId="4" borderId="63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4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9" xfId="0" applyNumberFormat="1" applyFont="1" applyBorder="1"/>
    <xf numFmtId="174" fontId="32" fillId="0" borderId="67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60" xfId="0" applyNumberFormat="1" applyFont="1" applyBorder="1"/>
    <xf numFmtId="174" fontId="39" fillId="2" borderId="78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2" borderId="57" xfId="0" applyNumberFormat="1" applyFont="1" applyFill="1" applyBorder="1" applyAlignment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174" fontId="39" fillId="0" borderId="63" xfId="0" applyNumberFormat="1" applyFont="1" applyBorder="1"/>
    <xf numFmtId="174" fontId="32" fillId="0" borderId="79" xfId="0" applyNumberFormat="1" applyFont="1" applyBorder="1"/>
    <xf numFmtId="174" fontId="32" fillId="0" borderId="57" xfId="0" applyNumberFormat="1" applyFont="1" applyBorder="1"/>
    <xf numFmtId="175" fontId="39" fillId="2" borderId="63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2" fillId="2" borderId="57" xfId="0" applyNumberFormat="1" applyFont="1" applyFill="1" applyBorder="1" applyAlignment="1"/>
    <xf numFmtId="175" fontId="39" fillId="0" borderId="65" xfId="0" applyNumberFormat="1" applyFont="1" applyBorder="1"/>
    <xf numFmtId="175" fontId="32" fillId="0" borderId="66" xfId="0" applyNumberFormat="1" applyFont="1" applyBorder="1"/>
    <xf numFmtId="175" fontId="32" fillId="0" borderId="67" xfId="0" applyNumberFormat="1" applyFont="1" applyBorder="1"/>
    <xf numFmtId="175" fontId="32" fillId="0" borderId="69" xfId="0" applyNumberFormat="1" applyFont="1" applyBorder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3" xfId="0" applyNumberFormat="1" applyFont="1" applyFill="1" applyBorder="1" applyAlignment="1">
      <alignment horizontal="center"/>
    </xf>
    <xf numFmtId="176" fontId="39" fillId="0" borderId="71" xfId="0" applyNumberFormat="1" applyFont="1" applyBorder="1"/>
    <xf numFmtId="0" fontId="31" fillId="2" borderId="87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7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1" xfId="0" applyNumberFormat="1" applyFont="1" applyFill="1" applyBorder="1" applyAlignment="1">
      <alignment horizontal="right" vertical="top"/>
    </xf>
    <xf numFmtId="3" fontId="33" fillId="9" borderId="92" xfId="0" applyNumberFormat="1" applyFont="1" applyFill="1" applyBorder="1" applyAlignment="1">
      <alignment horizontal="right" vertical="top"/>
    </xf>
    <xf numFmtId="177" fontId="33" fillId="9" borderId="93" xfId="0" applyNumberFormat="1" applyFont="1" applyFill="1" applyBorder="1" applyAlignment="1">
      <alignment horizontal="right" vertical="top"/>
    </xf>
    <xf numFmtId="3" fontId="33" fillId="0" borderId="91" xfId="0" applyNumberFormat="1" applyFont="1" applyBorder="1" applyAlignment="1">
      <alignment horizontal="right" vertical="top"/>
    </xf>
    <xf numFmtId="177" fontId="33" fillId="9" borderId="94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177" fontId="35" fillId="9" borderId="99" xfId="0" applyNumberFormat="1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177" fontId="35" fillId="9" borderId="103" xfId="0" applyNumberFormat="1" applyFont="1" applyFill="1" applyBorder="1" applyAlignment="1">
      <alignment horizontal="right" vertical="top"/>
    </xf>
    <xf numFmtId="0" fontId="37" fillId="10" borderId="90" xfId="0" applyFont="1" applyFill="1" applyBorder="1" applyAlignment="1">
      <alignment vertical="top"/>
    </xf>
    <xf numFmtId="0" fontId="37" fillId="10" borderId="90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4"/>
    </xf>
    <xf numFmtId="0" fontId="38" fillId="10" borderId="95" xfId="0" applyFont="1" applyFill="1" applyBorder="1" applyAlignment="1">
      <alignment vertical="top" indent="6"/>
    </xf>
    <xf numFmtId="0" fontId="37" fillId="10" borderId="90" xfId="0" applyFont="1" applyFill="1" applyBorder="1" applyAlignment="1">
      <alignment vertical="top" indent="8"/>
    </xf>
    <xf numFmtId="0" fontId="38" fillId="10" borderId="95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6"/>
    </xf>
    <xf numFmtId="0" fontId="38" fillId="10" borderId="95" xfId="0" applyFont="1" applyFill="1" applyBorder="1" applyAlignment="1">
      <alignment vertical="top" indent="4"/>
    </xf>
    <xf numFmtId="0" fontId="32" fillId="10" borderId="9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04" xfId="53" applyNumberFormat="1" applyFont="1" applyFill="1" applyBorder="1" applyAlignment="1">
      <alignment horizontal="left"/>
    </xf>
    <xf numFmtId="165" fontId="31" fillId="2" borderId="105" xfId="53" applyNumberFormat="1" applyFont="1" applyFill="1" applyBorder="1" applyAlignment="1">
      <alignment horizontal="left"/>
    </xf>
    <xf numFmtId="165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5" fontId="32" fillId="0" borderId="57" xfId="0" applyNumberFormat="1" applyFont="1" applyFill="1" applyBorder="1"/>
    <xf numFmtId="165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5" fontId="32" fillId="0" borderId="60" xfId="0" applyNumberFormat="1" applyFont="1" applyFill="1" applyBorder="1"/>
    <xf numFmtId="165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4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7" xfId="0" applyFont="1" applyFill="1" applyBorder="1"/>
    <xf numFmtId="0" fontId="39" fillId="0" borderId="85" xfId="0" applyFont="1" applyFill="1" applyBorder="1" applyAlignment="1">
      <alignment horizontal="left" indent="1"/>
    </xf>
    <xf numFmtId="0" fontId="39" fillId="0" borderId="86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6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6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1" xfId="0" applyNumberFormat="1" applyFont="1" applyFill="1" applyBorder="1"/>
    <xf numFmtId="9" fontId="32" fillId="0" borderId="82" xfId="0" applyNumberFormat="1" applyFont="1" applyFill="1" applyBorder="1"/>
    <xf numFmtId="174" fontId="39" fillId="4" borderId="106" xfId="0" applyNumberFormat="1" applyFont="1" applyFill="1" applyBorder="1" applyAlignment="1">
      <alignment horizontal="center"/>
    </xf>
    <xf numFmtId="174" fontId="39" fillId="4" borderId="107" xfId="0" applyNumberFormat="1" applyFont="1" applyFill="1" applyBorder="1" applyAlignment="1">
      <alignment horizontal="center"/>
    </xf>
    <xf numFmtId="174" fontId="32" fillId="0" borderId="108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 wrapText="1"/>
    </xf>
    <xf numFmtId="176" fontId="32" fillId="0" borderId="108" xfId="0" applyNumberFormat="1" applyFont="1" applyBorder="1" applyAlignment="1">
      <alignment horizontal="right"/>
    </xf>
    <xf numFmtId="176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5" fontId="32" fillId="2" borderId="83" xfId="0" applyNumberFormat="1" applyFont="1" applyFill="1" applyBorder="1" applyAlignment="1"/>
    <xf numFmtId="175" fontId="32" fillId="0" borderId="81" xfId="0" applyNumberFormat="1" applyFont="1" applyBorder="1"/>
    <xf numFmtId="175" fontId="32" fillId="0" borderId="112" xfId="0" applyNumberFormat="1" applyFont="1" applyBorder="1"/>
    <xf numFmtId="174" fontId="39" fillId="4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82" xfId="0" applyNumberFormat="1" applyFont="1" applyBorder="1"/>
    <xf numFmtId="174" fontId="39" fillId="2" borderId="83" xfId="0" applyNumberFormat="1" applyFont="1" applyFill="1" applyBorder="1" applyAlignment="1"/>
    <xf numFmtId="174" fontId="32" fillId="0" borderId="112" xfId="0" applyNumberFormat="1" applyFont="1" applyBorder="1"/>
    <xf numFmtId="174" fontId="32" fillId="0" borderId="83" xfId="0" applyNumberFormat="1" applyFont="1" applyBorder="1"/>
    <xf numFmtId="9" fontId="32" fillId="0" borderId="81" xfId="0" applyNumberFormat="1" applyFont="1" applyBorder="1"/>
    <xf numFmtId="174" fontId="39" fillId="4" borderId="113" xfId="0" applyNumberFormat="1" applyFont="1" applyFill="1" applyBorder="1" applyAlignment="1">
      <alignment horizontal="center"/>
    </xf>
    <xf numFmtId="174" fontId="32" fillId="0" borderId="114" xfId="0" applyNumberFormat="1" applyFont="1" applyBorder="1" applyAlignment="1">
      <alignment horizontal="right"/>
    </xf>
    <xf numFmtId="176" fontId="32" fillId="0" borderId="114" xfId="0" applyNumberFormat="1" applyFont="1" applyBorder="1" applyAlignment="1">
      <alignment horizontal="right"/>
    </xf>
    <xf numFmtId="174" fontId="32" fillId="0" borderId="115" xfId="0" applyNumberFormat="1" applyFont="1" applyBorder="1" applyAlignment="1">
      <alignment horizontal="right"/>
    </xf>
    <xf numFmtId="0" fontId="0" fillId="0" borderId="15" xfId="0" applyBorder="1"/>
    <xf numFmtId="174" fontId="39" fillId="4" borderId="62" xfId="0" applyNumberFormat="1" applyFont="1" applyFill="1" applyBorder="1" applyAlignment="1">
      <alignment horizontal="center"/>
    </xf>
    <xf numFmtId="174" fontId="32" fillId="0" borderId="64" xfId="0" applyNumberFormat="1" applyFont="1" applyBorder="1" applyAlignment="1">
      <alignment horizontal="right"/>
    </xf>
    <xf numFmtId="176" fontId="32" fillId="0" borderId="64" xfId="0" applyNumberFormat="1" applyFont="1" applyBorder="1" applyAlignment="1">
      <alignment horizontal="right"/>
    </xf>
    <xf numFmtId="174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1" t="s">
        <v>63</v>
      </c>
      <c r="B1" s="261"/>
    </row>
    <row r="2" spans="1:3" ht="14.4" customHeight="1" thickBot="1" x14ac:dyDescent="0.35">
      <c r="A2" s="175" t="s">
        <v>205</v>
      </c>
      <c r="B2" s="41"/>
    </row>
    <row r="3" spans="1:3" ht="14.4" customHeight="1" thickBot="1" x14ac:dyDescent="0.35">
      <c r="A3" s="257" t="s">
        <v>79</v>
      </c>
      <c r="B3" s="25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207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9" t="s">
        <v>64</v>
      </c>
      <c r="B9" s="25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9" t="s">
        <v>193</v>
      </c>
      <c r="C12" s="42" t="s">
        <v>203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1340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60" t="s">
        <v>65</v>
      </c>
      <c r="B17" s="25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1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7" t="s">
        <v>1340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3"/>
      <c r="D3" s="294"/>
      <c r="E3" s="294"/>
      <c r="F3" s="294"/>
      <c r="G3" s="294"/>
      <c r="H3" s="108" t="s">
        <v>75</v>
      </c>
      <c r="I3" s="71">
        <f>IF(J3&lt;&gt;0,K3/J3,0)</f>
        <v>31.17854758782228</v>
      </c>
      <c r="J3" s="71">
        <f>SUBTOTAL(9,J5:J1048576)</f>
        <v>638522.6</v>
      </c>
      <c r="K3" s="72">
        <f>SUBTOTAL(9,K5:K1048576)</f>
        <v>19908207.270000011</v>
      </c>
    </row>
    <row r="4" spans="1:11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54</v>
      </c>
      <c r="H4" s="343" t="s">
        <v>10</v>
      </c>
      <c r="I4" s="344" t="s">
        <v>81</v>
      </c>
      <c r="J4" s="344" t="s">
        <v>12</v>
      </c>
      <c r="K4" s="345" t="s">
        <v>89</v>
      </c>
    </row>
    <row r="5" spans="1:11" ht="14.4" customHeight="1" x14ac:dyDescent="0.3">
      <c r="A5" s="346" t="s">
        <v>385</v>
      </c>
      <c r="B5" s="347" t="s">
        <v>535</v>
      </c>
      <c r="C5" s="348" t="s">
        <v>390</v>
      </c>
      <c r="D5" s="349" t="s">
        <v>536</v>
      </c>
      <c r="E5" s="348" t="s">
        <v>1320</v>
      </c>
      <c r="F5" s="349" t="s">
        <v>1321</v>
      </c>
      <c r="G5" s="348" t="s">
        <v>546</v>
      </c>
      <c r="H5" s="348" t="s">
        <v>547</v>
      </c>
      <c r="I5" s="350">
        <v>183.09</v>
      </c>
      <c r="J5" s="350">
        <v>2</v>
      </c>
      <c r="K5" s="351">
        <v>366.18</v>
      </c>
    </row>
    <row r="6" spans="1:11" ht="14.4" customHeight="1" x14ac:dyDescent="0.3">
      <c r="A6" s="352" t="s">
        <v>385</v>
      </c>
      <c r="B6" s="353" t="s">
        <v>535</v>
      </c>
      <c r="C6" s="354" t="s">
        <v>390</v>
      </c>
      <c r="D6" s="355" t="s">
        <v>536</v>
      </c>
      <c r="E6" s="354" t="s">
        <v>1320</v>
      </c>
      <c r="F6" s="355" t="s">
        <v>1321</v>
      </c>
      <c r="G6" s="354" t="s">
        <v>548</v>
      </c>
      <c r="H6" s="354" t="s">
        <v>549</v>
      </c>
      <c r="I6" s="356">
        <v>2.88</v>
      </c>
      <c r="J6" s="356">
        <v>1500</v>
      </c>
      <c r="K6" s="357">
        <v>4312.5</v>
      </c>
    </row>
    <row r="7" spans="1:11" ht="14.4" customHeight="1" x14ac:dyDescent="0.3">
      <c r="A7" s="352" t="s">
        <v>385</v>
      </c>
      <c r="B7" s="353" t="s">
        <v>535</v>
      </c>
      <c r="C7" s="354" t="s">
        <v>390</v>
      </c>
      <c r="D7" s="355" t="s">
        <v>536</v>
      </c>
      <c r="E7" s="354" t="s">
        <v>1320</v>
      </c>
      <c r="F7" s="355" t="s">
        <v>1321</v>
      </c>
      <c r="G7" s="354" t="s">
        <v>548</v>
      </c>
      <c r="H7" s="354" t="s">
        <v>550</v>
      </c>
      <c r="I7" s="356">
        <v>2.88</v>
      </c>
      <c r="J7" s="356">
        <v>5000</v>
      </c>
      <c r="K7" s="357">
        <v>14375</v>
      </c>
    </row>
    <row r="8" spans="1:11" ht="14.4" customHeight="1" x14ac:dyDescent="0.3">
      <c r="A8" s="352" t="s">
        <v>385</v>
      </c>
      <c r="B8" s="353" t="s">
        <v>535</v>
      </c>
      <c r="C8" s="354" t="s">
        <v>390</v>
      </c>
      <c r="D8" s="355" t="s">
        <v>536</v>
      </c>
      <c r="E8" s="354" t="s">
        <v>1320</v>
      </c>
      <c r="F8" s="355" t="s">
        <v>1321</v>
      </c>
      <c r="G8" s="354" t="s">
        <v>551</v>
      </c>
      <c r="H8" s="354" t="s">
        <v>552</v>
      </c>
      <c r="I8" s="356">
        <v>5.73</v>
      </c>
      <c r="J8" s="356">
        <v>230</v>
      </c>
      <c r="K8" s="357">
        <v>1317.4</v>
      </c>
    </row>
    <row r="9" spans="1:11" ht="14.4" customHeight="1" x14ac:dyDescent="0.3">
      <c r="A9" s="352" t="s">
        <v>385</v>
      </c>
      <c r="B9" s="353" t="s">
        <v>535</v>
      </c>
      <c r="C9" s="354" t="s">
        <v>390</v>
      </c>
      <c r="D9" s="355" t="s">
        <v>536</v>
      </c>
      <c r="E9" s="354" t="s">
        <v>1320</v>
      </c>
      <c r="F9" s="355" t="s">
        <v>1321</v>
      </c>
      <c r="G9" s="354" t="s">
        <v>553</v>
      </c>
      <c r="H9" s="354" t="s">
        <v>554</v>
      </c>
      <c r="I9" s="356">
        <v>2.39</v>
      </c>
      <c r="J9" s="356">
        <v>60</v>
      </c>
      <c r="K9" s="357">
        <v>143.4</v>
      </c>
    </row>
    <row r="10" spans="1:11" ht="14.4" customHeight="1" x14ac:dyDescent="0.3">
      <c r="A10" s="352" t="s">
        <v>385</v>
      </c>
      <c r="B10" s="353" t="s">
        <v>535</v>
      </c>
      <c r="C10" s="354" t="s">
        <v>390</v>
      </c>
      <c r="D10" s="355" t="s">
        <v>536</v>
      </c>
      <c r="E10" s="354" t="s">
        <v>1320</v>
      </c>
      <c r="F10" s="355" t="s">
        <v>1321</v>
      </c>
      <c r="G10" s="354" t="s">
        <v>555</v>
      </c>
      <c r="H10" s="354" t="s">
        <v>556</v>
      </c>
      <c r="I10" s="356">
        <v>3.1033333333333335</v>
      </c>
      <c r="J10" s="356">
        <v>700</v>
      </c>
      <c r="K10" s="357">
        <v>2173</v>
      </c>
    </row>
    <row r="11" spans="1:11" ht="14.4" customHeight="1" x14ac:dyDescent="0.3">
      <c r="A11" s="352" t="s">
        <v>385</v>
      </c>
      <c r="B11" s="353" t="s">
        <v>535</v>
      </c>
      <c r="C11" s="354" t="s">
        <v>390</v>
      </c>
      <c r="D11" s="355" t="s">
        <v>536</v>
      </c>
      <c r="E11" s="354" t="s">
        <v>1320</v>
      </c>
      <c r="F11" s="355" t="s">
        <v>1321</v>
      </c>
      <c r="G11" s="354" t="s">
        <v>557</v>
      </c>
      <c r="H11" s="354" t="s">
        <v>558</v>
      </c>
      <c r="I11" s="356">
        <v>3.7840000000000003</v>
      </c>
      <c r="J11" s="356">
        <v>980</v>
      </c>
      <c r="K11" s="357">
        <v>3708.0000000000005</v>
      </c>
    </row>
    <row r="12" spans="1:11" ht="14.4" customHeight="1" x14ac:dyDescent="0.3">
      <c r="A12" s="352" t="s">
        <v>385</v>
      </c>
      <c r="B12" s="353" t="s">
        <v>535</v>
      </c>
      <c r="C12" s="354" t="s">
        <v>390</v>
      </c>
      <c r="D12" s="355" t="s">
        <v>536</v>
      </c>
      <c r="E12" s="354" t="s">
        <v>1320</v>
      </c>
      <c r="F12" s="355" t="s">
        <v>1321</v>
      </c>
      <c r="G12" s="354" t="s">
        <v>559</v>
      </c>
      <c r="H12" s="354" t="s">
        <v>560</v>
      </c>
      <c r="I12" s="356">
        <v>1.84</v>
      </c>
      <c r="J12" s="356">
        <v>2200</v>
      </c>
      <c r="K12" s="357">
        <v>4048</v>
      </c>
    </row>
    <row r="13" spans="1:11" ht="14.4" customHeight="1" x14ac:dyDescent="0.3">
      <c r="A13" s="352" t="s">
        <v>385</v>
      </c>
      <c r="B13" s="353" t="s">
        <v>535</v>
      </c>
      <c r="C13" s="354" t="s">
        <v>390</v>
      </c>
      <c r="D13" s="355" t="s">
        <v>536</v>
      </c>
      <c r="E13" s="354" t="s">
        <v>1320</v>
      </c>
      <c r="F13" s="355" t="s">
        <v>1321</v>
      </c>
      <c r="G13" s="354" t="s">
        <v>561</v>
      </c>
      <c r="H13" s="354" t="s">
        <v>562</v>
      </c>
      <c r="I13" s="356">
        <v>14.210000000000004</v>
      </c>
      <c r="J13" s="356">
        <v>1210</v>
      </c>
      <c r="K13" s="357">
        <v>17194.099999999999</v>
      </c>
    </row>
    <row r="14" spans="1:11" ht="14.4" customHeight="1" x14ac:dyDescent="0.3">
      <c r="A14" s="352" t="s">
        <v>385</v>
      </c>
      <c r="B14" s="353" t="s">
        <v>535</v>
      </c>
      <c r="C14" s="354" t="s">
        <v>390</v>
      </c>
      <c r="D14" s="355" t="s">
        <v>536</v>
      </c>
      <c r="E14" s="354" t="s">
        <v>1320</v>
      </c>
      <c r="F14" s="355" t="s">
        <v>1321</v>
      </c>
      <c r="G14" s="354" t="s">
        <v>563</v>
      </c>
      <c r="H14" s="354" t="s">
        <v>564</v>
      </c>
      <c r="I14" s="356">
        <v>9.75</v>
      </c>
      <c r="J14" s="356">
        <v>40</v>
      </c>
      <c r="K14" s="357">
        <v>390</v>
      </c>
    </row>
    <row r="15" spans="1:11" ht="14.4" customHeight="1" x14ac:dyDescent="0.3">
      <c r="A15" s="352" t="s">
        <v>385</v>
      </c>
      <c r="B15" s="353" t="s">
        <v>535</v>
      </c>
      <c r="C15" s="354" t="s">
        <v>390</v>
      </c>
      <c r="D15" s="355" t="s">
        <v>536</v>
      </c>
      <c r="E15" s="354" t="s">
        <v>1320</v>
      </c>
      <c r="F15" s="355" t="s">
        <v>1321</v>
      </c>
      <c r="G15" s="354" t="s">
        <v>565</v>
      </c>
      <c r="H15" s="354" t="s">
        <v>566</v>
      </c>
      <c r="I15" s="356">
        <v>8.5299999999999994</v>
      </c>
      <c r="J15" s="356">
        <v>50</v>
      </c>
      <c r="K15" s="357">
        <v>426.5</v>
      </c>
    </row>
    <row r="16" spans="1:11" ht="14.4" customHeight="1" x14ac:dyDescent="0.3">
      <c r="A16" s="352" t="s">
        <v>385</v>
      </c>
      <c r="B16" s="353" t="s">
        <v>535</v>
      </c>
      <c r="C16" s="354" t="s">
        <v>390</v>
      </c>
      <c r="D16" s="355" t="s">
        <v>536</v>
      </c>
      <c r="E16" s="354" t="s">
        <v>1320</v>
      </c>
      <c r="F16" s="355" t="s">
        <v>1321</v>
      </c>
      <c r="G16" s="354" t="s">
        <v>567</v>
      </c>
      <c r="H16" s="354" t="s">
        <v>568</v>
      </c>
      <c r="I16" s="356">
        <v>210.64</v>
      </c>
      <c r="J16" s="356">
        <v>2</v>
      </c>
      <c r="K16" s="357">
        <v>421.28</v>
      </c>
    </row>
    <row r="17" spans="1:11" ht="14.4" customHeight="1" x14ac:dyDescent="0.3">
      <c r="A17" s="352" t="s">
        <v>385</v>
      </c>
      <c r="B17" s="353" t="s">
        <v>535</v>
      </c>
      <c r="C17" s="354" t="s">
        <v>390</v>
      </c>
      <c r="D17" s="355" t="s">
        <v>536</v>
      </c>
      <c r="E17" s="354" t="s">
        <v>1320</v>
      </c>
      <c r="F17" s="355" t="s">
        <v>1321</v>
      </c>
      <c r="G17" s="354" t="s">
        <v>569</v>
      </c>
      <c r="H17" s="354" t="s">
        <v>570</v>
      </c>
      <c r="I17" s="356">
        <v>0.40124999999999994</v>
      </c>
      <c r="J17" s="356">
        <v>48000</v>
      </c>
      <c r="K17" s="357">
        <v>19201</v>
      </c>
    </row>
    <row r="18" spans="1:11" ht="14.4" customHeight="1" x14ac:dyDescent="0.3">
      <c r="A18" s="352" t="s">
        <v>385</v>
      </c>
      <c r="B18" s="353" t="s">
        <v>535</v>
      </c>
      <c r="C18" s="354" t="s">
        <v>390</v>
      </c>
      <c r="D18" s="355" t="s">
        <v>536</v>
      </c>
      <c r="E18" s="354" t="s">
        <v>1320</v>
      </c>
      <c r="F18" s="355" t="s">
        <v>1321</v>
      </c>
      <c r="G18" s="354" t="s">
        <v>571</v>
      </c>
      <c r="H18" s="354" t="s">
        <v>572</v>
      </c>
      <c r="I18" s="356">
        <v>27.594999999999999</v>
      </c>
      <c r="J18" s="356">
        <v>48</v>
      </c>
      <c r="K18" s="357">
        <v>1319.04</v>
      </c>
    </row>
    <row r="19" spans="1:11" ht="14.4" customHeight="1" x14ac:dyDescent="0.3">
      <c r="A19" s="352" t="s">
        <v>385</v>
      </c>
      <c r="B19" s="353" t="s">
        <v>535</v>
      </c>
      <c r="C19" s="354" t="s">
        <v>390</v>
      </c>
      <c r="D19" s="355" t="s">
        <v>536</v>
      </c>
      <c r="E19" s="354" t="s">
        <v>1320</v>
      </c>
      <c r="F19" s="355" t="s">
        <v>1321</v>
      </c>
      <c r="G19" s="354" t="s">
        <v>573</v>
      </c>
      <c r="H19" s="354" t="s">
        <v>574</v>
      </c>
      <c r="I19" s="356">
        <v>39.655999999999999</v>
      </c>
      <c r="J19" s="356">
        <v>50</v>
      </c>
      <c r="K19" s="357">
        <v>1982.8000000000002</v>
      </c>
    </row>
    <row r="20" spans="1:11" ht="14.4" customHeight="1" x14ac:dyDescent="0.3">
      <c r="A20" s="352" t="s">
        <v>385</v>
      </c>
      <c r="B20" s="353" t="s">
        <v>535</v>
      </c>
      <c r="C20" s="354" t="s">
        <v>390</v>
      </c>
      <c r="D20" s="355" t="s">
        <v>536</v>
      </c>
      <c r="E20" s="354" t="s">
        <v>1320</v>
      </c>
      <c r="F20" s="355" t="s">
        <v>1321</v>
      </c>
      <c r="G20" s="354" t="s">
        <v>575</v>
      </c>
      <c r="H20" s="354" t="s">
        <v>576</v>
      </c>
      <c r="I20" s="356">
        <v>15.53</v>
      </c>
      <c r="J20" s="356">
        <v>160</v>
      </c>
      <c r="K20" s="357">
        <v>2484.8000000000002</v>
      </c>
    </row>
    <row r="21" spans="1:11" ht="14.4" customHeight="1" x14ac:dyDescent="0.3">
      <c r="A21" s="352" t="s">
        <v>385</v>
      </c>
      <c r="B21" s="353" t="s">
        <v>535</v>
      </c>
      <c r="C21" s="354" t="s">
        <v>390</v>
      </c>
      <c r="D21" s="355" t="s">
        <v>536</v>
      </c>
      <c r="E21" s="354" t="s">
        <v>1320</v>
      </c>
      <c r="F21" s="355" t="s">
        <v>1321</v>
      </c>
      <c r="G21" s="354" t="s">
        <v>577</v>
      </c>
      <c r="H21" s="354" t="s">
        <v>578</v>
      </c>
      <c r="I21" s="356">
        <v>26.45</v>
      </c>
      <c r="J21" s="356">
        <v>2400</v>
      </c>
      <c r="K21" s="357">
        <v>63480</v>
      </c>
    </row>
    <row r="22" spans="1:11" ht="14.4" customHeight="1" x14ac:dyDescent="0.3">
      <c r="A22" s="352" t="s">
        <v>385</v>
      </c>
      <c r="B22" s="353" t="s">
        <v>535</v>
      </c>
      <c r="C22" s="354" t="s">
        <v>390</v>
      </c>
      <c r="D22" s="355" t="s">
        <v>536</v>
      </c>
      <c r="E22" s="354" t="s">
        <v>1320</v>
      </c>
      <c r="F22" s="355" t="s">
        <v>1321</v>
      </c>
      <c r="G22" s="354" t="s">
        <v>579</v>
      </c>
      <c r="H22" s="354" t="s">
        <v>580</v>
      </c>
      <c r="I22" s="356">
        <v>0.4018181818181818</v>
      </c>
      <c r="J22" s="356">
        <v>16500</v>
      </c>
      <c r="K22" s="357">
        <v>6630</v>
      </c>
    </row>
    <row r="23" spans="1:11" ht="14.4" customHeight="1" x14ac:dyDescent="0.3">
      <c r="A23" s="352" t="s">
        <v>385</v>
      </c>
      <c r="B23" s="353" t="s">
        <v>535</v>
      </c>
      <c r="C23" s="354" t="s">
        <v>390</v>
      </c>
      <c r="D23" s="355" t="s">
        <v>536</v>
      </c>
      <c r="E23" s="354" t="s">
        <v>1320</v>
      </c>
      <c r="F23" s="355" t="s">
        <v>1321</v>
      </c>
      <c r="G23" s="354" t="s">
        <v>581</v>
      </c>
      <c r="H23" s="354" t="s">
        <v>582</v>
      </c>
      <c r="I23" s="356">
        <v>61.215714285714284</v>
      </c>
      <c r="J23" s="356">
        <v>16</v>
      </c>
      <c r="K23" s="357">
        <v>979.46</v>
      </c>
    </row>
    <row r="24" spans="1:11" ht="14.4" customHeight="1" x14ac:dyDescent="0.3">
      <c r="A24" s="352" t="s">
        <v>385</v>
      </c>
      <c r="B24" s="353" t="s">
        <v>535</v>
      </c>
      <c r="C24" s="354" t="s">
        <v>390</v>
      </c>
      <c r="D24" s="355" t="s">
        <v>536</v>
      </c>
      <c r="E24" s="354" t="s">
        <v>1320</v>
      </c>
      <c r="F24" s="355" t="s">
        <v>1321</v>
      </c>
      <c r="G24" s="354" t="s">
        <v>583</v>
      </c>
      <c r="H24" s="354" t="s">
        <v>584</v>
      </c>
      <c r="I24" s="356">
        <v>54.859999999999992</v>
      </c>
      <c r="J24" s="356">
        <v>90</v>
      </c>
      <c r="K24" s="357">
        <v>4937.3999999999996</v>
      </c>
    </row>
    <row r="25" spans="1:11" ht="14.4" customHeight="1" x14ac:dyDescent="0.3">
      <c r="A25" s="352" t="s">
        <v>385</v>
      </c>
      <c r="B25" s="353" t="s">
        <v>535</v>
      </c>
      <c r="C25" s="354" t="s">
        <v>390</v>
      </c>
      <c r="D25" s="355" t="s">
        <v>536</v>
      </c>
      <c r="E25" s="354" t="s">
        <v>1320</v>
      </c>
      <c r="F25" s="355" t="s">
        <v>1321</v>
      </c>
      <c r="G25" s="354" t="s">
        <v>585</v>
      </c>
      <c r="H25" s="354" t="s">
        <v>586</v>
      </c>
      <c r="I25" s="356">
        <v>30.17428571428572</v>
      </c>
      <c r="J25" s="356">
        <v>185</v>
      </c>
      <c r="K25" s="357">
        <v>5582</v>
      </c>
    </row>
    <row r="26" spans="1:11" ht="14.4" customHeight="1" x14ac:dyDescent="0.3">
      <c r="A26" s="352" t="s">
        <v>385</v>
      </c>
      <c r="B26" s="353" t="s">
        <v>535</v>
      </c>
      <c r="C26" s="354" t="s">
        <v>390</v>
      </c>
      <c r="D26" s="355" t="s">
        <v>536</v>
      </c>
      <c r="E26" s="354" t="s">
        <v>1320</v>
      </c>
      <c r="F26" s="355" t="s">
        <v>1321</v>
      </c>
      <c r="G26" s="354" t="s">
        <v>587</v>
      </c>
      <c r="H26" s="354" t="s">
        <v>588</v>
      </c>
      <c r="I26" s="356">
        <v>4.2645454545454546</v>
      </c>
      <c r="J26" s="356">
        <v>1040</v>
      </c>
      <c r="K26" s="357">
        <v>4434.6000000000004</v>
      </c>
    </row>
    <row r="27" spans="1:11" ht="14.4" customHeight="1" x14ac:dyDescent="0.3">
      <c r="A27" s="352" t="s">
        <v>385</v>
      </c>
      <c r="B27" s="353" t="s">
        <v>535</v>
      </c>
      <c r="C27" s="354" t="s">
        <v>390</v>
      </c>
      <c r="D27" s="355" t="s">
        <v>536</v>
      </c>
      <c r="E27" s="354" t="s">
        <v>1320</v>
      </c>
      <c r="F27" s="355" t="s">
        <v>1321</v>
      </c>
      <c r="G27" s="354" t="s">
        <v>589</v>
      </c>
      <c r="H27" s="354" t="s">
        <v>590</v>
      </c>
      <c r="I27" s="356">
        <v>3.4064285714285707</v>
      </c>
      <c r="J27" s="356">
        <v>180750</v>
      </c>
      <c r="K27" s="357">
        <v>617017.41</v>
      </c>
    </row>
    <row r="28" spans="1:11" ht="14.4" customHeight="1" x14ac:dyDescent="0.3">
      <c r="A28" s="352" t="s">
        <v>385</v>
      </c>
      <c r="B28" s="353" t="s">
        <v>535</v>
      </c>
      <c r="C28" s="354" t="s">
        <v>390</v>
      </c>
      <c r="D28" s="355" t="s">
        <v>536</v>
      </c>
      <c r="E28" s="354" t="s">
        <v>1320</v>
      </c>
      <c r="F28" s="355" t="s">
        <v>1321</v>
      </c>
      <c r="G28" s="354" t="s">
        <v>591</v>
      </c>
      <c r="H28" s="354" t="s">
        <v>592</v>
      </c>
      <c r="I28" s="356">
        <v>8.5787499999999994</v>
      </c>
      <c r="J28" s="356">
        <v>828</v>
      </c>
      <c r="K28" s="357">
        <v>7103.16</v>
      </c>
    </row>
    <row r="29" spans="1:11" ht="14.4" customHeight="1" x14ac:dyDescent="0.3">
      <c r="A29" s="352" t="s">
        <v>385</v>
      </c>
      <c r="B29" s="353" t="s">
        <v>535</v>
      </c>
      <c r="C29" s="354" t="s">
        <v>390</v>
      </c>
      <c r="D29" s="355" t="s">
        <v>536</v>
      </c>
      <c r="E29" s="354" t="s">
        <v>1320</v>
      </c>
      <c r="F29" s="355" t="s">
        <v>1321</v>
      </c>
      <c r="G29" s="354" t="s">
        <v>593</v>
      </c>
      <c r="H29" s="354" t="s">
        <v>594</v>
      </c>
      <c r="I29" s="356">
        <v>357.46</v>
      </c>
      <c r="J29" s="356">
        <v>72</v>
      </c>
      <c r="K29" s="357">
        <v>25736.92</v>
      </c>
    </row>
    <row r="30" spans="1:11" ht="14.4" customHeight="1" x14ac:dyDescent="0.3">
      <c r="A30" s="352" t="s">
        <v>385</v>
      </c>
      <c r="B30" s="353" t="s">
        <v>535</v>
      </c>
      <c r="C30" s="354" t="s">
        <v>390</v>
      </c>
      <c r="D30" s="355" t="s">
        <v>536</v>
      </c>
      <c r="E30" s="354" t="s">
        <v>1320</v>
      </c>
      <c r="F30" s="355" t="s">
        <v>1321</v>
      </c>
      <c r="G30" s="354" t="s">
        <v>595</v>
      </c>
      <c r="H30" s="354" t="s">
        <v>596</v>
      </c>
      <c r="I30" s="356">
        <v>64.905000000000001</v>
      </c>
      <c r="J30" s="356">
        <v>48</v>
      </c>
      <c r="K30" s="357">
        <v>3115.3900000000003</v>
      </c>
    </row>
    <row r="31" spans="1:11" ht="14.4" customHeight="1" x14ac:dyDescent="0.3">
      <c r="A31" s="352" t="s">
        <v>385</v>
      </c>
      <c r="B31" s="353" t="s">
        <v>535</v>
      </c>
      <c r="C31" s="354" t="s">
        <v>390</v>
      </c>
      <c r="D31" s="355" t="s">
        <v>536</v>
      </c>
      <c r="E31" s="354" t="s">
        <v>1320</v>
      </c>
      <c r="F31" s="355" t="s">
        <v>1321</v>
      </c>
      <c r="G31" s="354" t="s">
        <v>597</v>
      </c>
      <c r="H31" s="354" t="s">
        <v>598</v>
      </c>
      <c r="I31" s="356">
        <v>10.72</v>
      </c>
      <c r="J31" s="356">
        <v>120</v>
      </c>
      <c r="K31" s="357">
        <v>1286.1600000000001</v>
      </c>
    </row>
    <row r="32" spans="1:11" ht="14.4" customHeight="1" x14ac:dyDescent="0.3">
      <c r="A32" s="352" t="s">
        <v>385</v>
      </c>
      <c r="B32" s="353" t="s">
        <v>535</v>
      </c>
      <c r="C32" s="354" t="s">
        <v>390</v>
      </c>
      <c r="D32" s="355" t="s">
        <v>536</v>
      </c>
      <c r="E32" s="354" t="s">
        <v>1320</v>
      </c>
      <c r="F32" s="355" t="s">
        <v>1321</v>
      </c>
      <c r="G32" s="354" t="s">
        <v>599</v>
      </c>
      <c r="H32" s="354" t="s">
        <v>600</v>
      </c>
      <c r="I32" s="356">
        <v>9.27</v>
      </c>
      <c r="J32" s="356">
        <v>480</v>
      </c>
      <c r="K32" s="357">
        <v>4449</v>
      </c>
    </row>
    <row r="33" spans="1:11" ht="14.4" customHeight="1" x14ac:dyDescent="0.3">
      <c r="A33" s="352" t="s">
        <v>385</v>
      </c>
      <c r="B33" s="353" t="s">
        <v>535</v>
      </c>
      <c r="C33" s="354" t="s">
        <v>390</v>
      </c>
      <c r="D33" s="355" t="s">
        <v>536</v>
      </c>
      <c r="E33" s="354" t="s">
        <v>1320</v>
      </c>
      <c r="F33" s="355" t="s">
        <v>1321</v>
      </c>
      <c r="G33" s="354" t="s">
        <v>601</v>
      </c>
      <c r="H33" s="354" t="s">
        <v>602</v>
      </c>
      <c r="I33" s="356">
        <v>9.98</v>
      </c>
      <c r="J33" s="356">
        <v>60</v>
      </c>
      <c r="K33" s="357">
        <v>598.79999999999995</v>
      </c>
    </row>
    <row r="34" spans="1:11" ht="14.4" customHeight="1" x14ac:dyDescent="0.3">
      <c r="A34" s="352" t="s">
        <v>385</v>
      </c>
      <c r="B34" s="353" t="s">
        <v>535</v>
      </c>
      <c r="C34" s="354" t="s">
        <v>390</v>
      </c>
      <c r="D34" s="355" t="s">
        <v>536</v>
      </c>
      <c r="E34" s="354" t="s">
        <v>1320</v>
      </c>
      <c r="F34" s="355" t="s">
        <v>1321</v>
      </c>
      <c r="G34" s="354" t="s">
        <v>603</v>
      </c>
      <c r="H34" s="354" t="s">
        <v>604</v>
      </c>
      <c r="I34" s="356">
        <v>46.09</v>
      </c>
      <c r="J34" s="356">
        <v>2</v>
      </c>
      <c r="K34" s="357">
        <v>92.18</v>
      </c>
    </row>
    <row r="35" spans="1:11" ht="14.4" customHeight="1" x14ac:dyDescent="0.3">
      <c r="A35" s="352" t="s">
        <v>385</v>
      </c>
      <c r="B35" s="353" t="s">
        <v>535</v>
      </c>
      <c r="C35" s="354" t="s">
        <v>390</v>
      </c>
      <c r="D35" s="355" t="s">
        <v>536</v>
      </c>
      <c r="E35" s="354" t="s">
        <v>1320</v>
      </c>
      <c r="F35" s="355" t="s">
        <v>1321</v>
      </c>
      <c r="G35" s="354" t="s">
        <v>605</v>
      </c>
      <c r="H35" s="354" t="s">
        <v>606</v>
      </c>
      <c r="I35" s="356">
        <v>98.38</v>
      </c>
      <c r="J35" s="356">
        <v>60</v>
      </c>
      <c r="K35" s="357">
        <v>5902.8</v>
      </c>
    </row>
    <row r="36" spans="1:11" ht="14.4" customHeight="1" x14ac:dyDescent="0.3">
      <c r="A36" s="352" t="s">
        <v>385</v>
      </c>
      <c r="B36" s="353" t="s">
        <v>535</v>
      </c>
      <c r="C36" s="354" t="s">
        <v>390</v>
      </c>
      <c r="D36" s="355" t="s">
        <v>536</v>
      </c>
      <c r="E36" s="354" t="s">
        <v>1320</v>
      </c>
      <c r="F36" s="355" t="s">
        <v>1321</v>
      </c>
      <c r="G36" s="354" t="s">
        <v>607</v>
      </c>
      <c r="H36" s="354" t="s">
        <v>608</v>
      </c>
      <c r="I36" s="356">
        <v>1.6200000000000008</v>
      </c>
      <c r="J36" s="356">
        <v>16250</v>
      </c>
      <c r="K36" s="357">
        <v>26341.3</v>
      </c>
    </row>
    <row r="37" spans="1:11" ht="14.4" customHeight="1" x14ac:dyDescent="0.3">
      <c r="A37" s="352" t="s">
        <v>385</v>
      </c>
      <c r="B37" s="353" t="s">
        <v>535</v>
      </c>
      <c r="C37" s="354" t="s">
        <v>390</v>
      </c>
      <c r="D37" s="355" t="s">
        <v>536</v>
      </c>
      <c r="E37" s="354" t="s">
        <v>1320</v>
      </c>
      <c r="F37" s="355" t="s">
        <v>1321</v>
      </c>
      <c r="G37" s="354" t="s">
        <v>609</v>
      </c>
      <c r="H37" s="354" t="s">
        <v>610</v>
      </c>
      <c r="I37" s="356">
        <v>214.97923076923081</v>
      </c>
      <c r="J37" s="356">
        <v>74</v>
      </c>
      <c r="K37" s="357">
        <v>15927.84</v>
      </c>
    </row>
    <row r="38" spans="1:11" ht="14.4" customHeight="1" x14ac:dyDescent="0.3">
      <c r="A38" s="352" t="s">
        <v>385</v>
      </c>
      <c r="B38" s="353" t="s">
        <v>535</v>
      </c>
      <c r="C38" s="354" t="s">
        <v>390</v>
      </c>
      <c r="D38" s="355" t="s">
        <v>536</v>
      </c>
      <c r="E38" s="354" t="s">
        <v>1320</v>
      </c>
      <c r="F38" s="355" t="s">
        <v>1321</v>
      </c>
      <c r="G38" s="354" t="s">
        <v>611</v>
      </c>
      <c r="H38" s="354" t="s">
        <v>612</v>
      </c>
      <c r="I38" s="356">
        <v>0.85199999999999998</v>
      </c>
      <c r="J38" s="356">
        <v>1700</v>
      </c>
      <c r="K38" s="357">
        <v>1448</v>
      </c>
    </row>
    <row r="39" spans="1:11" ht="14.4" customHeight="1" x14ac:dyDescent="0.3">
      <c r="A39" s="352" t="s">
        <v>385</v>
      </c>
      <c r="B39" s="353" t="s">
        <v>535</v>
      </c>
      <c r="C39" s="354" t="s">
        <v>390</v>
      </c>
      <c r="D39" s="355" t="s">
        <v>536</v>
      </c>
      <c r="E39" s="354" t="s">
        <v>1320</v>
      </c>
      <c r="F39" s="355" t="s">
        <v>1321</v>
      </c>
      <c r="G39" s="354" t="s">
        <v>611</v>
      </c>
      <c r="H39" s="354" t="s">
        <v>613</v>
      </c>
      <c r="I39" s="356">
        <v>0.85399999999999987</v>
      </c>
      <c r="J39" s="356">
        <v>2200</v>
      </c>
      <c r="K39" s="357">
        <v>1877</v>
      </c>
    </row>
    <row r="40" spans="1:11" ht="14.4" customHeight="1" x14ac:dyDescent="0.3">
      <c r="A40" s="352" t="s">
        <v>385</v>
      </c>
      <c r="B40" s="353" t="s">
        <v>535</v>
      </c>
      <c r="C40" s="354" t="s">
        <v>390</v>
      </c>
      <c r="D40" s="355" t="s">
        <v>536</v>
      </c>
      <c r="E40" s="354" t="s">
        <v>1320</v>
      </c>
      <c r="F40" s="355" t="s">
        <v>1321</v>
      </c>
      <c r="G40" s="354" t="s">
        <v>614</v>
      </c>
      <c r="H40" s="354" t="s">
        <v>615</v>
      </c>
      <c r="I40" s="356">
        <v>1.5171428571428571</v>
      </c>
      <c r="J40" s="356">
        <v>1850</v>
      </c>
      <c r="K40" s="357">
        <v>2807</v>
      </c>
    </row>
    <row r="41" spans="1:11" ht="14.4" customHeight="1" x14ac:dyDescent="0.3">
      <c r="A41" s="352" t="s">
        <v>385</v>
      </c>
      <c r="B41" s="353" t="s">
        <v>535</v>
      </c>
      <c r="C41" s="354" t="s">
        <v>390</v>
      </c>
      <c r="D41" s="355" t="s">
        <v>536</v>
      </c>
      <c r="E41" s="354" t="s">
        <v>1320</v>
      </c>
      <c r="F41" s="355" t="s">
        <v>1321</v>
      </c>
      <c r="G41" s="354" t="s">
        <v>616</v>
      </c>
      <c r="H41" s="354" t="s">
        <v>617</v>
      </c>
      <c r="I41" s="356">
        <v>2.0625</v>
      </c>
      <c r="J41" s="356">
        <v>1500</v>
      </c>
      <c r="K41" s="357">
        <v>3093</v>
      </c>
    </row>
    <row r="42" spans="1:11" ht="14.4" customHeight="1" x14ac:dyDescent="0.3">
      <c r="A42" s="352" t="s">
        <v>385</v>
      </c>
      <c r="B42" s="353" t="s">
        <v>535</v>
      </c>
      <c r="C42" s="354" t="s">
        <v>390</v>
      </c>
      <c r="D42" s="355" t="s">
        <v>536</v>
      </c>
      <c r="E42" s="354" t="s">
        <v>1320</v>
      </c>
      <c r="F42" s="355" t="s">
        <v>1321</v>
      </c>
      <c r="G42" s="354" t="s">
        <v>618</v>
      </c>
      <c r="H42" s="354" t="s">
        <v>619</v>
      </c>
      <c r="I42" s="356">
        <v>3.3650000000000002</v>
      </c>
      <c r="J42" s="356">
        <v>800</v>
      </c>
      <c r="K42" s="357">
        <v>2692</v>
      </c>
    </row>
    <row r="43" spans="1:11" ht="14.4" customHeight="1" x14ac:dyDescent="0.3">
      <c r="A43" s="352" t="s">
        <v>385</v>
      </c>
      <c r="B43" s="353" t="s">
        <v>535</v>
      </c>
      <c r="C43" s="354" t="s">
        <v>390</v>
      </c>
      <c r="D43" s="355" t="s">
        <v>536</v>
      </c>
      <c r="E43" s="354" t="s">
        <v>1320</v>
      </c>
      <c r="F43" s="355" t="s">
        <v>1321</v>
      </c>
      <c r="G43" s="354" t="s">
        <v>620</v>
      </c>
      <c r="H43" s="354" t="s">
        <v>621</v>
      </c>
      <c r="I43" s="356">
        <v>110.5</v>
      </c>
      <c r="J43" s="356">
        <v>30</v>
      </c>
      <c r="K43" s="357">
        <v>3315</v>
      </c>
    </row>
    <row r="44" spans="1:11" ht="14.4" customHeight="1" x14ac:dyDescent="0.3">
      <c r="A44" s="352" t="s">
        <v>385</v>
      </c>
      <c r="B44" s="353" t="s">
        <v>535</v>
      </c>
      <c r="C44" s="354" t="s">
        <v>390</v>
      </c>
      <c r="D44" s="355" t="s">
        <v>536</v>
      </c>
      <c r="E44" s="354" t="s">
        <v>1320</v>
      </c>
      <c r="F44" s="355" t="s">
        <v>1321</v>
      </c>
      <c r="G44" s="354" t="s">
        <v>622</v>
      </c>
      <c r="H44" s="354" t="s">
        <v>623</v>
      </c>
      <c r="I44" s="356">
        <v>18.751428571428569</v>
      </c>
      <c r="J44" s="356">
        <v>190</v>
      </c>
      <c r="K44" s="357">
        <v>3562.95</v>
      </c>
    </row>
    <row r="45" spans="1:11" ht="14.4" customHeight="1" x14ac:dyDescent="0.3">
      <c r="A45" s="352" t="s">
        <v>385</v>
      </c>
      <c r="B45" s="353" t="s">
        <v>535</v>
      </c>
      <c r="C45" s="354" t="s">
        <v>390</v>
      </c>
      <c r="D45" s="355" t="s">
        <v>536</v>
      </c>
      <c r="E45" s="354" t="s">
        <v>1320</v>
      </c>
      <c r="F45" s="355" t="s">
        <v>1321</v>
      </c>
      <c r="G45" s="354" t="s">
        <v>624</v>
      </c>
      <c r="H45" s="354" t="s">
        <v>625</v>
      </c>
      <c r="I45" s="356">
        <v>15.49</v>
      </c>
      <c r="J45" s="356">
        <v>20</v>
      </c>
      <c r="K45" s="357">
        <v>309.8</v>
      </c>
    </row>
    <row r="46" spans="1:11" ht="14.4" customHeight="1" x14ac:dyDescent="0.3">
      <c r="A46" s="352" t="s">
        <v>385</v>
      </c>
      <c r="B46" s="353" t="s">
        <v>535</v>
      </c>
      <c r="C46" s="354" t="s">
        <v>390</v>
      </c>
      <c r="D46" s="355" t="s">
        <v>536</v>
      </c>
      <c r="E46" s="354" t="s">
        <v>1320</v>
      </c>
      <c r="F46" s="355" t="s">
        <v>1321</v>
      </c>
      <c r="G46" s="354" t="s">
        <v>626</v>
      </c>
      <c r="H46" s="354" t="s">
        <v>627</v>
      </c>
      <c r="I46" s="356">
        <v>2.92</v>
      </c>
      <c r="J46" s="356">
        <v>100</v>
      </c>
      <c r="K46" s="357">
        <v>292.32</v>
      </c>
    </row>
    <row r="47" spans="1:11" ht="14.4" customHeight="1" x14ac:dyDescent="0.3">
      <c r="A47" s="352" t="s">
        <v>385</v>
      </c>
      <c r="B47" s="353" t="s">
        <v>535</v>
      </c>
      <c r="C47" s="354" t="s">
        <v>390</v>
      </c>
      <c r="D47" s="355" t="s">
        <v>536</v>
      </c>
      <c r="E47" s="354" t="s">
        <v>1320</v>
      </c>
      <c r="F47" s="355" t="s">
        <v>1321</v>
      </c>
      <c r="G47" s="354" t="s">
        <v>628</v>
      </c>
      <c r="H47" s="354" t="s">
        <v>629</v>
      </c>
      <c r="I47" s="356">
        <v>0.28000000000000003</v>
      </c>
      <c r="J47" s="356">
        <v>12000</v>
      </c>
      <c r="K47" s="357">
        <v>3381</v>
      </c>
    </row>
    <row r="48" spans="1:11" ht="14.4" customHeight="1" x14ac:dyDescent="0.3">
      <c r="A48" s="352" t="s">
        <v>385</v>
      </c>
      <c r="B48" s="353" t="s">
        <v>535</v>
      </c>
      <c r="C48" s="354" t="s">
        <v>390</v>
      </c>
      <c r="D48" s="355" t="s">
        <v>536</v>
      </c>
      <c r="E48" s="354" t="s">
        <v>1320</v>
      </c>
      <c r="F48" s="355" t="s">
        <v>1321</v>
      </c>
      <c r="G48" s="354" t="s">
        <v>630</v>
      </c>
      <c r="H48" s="354" t="s">
        <v>631</v>
      </c>
      <c r="I48" s="356">
        <v>96.6</v>
      </c>
      <c r="J48" s="356">
        <v>20</v>
      </c>
      <c r="K48" s="357">
        <v>1932</v>
      </c>
    </row>
    <row r="49" spans="1:11" ht="14.4" customHeight="1" x14ac:dyDescent="0.3">
      <c r="A49" s="352" t="s">
        <v>385</v>
      </c>
      <c r="B49" s="353" t="s">
        <v>535</v>
      </c>
      <c r="C49" s="354" t="s">
        <v>390</v>
      </c>
      <c r="D49" s="355" t="s">
        <v>536</v>
      </c>
      <c r="E49" s="354" t="s">
        <v>1320</v>
      </c>
      <c r="F49" s="355" t="s">
        <v>1321</v>
      </c>
      <c r="G49" s="354" t="s">
        <v>632</v>
      </c>
      <c r="H49" s="354" t="s">
        <v>633</v>
      </c>
      <c r="I49" s="356">
        <v>13.88</v>
      </c>
      <c r="J49" s="356">
        <v>24</v>
      </c>
      <c r="K49" s="357">
        <v>333</v>
      </c>
    </row>
    <row r="50" spans="1:11" ht="14.4" customHeight="1" x14ac:dyDescent="0.3">
      <c r="A50" s="352" t="s">
        <v>385</v>
      </c>
      <c r="B50" s="353" t="s">
        <v>535</v>
      </c>
      <c r="C50" s="354" t="s">
        <v>390</v>
      </c>
      <c r="D50" s="355" t="s">
        <v>536</v>
      </c>
      <c r="E50" s="354" t="s">
        <v>1320</v>
      </c>
      <c r="F50" s="355" t="s">
        <v>1321</v>
      </c>
      <c r="G50" s="354" t="s">
        <v>634</v>
      </c>
      <c r="H50" s="354" t="s">
        <v>635</v>
      </c>
      <c r="I50" s="356">
        <v>664.6</v>
      </c>
      <c r="J50" s="356">
        <v>60</v>
      </c>
      <c r="K50" s="357">
        <v>39876.25</v>
      </c>
    </row>
    <row r="51" spans="1:11" ht="14.4" customHeight="1" x14ac:dyDescent="0.3">
      <c r="A51" s="352" t="s">
        <v>385</v>
      </c>
      <c r="B51" s="353" t="s">
        <v>535</v>
      </c>
      <c r="C51" s="354" t="s">
        <v>390</v>
      </c>
      <c r="D51" s="355" t="s">
        <v>536</v>
      </c>
      <c r="E51" s="354" t="s">
        <v>1320</v>
      </c>
      <c r="F51" s="355" t="s">
        <v>1321</v>
      </c>
      <c r="G51" s="354" t="s">
        <v>636</v>
      </c>
      <c r="H51" s="354" t="s">
        <v>637</v>
      </c>
      <c r="I51" s="356">
        <v>167.83</v>
      </c>
      <c r="J51" s="356">
        <v>15</v>
      </c>
      <c r="K51" s="357">
        <v>2517.4499999999998</v>
      </c>
    </row>
    <row r="52" spans="1:11" ht="14.4" customHeight="1" x14ac:dyDescent="0.3">
      <c r="A52" s="352" t="s">
        <v>385</v>
      </c>
      <c r="B52" s="353" t="s">
        <v>535</v>
      </c>
      <c r="C52" s="354" t="s">
        <v>390</v>
      </c>
      <c r="D52" s="355" t="s">
        <v>536</v>
      </c>
      <c r="E52" s="354" t="s">
        <v>1320</v>
      </c>
      <c r="F52" s="355" t="s">
        <v>1321</v>
      </c>
      <c r="G52" s="354" t="s">
        <v>638</v>
      </c>
      <c r="H52" s="354" t="s">
        <v>639</v>
      </c>
      <c r="I52" s="356">
        <v>170.63</v>
      </c>
      <c r="J52" s="356">
        <v>12</v>
      </c>
      <c r="K52" s="357">
        <v>2047.51</v>
      </c>
    </row>
    <row r="53" spans="1:11" ht="14.4" customHeight="1" x14ac:dyDescent="0.3">
      <c r="A53" s="352" t="s">
        <v>385</v>
      </c>
      <c r="B53" s="353" t="s">
        <v>535</v>
      </c>
      <c r="C53" s="354" t="s">
        <v>390</v>
      </c>
      <c r="D53" s="355" t="s">
        <v>536</v>
      </c>
      <c r="E53" s="354" t="s">
        <v>1320</v>
      </c>
      <c r="F53" s="355" t="s">
        <v>1321</v>
      </c>
      <c r="G53" s="354" t="s">
        <v>640</v>
      </c>
      <c r="H53" s="354" t="s">
        <v>641</v>
      </c>
      <c r="I53" s="356">
        <v>38.4</v>
      </c>
      <c r="J53" s="356">
        <v>150</v>
      </c>
      <c r="K53" s="357">
        <v>5760.07</v>
      </c>
    </row>
    <row r="54" spans="1:11" ht="14.4" customHeight="1" x14ac:dyDescent="0.3">
      <c r="A54" s="352" t="s">
        <v>385</v>
      </c>
      <c r="B54" s="353" t="s">
        <v>535</v>
      </c>
      <c r="C54" s="354" t="s">
        <v>390</v>
      </c>
      <c r="D54" s="355" t="s">
        <v>536</v>
      </c>
      <c r="E54" s="354" t="s">
        <v>1320</v>
      </c>
      <c r="F54" s="355" t="s">
        <v>1321</v>
      </c>
      <c r="G54" s="354" t="s">
        <v>642</v>
      </c>
      <c r="H54" s="354" t="s">
        <v>643</v>
      </c>
      <c r="I54" s="356">
        <v>517.5</v>
      </c>
      <c r="J54" s="356">
        <v>70</v>
      </c>
      <c r="K54" s="357">
        <v>36225</v>
      </c>
    </row>
    <row r="55" spans="1:11" ht="14.4" customHeight="1" x14ac:dyDescent="0.3">
      <c r="A55" s="352" t="s">
        <v>385</v>
      </c>
      <c r="B55" s="353" t="s">
        <v>535</v>
      </c>
      <c r="C55" s="354" t="s">
        <v>390</v>
      </c>
      <c r="D55" s="355" t="s">
        <v>536</v>
      </c>
      <c r="E55" s="354" t="s">
        <v>1320</v>
      </c>
      <c r="F55" s="355" t="s">
        <v>1321</v>
      </c>
      <c r="G55" s="354" t="s">
        <v>644</v>
      </c>
      <c r="H55" s="354" t="s">
        <v>645</v>
      </c>
      <c r="I55" s="356">
        <v>167.83</v>
      </c>
      <c r="J55" s="356">
        <v>195</v>
      </c>
      <c r="K55" s="357">
        <v>32726.89</v>
      </c>
    </row>
    <row r="56" spans="1:11" ht="14.4" customHeight="1" x14ac:dyDescent="0.3">
      <c r="A56" s="352" t="s">
        <v>385</v>
      </c>
      <c r="B56" s="353" t="s">
        <v>535</v>
      </c>
      <c r="C56" s="354" t="s">
        <v>390</v>
      </c>
      <c r="D56" s="355" t="s">
        <v>536</v>
      </c>
      <c r="E56" s="354" t="s">
        <v>1320</v>
      </c>
      <c r="F56" s="355" t="s">
        <v>1321</v>
      </c>
      <c r="G56" s="354" t="s">
        <v>646</v>
      </c>
      <c r="H56" s="354" t="s">
        <v>647</v>
      </c>
      <c r="I56" s="356">
        <v>661.25</v>
      </c>
      <c r="J56" s="356">
        <v>10</v>
      </c>
      <c r="K56" s="357">
        <v>6612.5</v>
      </c>
    </row>
    <row r="57" spans="1:11" ht="14.4" customHeight="1" x14ac:dyDescent="0.3">
      <c r="A57" s="352" t="s">
        <v>385</v>
      </c>
      <c r="B57" s="353" t="s">
        <v>535</v>
      </c>
      <c r="C57" s="354" t="s">
        <v>390</v>
      </c>
      <c r="D57" s="355" t="s">
        <v>536</v>
      </c>
      <c r="E57" s="354" t="s">
        <v>1320</v>
      </c>
      <c r="F57" s="355" t="s">
        <v>1321</v>
      </c>
      <c r="G57" s="354" t="s">
        <v>648</v>
      </c>
      <c r="H57" s="354" t="s">
        <v>649</v>
      </c>
      <c r="I57" s="356">
        <v>344.58</v>
      </c>
      <c r="J57" s="356">
        <v>10</v>
      </c>
      <c r="K57" s="357">
        <v>3445.81</v>
      </c>
    </row>
    <row r="58" spans="1:11" ht="14.4" customHeight="1" x14ac:dyDescent="0.3">
      <c r="A58" s="352" t="s">
        <v>385</v>
      </c>
      <c r="B58" s="353" t="s">
        <v>535</v>
      </c>
      <c r="C58" s="354" t="s">
        <v>390</v>
      </c>
      <c r="D58" s="355" t="s">
        <v>536</v>
      </c>
      <c r="E58" s="354" t="s">
        <v>1320</v>
      </c>
      <c r="F58" s="355" t="s">
        <v>1321</v>
      </c>
      <c r="G58" s="354" t="s">
        <v>650</v>
      </c>
      <c r="H58" s="354" t="s">
        <v>651</v>
      </c>
      <c r="I58" s="356">
        <v>58.6</v>
      </c>
      <c r="J58" s="356">
        <v>10</v>
      </c>
      <c r="K58" s="357">
        <v>586.04</v>
      </c>
    </row>
    <row r="59" spans="1:11" ht="14.4" customHeight="1" x14ac:dyDescent="0.3">
      <c r="A59" s="352" t="s">
        <v>385</v>
      </c>
      <c r="B59" s="353" t="s">
        <v>535</v>
      </c>
      <c r="C59" s="354" t="s">
        <v>390</v>
      </c>
      <c r="D59" s="355" t="s">
        <v>536</v>
      </c>
      <c r="E59" s="354" t="s">
        <v>1320</v>
      </c>
      <c r="F59" s="355" t="s">
        <v>1321</v>
      </c>
      <c r="G59" s="354" t="s">
        <v>652</v>
      </c>
      <c r="H59" s="354" t="s">
        <v>653</v>
      </c>
      <c r="I59" s="356">
        <v>138</v>
      </c>
      <c r="J59" s="356">
        <v>300</v>
      </c>
      <c r="K59" s="357">
        <v>41400</v>
      </c>
    </row>
    <row r="60" spans="1:11" ht="14.4" customHeight="1" x14ac:dyDescent="0.3">
      <c r="A60" s="352" t="s">
        <v>385</v>
      </c>
      <c r="B60" s="353" t="s">
        <v>535</v>
      </c>
      <c r="C60" s="354" t="s">
        <v>390</v>
      </c>
      <c r="D60" s="355" t="s">
        <v>536</v>
      </c>
      <c r="E60" s="354" t="s">
        <v>1320</v>
      </c>
      <c r="F60" s="355" t="s">
        <v>1321</v>
      </c>
      <c r="G60" s="354" t="s">
        <v>654</v>
      </c>
      <c r="H60" s="354" t="s">
        <v>655</v>
      </c>
      <c r="I60" s="356">
        <v>15.756666666666666</v>
      </c>
      <c r="J60" s="356">
        <v>120</v>
      </c>
      <c r="K60" s="357">
        <v>1890.5900000000001</v>
      </c>
    </row>
    <row r="61" spans="1:11" ht="14.4" customHeight="1" x14ac:dyDescent="0.3">
      <c r="A61" s="352" t="s">
        <v>385</v>
      </c>
      <c r="B61" s="353" t="s">
        <v>535</v>
      </c>
      <c r="C61" s="354" t="s">
        <v>390</v>
      </c>
      <c r="D61" s="355" t="s">
        <v>536</v>
      </c>
      <c r="E61" s="354" t="s">
        <v>1320</v>
      </c>
      <c r="F61" s="355" t="s">
        <v>1321</v>
      </c>
      <c r="G61" s="354" t="s">
        <v>656</v>
      </c>
      <c r="H61" s="354" t="s">
        <v>657</v>
      </c>
      <c r="I61" s="356">
        <v>21.06</v>
      </c>
      <c r="J61" s="356">
        <v>70</v>
      </c>
      <c r="K61" s="357">
        <v>1474.5</v>
      </c>
    </row>
    <row r="62" spans="1:11" ht="14.4" customHeight="1" x14ac:dyDescent="0.3">
      <c r="A62" s="352" t="s">
        <v>385</v>
      </c>
      <c r="B62" s="353" t="s">
        <v>535</v>
      </c>
      <c r="C62" s="354" t="s">
        <v>390</v>
      </c>
      <c r="D62" s="355" t="s">
        <v>536</v>
      </c>
      <c r="E62" s="354" t="s">
        <v>1320</v>
      </c>
      <c r="F62" s="355" t="s">
        <v>1321</v>
      </c>
      <c r="G62" s="354" t="s">
        <v>658</v>
      </c>
      <c r="H62" s="354" t="s">
        <v>659</v>
      </c>
      <c r="I62" s="356">
        <v>2.81</v>
      </c>
      <c r="J62" s="356">
        <v>200</v>
      </c>
      <c r="K62" s="357">
        <v>562.72</v>
      </c>
    </row>
    <row r="63" spans="1:11" ht="14.4" customHeight="1" x14ac:dyDescent="0.3">
      <c r="A63" s="352" t="s">
        <v>385</v>
      </c>
      <c r="B63" s="353" t="s">
        <v>535</v>
      </c>
      <c r="C63" s="354" t="s">
        <v>390</v>
      </c>
      <c r="D63" s="355" t="s">
        <v>536</v>
      </c>
      <c r="E63" s="354" t="s">
        <v>1322</v>
      </c>
      <c r="F63" s="355" t="s">
        <v>1323</v>
      </c>
      <c r="G63" s="354" t="s">
        <v>660</v>
      </c>
      <c r="H63" s="354" t="s">
        <v>661</v>
      </c>
      <c r="I63" s="356">
        <v>11.63</v>
      </c>
      <c r="J63" s="356">
        <v>240</v>
      </c>
      <c r="K63" s="357">
        <v>2791.7999999999997</v>
      </c>
    </row>
    <row r="64" spans="1:11" ht="14.4" customHeight="1" x14ac:dyDescent="0.3">
      <c r="A64" s="352" t="s">
        <v>385</v>
      </c>
      <c r="B64" s="353" t="s">
        <v>535</v>
      </c>
      <c r="C64" s="354" t="s">
        <v>390</v>
      </c>
      <c r="D64" s="355" t="s">
        <v>536</v>
      </c>
      <c r="E64" s="354" t="s">
        <v>1322</v>
      </c>
      <c r="F64" s="355" t="s">
        <v>1323</v>
      </c>
      <c r="G64" s="354" t="s">
        <v>662</v>
      </c>
      <c r="H64" s="354" t="s">
        <v>663</v>
      </c>
      <c r="I64" s="356">
        <v>16.39</v>
      </c>
      <c r="J64" s="356">
        <v>20</v>
      </c>
      <c r="K64" s="357">
        <v>327.8</v>
      </c>
    </row>
    <row r="65" spans="1:11" ht="14.4" customHeight="1" x14ac:dyDescent="0.3">
      <c r="A65" s="352" t="s">
        <v>385</v>
      </c>
      <c r="B65" s="353" t="s">
        <v>535</v>
      </c>
      <c r="C65" s="354" t="s">
        <v>390</v>
      </c>
      <c r="D65" s="355" t="s">
        <v>536</v>
      </c>
      <c r="E65" s="354" t="s">
        <v>1322</v>
      </c>
      <c r="F65" s="355" t="s">
        <v>1323</v>
      </c>
      <c r="G65" s="354" t="s">
        <v>664</v>
      </c>
      <c r="H65" s="354" t="s">
        <v>665</v>
      </c>
      <c r="I65" s="356">
        <v>2.9029999999999996</v>
      </c>
      <c r="J65" s="356">
        <v>4100</v>
      </c>
      <c r="K65" s="357">
        <v>11904</v>
      </c>
    </row>
    <row r="66" spans="1:11" ht="14.4" customHeight="1" x14ac:dyDescent="0.3">
      <c r="A66" s="352" t="s">
        <v>385</v>
      </c>
      <c r="B66" s="353" t="s">
        <v>535</v>
      </c>
      <c r="C66" s="354" t="s">
        <v>390</v>
      </c>
      <c r="D66" s="355" t="s">
        <v>536</v>
      </c>
      <c r="E66" s="354" t="s">
        <v>1322</v>
      </c>
      <c r="F66" s="355" t="s">
        <v>1323</v>
      </c>
      <c r="G66" s="354" t="s">
        <v>666</v>
      </c>
      <c r="H66" s="354" t="s">
        <v>667</v>
      </c>
      <c r="I66" s="356">
        <v>7.43</v>
      </c>
      <c r="J66" s="356">
        <v>170</v>
      </c>
      <c r="K66" s="357">
        <v>1263.1000000000001</v>
      </c>
    </row>
    <row r="67" spans="1:11" ht="14.4" customHeight="1" x14ac:dyDescent="0.3">
      <c r="A67" s="352" t="s">
        <v>385</v>
      </c>
      <c r="B67" s="353" t="s">
        <v>535</v>
      </c>
      <c r="C67" s="354" t="s">
        <v>390</v>
      </c>
      <c r="D67" s="355" t="s">
        <v>536</v>
      </c>
      <c r="E67" s="354" t="s">
        <v>1322</v>
      </c>
      <c r="F67" s="355" t="s">
        <v>1323</v>
      </c>
      <c r="G67" s="354" t="s">
        <v>668</v>
      </c>
      <c r="H67" s="354" t="s">
        <v>669</v>
      </c>
      <c r="I67" s="356">
        <v>12.73</v>
      </c>
      <c r="J67" s="356">
        <v>900</v>
      </c>
      <c r="K67" s="357">
        <v>11456.54</v>
      </c>
    </row>
    <row r="68" spans="1:11" ht="14.4" customHeight="1" x14ac:dyDescent="0.3">
      <c r="A68" s="352" t="s">
        <v>385</v>
      </c>
      <c r="B68" s="353" t="s">
        <v>535</v>
      </c>
      <c r="C68" s="354" t="s">
        <v>390</v>
      </c>
      <c r="D68" s="355" t="s">
        <v>536</v>
      </c>
      <c r="E68" s="354" t="s">
        <v>1322</v>
      </c>
      <c r="F68" s="355" t="s">
        <v>1323</v>
      </c>
      <c r="G68" s="354" t="s">
        <v>670</v>
      </c>
      <c r="H68" s="354" t="s">
        <v>671</v>
      </c>
      <c r="I68" s="356">
        <v>12.727777777777781</v>
      </c>
      <c r="J68" s="356">
        <v>1300</v>
      </c>
      <c r="K68" s="357">
        <v>16547.010000000002</v>
      </c>
    </row>
    <row r="69" spans="1:11" ht="14.4" customHeight="1" x14ac:dyDescent="0.3">
      <c r="A69" s="352" t="s">
        <v>385</v>
      </c>
      <c r="B69" s="353" t="s">
        <v>535</v>
      </c>
      <c r="C69" s="354" t="s">
        <v>390</v>
      </c>
      <c r="D69" s="355" t="s">
        <v>536</v>
      </c>
      <c r="E69" s="354" t="s">
        <v>1322</v>
      </c>
      <c r="F69" s="355" t="s">
        <v>1323</v>
      </c>
      <c r="G69" s="354" t="s">
        <v>672</v>
      </c>
      <c r="H69" s="354" t="s">
        <v>673</v>
      </c>
      <c r="I69" s="356">
        <v>12.729999999999999</v>
      </c>
      <c r="J69" s="356">
        <v>200</v>
      </c>
      <c r="K69" s="357">
        <v>2546</v>
      </c>
    </row>
    <row r="70" spans="1:11" ht="14.4" customHeight="1" x14ac:dyDescent="0.3">
      <c r="A70" s="352" t="s">
        <v>385</v>
      </c>
      <c r="B70" s="353" t="s">
        <v>535</v>
      </c>
      <c r="C70" s="354" t="s">
        <v>390</v>
      </c>
      <c r="D70" s="355" t="s">
        <v>536</v>
      </c>
      <c r="E70" s="354" t="s">
        <v>1322</v>
      </c>
      <c r="F70" s="355" t="s">
        <v>1323</v>
      </c>
      <c r="G70" s="354" t="s">
        <v>674</v>
      </c>
      <c r="H70" s="354" t="s">
        <v>675</v>
      </c>
      <c r="I70" s="356">
        <v>12.727500000000003</v>
      </c>
      <c r="J70" s="356">
        <v>500</v>
      </c>
      <c r="K70" s="357">
        <v>6363.14</v>
      </c>
    </row>
    <row r="71" spans="1:11" ht="14.4" customHeight="1" x14ac:dyDescent="0.3">
      <c r="A71" s="352" t="s">
        <v>385</v>
      </c>
      <c r="B71" s="353" t="s">
        <v>535</v>
      </c>
      <c r="C71" s="354" t="s">
        <v>390</v>
      </c>
      <c r="D71" s="355" t="s">
        <v>536</v>
      </c>
      <c r="E71" s="354" t="s">
        <v>1322</v>
      </c>
      <c r="F71" s="355" t="s">
        <v>1323</v>
      </c>
      <c r="G71" s="354" t="s">
        <v>676</v>
      </c>
      <c r="H71" s="354" t="s">
        <v>677</v>
      </c>
      <c r="I71" s="356">
        <v>0.9816666666666668</v>
      </c>
      <c r="J71" s="356">
        <v>1100</v>
      </c>
      <c r="K71" s="357">
        <v>1071</v>
      </c>
    </row>
    <row r="72" spans="1:11" ht="14.4" customHeight="1" x14ac:dyDescent="0.3">
      <c r="A72" s="352" t="s">
        <v>385</v>
      </c>
      <c r="B72" s="353" t="s">
        <v>535</v>
      </c>
      <c r="C72" s="354" t="s">
        <v>390</v>
      </c>
      <c r="D72" s="355" t="s">
        <v>536</v>
      </c>
      <c r="E72" s="354" t="s">
        <v>1322</v>
      </c>
      <c r="F72" s="355" t="s">
        <v>1323</v>
      </c>
      <c r="G72" s="354" t="s">
        <v>678</v>
      </c>
      <c r="H72" s="354" t="s">
        <v>679</v>
      </c>
      <c r="I72" s="356">
        <v>1.5663636363636364</v>
      </c>
      <c r="J72" s="356">
        <v>4500</v>
      </c>
      <c r="K72" s="357">
        <v>7034</v>
      </c>
    </row>
    <row r="73" spans="1:11" ht="14.4" customHeight="1" x14ac:dyDescent="0.3">
      <c r="A73" s="352" t="s">
        <v>385</v>
      </c>
      <c r="B73" s="353" t="s">
        <v>535</v>
      </c>
      <c r="C73" s="354" t="s">
        <v>390</v>
      </c>
      <c r="D73" s="355" t="s">
        <v>536</v>
      </c>
      <c r="E73" s="354" t="s">
        <v>1322</v>
      </c>
      <c r="F73" s="355" t="s">
        <v>1323</v>
      </c>
      <c r="G73" s="354" t="s">
        <v>680</v>
      </c>
      <c r="H73" s="354" t="s">
        <v>681</v>
      </c>
      <c r="I73" s="356">
        <v>0.44399999999999995</v>
      </c>
      <c r="J73" s="356">
        <v>500</v>
      </c>
      <c r="K73" s="357">
        <v>222</v>
      </c>
    </row>
    <row r="74" spans="1:11" ht="14.4" customHeight="1" x14ac:dyDescent="0.3">
      <c r="A74" s="352" t="s">
        <v>385</v>
      </c>
      <c r="B74" s="353" t="s">
        <v>535</v>
      </c>
      <c r="C74" s="354" t="s">
        <v>390</v>
      </c>
      <c r="D74" s="355" t="s">
        <v>536</v>
      </c>
      <c r="E74" s="354" t="s">
        <v>1322</v>
      </c>
      <c r="F74" s="355" t="s">
        <v>1323</v>
      </c>
      <c r="G74" s="354" t="s">
        <v>682</v>
      </c>
      <c r="H74" s="354" t="s">
        <v>683</v>
      </c>
      <c r="I74" s="356">
        <v>3.14</v>
      </c>
      <c r="J74" s="356">
        <v>100</v>
      </c>
      <c r="K74" s="357">
        <v>314</v>
      </c>
    </row>
    <row r="75" spans="1:11" ht="14.4" customHeight="1" x14ac:dyDescent="0.3">
      <c r="A75" s="352" t="s">
        <v>385</v>
      </c>
      <c r="B75" s="353" t="s">
        <v>535</v>
      </c>
      <c r="C75" s="354" t="s">
        <v>390</v>
      </c>
      <c r="D75" s="355" t="s">
        <v>536</v>
      </c>
      <c r="E75" s="354" t="s">
        <v>1322</v>
      </c>
      <c r="F75" s="355" t="s">
        <v>1323</v>
      </c>
      <c r="G75" s="354" t="s">
        <v>684</v>
      </c>
      <c r="H75" s="354" t="s">
        <v>685</v>
      </c>
      <c r="I75" s="356">
        <v>1.85</v>
      </c>
      <c r="J75" s="356">
        <v>480</v>
      </c>
      <c r="K75" s="357">
        <v>887.84999999999991</v>
      </c>
    </row>
    <row r="76" spans="1:11" ht="14.4" customHeight="1" x14ac:dyDescent="0.3">
      <c r="A76" s="352" t="s">
        <v>385</v>
      </c>
      <c r="B76" s="353" t="s">
        <v>535</v>
      </c>
      <c r="C76" s="354" t="s">
        <v>390</v>
      </c>
      <c r="D76" s="355" t="s">
        <v>536</v>
      </c>
      <c r="E76" s="354" t="s">
        <v>1322</v>
      </c>
      <c r="F76" s="355" t="s">
        <v>1323</v>
      </c>
      <c r="G76" s="354" t="s">
        <v>686</v>
      </c>
      <c r="H76" s="354" t="s">
        <v>687</v>
      </c>
      <c r="I76" s="356">
        <v>68.510000000000005</v>
      </c>
      <c r="J76" s="356">
        <v>200</v>
      </c>
      <c r="K76" s="357">
        <v>13702.04</v>
      </c>
    </row>
    <row r="77" spans="1:11" ht="14.4" customHeight="1" x14ac:dyDescent="0.3">
      <c r="A77" s="352" t="s">
        <v>385</v>
      </c>
      <c r="B77" s="353" t="s">
        <v>535</v>
      </c>
      <c r="C77" s="354" t="s">
        <v>390</v>
      </c>
      <c r="D77" s="355" t="s">
        <v>536</v>
      </c>
      <c r="E77" s="354" t="s">
        <v>1322</v>
      </c>
      <c r="F77" s="355" t="s">
        <v>1323</v>
      </c>
      <c r="G77" s="354" t="s">
        <v>688</v>
      </c>
      <c r="H77" s="354" t="s">
        <v>689</v>
      </c>
      <c r="I77" s="356">
        <v>62.56</v>
      </c>
      <c r="J77" s="356">
        <v>600</v>
      </c>
      <c r="K77" s="357">
        <v>37533.9</v>
      </c>
    </row>
    <row r="78" spans="1:11" ht="14.4" customHeight="1" x14ac:dyDescent="0.3">
      <c r="A78" s="352" t="s">
        <v>385</v>
      </c>
      <c r="B78" s="353" t="s">
        <v>535</v>
      </c>
      <c r="C78" s="354" t="s">
        <v>390</v>
      </c>
      <c r="D78" s="355" t="s">
        <v>536</v>
      </c>
      <c r="E78" s="354" t="s">
        <v>1322</v>
      </c>
      <c r="F78" s="355" t="s">
        <v>1323</v>
      </c>
      <c r="G78" s="354" t="s">
        <v>690</v>
      </c>
      <c r="H78" s="354" t="s">
        <v>691</v>
      </c>
      <c r="I78" s="356">
        <v>6.17</v>
      </c>
      <c r="J78" s="356">
        <v>50</v>
      </c>
      <c r="K78" s="357">
        <v>308.5</v>
      </c>
    </row>
    <row r="79" spans="1:11" ht="14.4" customHeight="1" x14ac:dyDescent="0.3">
      <c r="A79" s="352" t="s">
        <v>385</v>
      </c>
      <c r="B79" s="353" t="s">
        <v>535</v>
      </c>
      <c r="C79" s="354" t="s">
        <v>390</v>
      </c>
      <c r="D79" s="355" t="s">
        <v>536</v>
      </c>
      <c r="E79" s="354" t="s">
        <v>1322</v>
      </c>
      <c r="F79" s="355" t="s">
        <v>1323</v>
      </c>
      <c r="G79" s="354" t="s">
        <v>690</v>
      </c>
      <c r="H79" s="354" t="s">
        <v>692</v>
      </c>
      <c r="I79" s="356">
        <v>6.2200000000000015</v>
      </c>
      <c r="J79" s="356">
        <v>310</v>
      </c>
      <c r="K79" s="357">
        <v>1927.7</v>
      </c>
    </row>
    <row r="80" spans="1:11" ht="14.4" customHeight="1" x14ac:dyDescent="0.3">
      <c r="A80" s="352" t="s">
        <v>385</v>
      </c>
      <c r="B80" s="353" t="s">
        <v>535</v>
      </c>
      <c r="C80" s="354" t="s">
        <v>390</v>
      </c>
      <c r="D80" s="355" t="s">
        <v>536</v>
      </c>
      <c r="E80" s="354" t="s">
        <v>1322</v>
      </c>
      <c r="F80" s="355" t="s">
        <v>1323</v>
      </c>
      <c r="G80" s="354" t="s">
        <v>693</v>
      </c>
      <c r="H80" s="354" t="s">
        <v>694</v>
      </c>
      <c r="I80" s="356">
        <v>75.685555555555567</v>
      </c>
      <c r="J80" s="356">
        <v>500</v>
      </c>
      <c r="K80" s="357">
        <v>37794.32</v>
      </c>
    </row>
    <row r="81" spans="1:11" ht="14.4" customHeight="1" x14ac:dyDescent="0.3">
      <c r="A81" s="352" t="s">
        <v>385</v>
      </c>
      <c r="B81" s="353" t="s">
        <v>535</v>
      </c>
      <c r="C81" s="354" t="s">
        <v>390</v>
      </c>
      <c r="D81" s="355" t="s">
        <v>536</v>
      </c>
      <c r="E81" s="354" t="s">
        <v>1322</v>
      </c>
      <c r="F81" s="355" t="s">
        <v>1323</v>
      </c>
      <c r="G81" s="354" t="s">
        <v>695</v>
      </c>
      <c r="H81" s="354" t="s">
        <v>696</v>
      </c>
      <c r="I81" s="356">
        <v>80.172857142857154</v>
      </c>
      <c r="J81" s="356">
        <v>680</v>
      </c>
      <c r="K81" s="357">
        <v>54565.599999999999</v>
      </c>
    </row>
    <row r="82" spans="1:11" ht="14.4" customHeight="1" x14ac:dyDescent="0.3">
      <c r="A82" s="352" t="s">
        <v>385</v>
      </c>
      <c r="B82" s="353" t="s">
        <v>535</v>
      </c>
      <c r="C82" s="354" t="s">
        <v>390</v>
      </c>
      <c r="D82" s="355" t="s">
        <v>536</v>
      </c>
      <c r="E82" s="354" t="s">
        <v>1322</v>
      </c>
      <c r="F82" s="355" t="s">
        <v>1323</v>
      </c>
      <c r="G82" s="354" t="s">
        <v>697</v>
      </c>
      <c r="H82" s="354" t="s">
        <v>698</v>
      </c>
      <c r="I82" s="356">
        <v>5.5646153846153847</v>
      </c>
      <c r="J82" s="356">
        <v>2920</v>
      </c>
      <c r="K82" s="357">
        <v>16247</v>
      </c>
    </row>
    <row r="83" spans="1:11" ht="14.4" customHeight="1" x14ac:dyDescent="0.3">
      <c r="A83" s="352" t="s">
        <v>385</v>
      </c>
      <c r="B83" s="353" t="s">
        <v>535</v>
      </c>
      <c r="C83" s="354" t="s">
        <v>390</v>
      </c>
      <c r="D83" s="355" t="s">
        <v>536</v>
      </c>
      <c r="E83" s="354" t="s">
        <v>1322</v>
      </c>
      <c r="F83" s="355" t="s">
        <v>1323</v>
      </c>
      <c r="G83" s="354" t="s">
        <v>699</v>
      </c>
      <c r="H83" s="354" t="s">
        <v>700</v>
      </c>
      <c r="I83" s="356">
        <v>9.15</v>
      </c>
      <c r="J83" s="356">
        <v>200</v>
      </c>
      <c r="K83" s="357">
        <v>1829.3</v>
      </c>
    </row>
    <row r="84" spans="1:11" ht="14.4" customHeight="1" x14ac:dyDescent="0.3">
      <c r="A84" s="352" t="s">
        <v>385</v>
      </c>
      <c r="B84" s="353" t="s">
        <v>535</v>
      </c>
      <c r="C84" s="354" t="s">
        <v>390</v>
      </c>
      <c r="D84" s="355" t="s">
        <v>536</v>
      </c>
      <c r="E84" s="354" t="s">
        <v>1322</v>
      </c>
      <c r="F84" s="355" t="s">
        <v>1323</v>
      </c>
      <c r="G84" s="354" t="s">
        <v>701</v>
      </c>
      <c r="H84" s="354" t="s">
        <v>702</v>
      </c>
      <c r="I84" s="356">
        <v>200.58285714285714</v>
      </c>
      <c r="J84" s="356">
        <v>34</v>
      </c>
      <c r="K84" s="357">
        <v>6802.6</v>
      </c>
    </row>
    <row r="85" spans="1:11" ht="14.4" customHeight="1" x14ac:dyDescent="0.3">
      <c r="A85" s="352" t="s">
        <v>385</v>
      </c>
      <c r="B85" s="353" t="s">
        <v>535</v>
      </c>
      <c r="C85" s="354" t="s">
        <v>390</v>
      </c>
      <c r="D85" s="355" t="s">
        <v>536</v>
      </c>
      <c r="E85" s="354" t="s">
        <v>1322</v>
      </c>
      <c r="F85" s="355" t="s">
        <v>1323</v>
      </c>
      <c r="G85" s="354" t="s">
        <v>703</v>
      </c>
      <c r="H85" s="354" t="s">
        <v>704</v>
      </c>
      <c r="I85" s="356">
        <v>1326.17</v>
      </c>
      <c r="J85" s="356">
        <v>3</v>
      </c>
      <c r="K85" s="357">
        <v>3978.5</v>
      </c>
    </row>
    <row r="86" spans="1:11" ht="14.4" customHeight="1" x14ac:dyDescent="0.3">
      <c r="A86" s="352" t="s">
        <v>385</v>
      </c>
      <c r="B86" s="353" t="s">
        <v>535</v>
      </c>
      <c r="C86" s="354" t="s">
        <v>390</v>
      </c>
      <c r="D86" s="355" t="s">
        <v>536</v>
      </c>
      <c r="E86" s="354" t="s">
        <v>1322</v>
      </c>
      <c r="F86" s="355" t="s">
        <v>1323</v>
      </c>
      <c r="G86" s="354" t="s">
        <v>705</v>
      </c>
      <c r="H86" s="354" t="s">
        <v>706</v>
      </c>
      <c r="I86" s="356">
        <v>175.55</v>
      </c>
      <c r="J86" s="356">
        <v>12</v>
      </c>
      <c r="K86" s="357">
        <v>2106.6</v>
      </c>
    </row>
    <row r="87" spans="1:11" ht="14.4" customHeight="1" x14ac:dyDescent="0.3">
      <c r="A87" s="352" t="s">
        <v>385</v>
      </c>
      <c r="B87" s="353" t="s">
        <v>535</v>
      </c>
      <c r="C87" s="354" t="s">
        <v>390</v>
      </c>
      <c r="D87" s="355" t="s">
        <v>536</v>
      </c>
      <c r="E87" s="354" t="s">
        <v>1322</v>
      </c>
      <c r="F87" s="355" t="s">
        <v>1323</v>
      </c>
      <c r="G87" s="354" t="s">
        <v>707</v>
      </c>
      <c r="H87" s="354" t="s">
        <v>708</v>
      </c>
      <c r="I87" s="356">
        <v>34</v>
      </c>
      <c r="J87" s="356">
        <v>50</v>
      </c>
      <c r="K87" s="357">
        <v>1700</v>
      </c>
    </row>
    <row r="88" spans="1:11" ht="14.4" customHeight="1" x14ac:dyDescent="0.3">
      <c r="A88" s="352" t="s">
        <v>385</v>
      </c>
      <c r="B88" s="353" t="s">
        <v>535</v>
      </c>
      <c r="C88" s="354" t="s">
        <v>390</v>
      </c>
      <c r="D88" s="355" t="s">
        <v>536</v>
      </c>
      <c r="E88" s="354" t="s">
        <v>1322</v>
      </c>
      <c r="F88" s="355" t="s">
        <v>1323</v>
      </c>
      <c r="G88" s="354" t="s">
        <v>709</v>
      </c>
      <c r="H88" s="354" t="s">
        <v>710</v>
      </c>
      <c r="I88" s="356">
        <v>9.41</v>
      </c>
      <c r="J88" s="356">
        <v>160</v>
      </c>
      <c r="K88" s="357">
        <v>1523.6</v>
      </c>
    </row>
    <row r="89" spans="1:11" ht="14.4" customHeight="1" x14ac:dyDescent="0.3">
      <c r="A89" s="352" t="s">
        <v>385</v>
      </c>
      <c r="B89" s="353" t="s">
        <v>535</v>
      </c>
      <c r="C89" s="354" t="s">
        <v>390</v>
      </c>
      <c r="D89" s="355" t="s">
        <v>536</v>
      </c>
      <c r="E89" s="354" t="s">
        <v>1322</v>
      </c>
      <c r="F89" s="355" t="s">
        <v>1323</v>
      </c>
      <c r="G89" s="354" t="s">
        <v>709</v>
      </c>
      <c r="H89" s="354" t="s">
        <v>711</v>
      </c>
      <c r="I89" s="356">
        <v>9.682500000000001</v>
      </c>
      <c r="J89" s="356">
        <v>700</v>
      </c>
      <c r="K89" s="357">
        <v>6777.82</v>
      </c>
    </row>
    <row r="90" spans="1:11" ht="14.4" customHeight="1" x14ac:dyDescent="0.3">
      <c r="A90" s="352" t="s">
        <v>385</v>
      </c>
      <c r="B90" s="353" t="s">
        <v>535</v>
      </c>
      <c r="C90" s="354" t="s">
        <v>390</v>
      </c>
      <c r="D90" s="355" t="s">
        <v>536</v>
      </c>
      <c r="E90" s="354" t="s">
        <v>1322</v>
      </c>
      <c r="F90" s="355" t="s">
        <v>1323</v>
      </c>
      <c r="G90" s="354" t="s">
        <v>712</v>
      </c>
      <c r="H90" s="354" t="s">
        <v>713</v>
      </c>
      <c r="I90" s="356">
        <v>4.2346153846153864</v>
      </c>
      <c r="J90" s="356">
        <v>4400</v>
      </c>
      <c r="K90" s="357">
        <v>18629.05</v>
      </c>
    </row>
    <row r="91" spans="1:11" ht="14.4" customHeight="1" x14ac:dyDescent="0.3">
      <c r="A91" s="352" t="s">
        <v>385</v>
      </c>
      <c r="B91" s="353" t="s">
        <v>535</v>
      </c>
      <c r="C91" s="354" t="s">
        <v>390</v>
      </c>
      <c r="D91" s="355" t="s">
        <v>536</v>
      </c>
      <c r="E91" s="354" t="s">
        <v>1322</v>
      </c>
      <c r="F91" s="355" t="s">
        <v>1323</v>
      </c>
      <c r="G91" s="354" t="s">
        <v>714</v>
      </c>
      <c r="H91" s="354" t="s">
        <v>715</v>
      </c>
      <c r="I91" s="356">
        <v>31.34</v>
      </c>
      <c r="J91" s="356">
        <v>50</v>
      </c>
      <c r="K91" s="357">
        <v>1566.85</v>
      </c>
    </row>
    <row r="92" spans="1:11" ht="14.4" customHeight="1" x14ac:dyDescent="0.3">
      <c r="A92" s="352" t="s">
        <v>385</v>
      </c>
      <c r="B92" s="353" t="s">
        <v>535</v>
      </c>
      <c r="C92" s="354" t="s">
        <v>390</v>
      </c>
      <c r="D92" s="355" t="s">
        <v>536</v>
      </c>
      <c r="E92" s="354" t="s">
        <v>1322</v>
      </c>
      <c r="F92" s="355" t="s">
        <v>1323</v>
      </c>
      <c r="G92" s="354" t="s">
        <v>716</v>
      </c>
      <c r="H92" s="354" t="s">
        <v>717</v>
      </c>
      <c r="I92" s="356">
        <v>11.13</v>
      </c>
      <c r="J92" s="356">
        <v>200</v>
      </c>
      <c r="K92" s="357">
        <v>2226.4</v>
      </c>
    </row>
    <row r="93" spans="1:11" ht="14.4" customHeight="1" x14ac:dyDescent="0.3">
      <c r="A93" s="352" t="s">
        <v>385</v>
      </c>
      <c r="B93" s="353" t="s">
        <v>535</v>
      </c>
      <c r="C93" s="354" t="s">
        <v>390</v>
      </c>
      <c r="D93" s="355" t="s">
        <v>536</v>
      </c>
      <c r="E93" s="354" t="s">
        <v>1322</v>
      </c>
      <c r="F93" s="355" t="s">
        <v>1323</v>
      </c>
      <c r="G93" s="354" t="s">
        <v>718</v>
      </c>
      <c r="H93" s="354" t="s">
        <v>719</v>
      </c>
      <c r="I93" s="356">
        <v>2.9</v>
      </c>
      <c r="J93" s="356">
        <v>700</v>
      </c>
      <c r="K93" s="357">
        <v>2030</v>
      </c>
    </row>
    <row r="94" spans="1:11" ht="14.4" customHeight="1" x14ac:dyDescent="0.3">
      <c r="A94" s="352" t="s">
        <v>385</v>
      </c>
      <c r="B94" s="353" t="s">
        <v>535</v>
      </c>
      <c r="C94" s="354" t="s">
        <v>390</v>
      </c>
      <c r="D94" s="355" t="s">
        <v>536</v>
      </c>
      <c r="E94" s="354" t="s">
        <v>1322</v>
      </c>
      <c r="F94" s="355" t="s">
        <v>1323</v>
      </c>
      <c r="G94" s="354" t="s">
        <v>720</v>
      </c>
      <c r="H94" s="354" t="s">
        <v>721</v>
      </c>
      <c r="I94" s="356">
        <v>2.9011111111111108</v>
      </c>
      <c r="J94" s="356">
        <v>2310</v>
      </c>
      <c r="K94" s="357">
        <v>6701</v>
      </c>
    </row>
    <row r="95" spans="1:11" ht="14.4" customHeight="1" x14ac:dyDescent="0.3">
      <c r="A95" s="352" t="s">
        <v>385</v>
      </c>
      <c r="B95" s="353" t="s">
        <v>535</v>
      </c>
      <c r="C95" s="354" t="s">
        <v>390</v>
      </c>
      <c r="D95" s="355" t="s">
        <v>536</v>
      </c>
      <c r="E95" s="354" t="s">
        <v>1322</v>
      </c>
      <c r="F95" s="355" t="s">
        <v>1323</v>
      </c>
      <c r="G95" s="354" t="s">
        <v>722</v>
      </c>
      <c r="H95" s="354" t="s">
        <v>723</v>
      </c>
      <c r="I95" s="356">
        <v>2.9033333333333333</v>
      </c>
      <c r="J95" s="356">
        <v>1940</v>
      </c>
      <c r="K95" s="357">
        <v>5632.8</v>
      </c>
    </row>
    <row r="96" spans="1:11" ht="14.4" customHeight="1" x14ac:dyDescent="0.3">
      <c r="A96" s="352" t="s">
        <v>385</v>
      </c>
      <c r="B96" s="353" t="s">
        <v>535</v>
      </c>
      <c r="C96" s="354" t="s">
        <v>390</v>
      </c>
      <c r="D96" s="355" t="s">
        <v>536</v>
      </c>
      <c r="E96" s="354" t="s">
        <v>1322</v>
      </c>
      <c r="F96" s="355" t="s">
        <v>1323</v>
      </c>
      <c r="G96" s="354" t="s">
        <v>724</v>
      </c>
      <c r="H96" s="354" t="s">
        <v>725</v>
      </c>
      <c r="I96" s="356">
        <v>2.9033333333333329</v>
      </c>
      <c r="J96" s="356">
        <v>4000</v>
      </c>
      <c r="K96" s="357">
        <v>11612.4</v>
      </c>
    </row>
    <row r="97" spans="1:11" ht="14.4" customHeight="1" x14ac:dyDescent="0.3">
      <c r="A97" s="352" t="s">
        <v>385</v>
      </c>
      <c r="B97" s="353" t="s">
        <v>535</v>
      </c>
      <c r="C97" s="354" t="s">
        <v>390</v>
      </c>
      <c r="D97" s="355" t="s">
        <v>536</v>
      </c>
      <c r="E97" s="354" t="s">
        <v>1322</v>
      </c>
      <c r="F97" s="355" t="s">
        <v>1323</v>
      </c>
      <c r="G97" s="354" t="s">
        <v>726</v>
      </c>
      <c r="H97" s="354" t="s">
        <v>727</v>
      </c>
      <c r="I97" s="356">
        <v>37.15</v>
      </c>
      <c r="J97" s="356">
        <v>60</v>
      </c>
      <c r="K97" s="357">
        <v>2228.8200000000002</v>
      </c>
    </row>
    <row r="98" spans="1:11" ht="14.4" customHeight="1" x14ac:dyDescent="0.3">
      <c r="A98" s="352" t="s">
        <v>385</v>
      </c>
      <c r="B98" s="353" t="s">
        <v>535</v>
      </c>
      <c r="C98" s="354" t="s">
        <v>390</v>
      </c>
      <c r="D98" s="355" t="s">
        <v>536</v>
      </c>
      <c r="E98" s="354" t="s">
        <v>1322</v>
      </c>
      <c r="F98" s="355" t="s">
        <v>1323</v>
      </c>
      <c r="G98" s="354" t="s">
        <v>728</v>
      </c>
      <c r="H98" s="354" t="s">
        <v>729</v>
      </c>
      <c r="I98" s="356">
        <v>91.720000000000013</v>
      </c>
      <c r="J98" s="356">
        <v>245</v>
      </c>
      <c r="K98" s="357">
        <v>22471.000000000004</v>
      </c>
    </row>
    <row r="99" spans="1:11" ht="14.4" customHeight="1" x14ac:dyDescent="0.3">
      <c r="A99" s="352" t="s">
        <v>385</v>
      </c>
      <c r="B99" s="353" t="s">
        <v>535</v>
      </c>
      <c r="C99" s="354" t="s">
        <v>390</v>
      </c>
      <c r="D99" s="355" t="s">
        <v>536</v>
      </c>
      <c r="E99" s="354" t="s">
        <v>1322</v>
      </c>
      <c r="F99" s="355" t="s">
        <v>1323</v>
      </c>
      <c r="G99" s="354" t="s">
        <v>730</v>
      </c>
      <c r="H99" s="354" t="s">
        <v>731</v>
      </c>
      <c r="I99" s="356">
        <v>12.104545454545452</v>
      </c>
      <c r="J99" s="356">
        <v>1050</v>
      </c>
      <c r="K99" s="357">
        <v>12710</v>
      </c>
    </row>
    <row r="100" spans="1:11" ht="14.4" customHeight="1" x14ac:dyDescent="0.3">
      <c r="A100" s="352" t="s">
        <v>385</v>
      </c>
      <c r="B100" s="353" t="s">
        <v>535</v>
      </c>
      <c r="C100" s="354" t="s">
        <v>390</v>
      </c>
      <c r="D100" s="355" t="s">
        <v>536</v>
      </c>
      <c r="E100" s="354" t="s">
        <v>1322</v>
      </c>
      <c r="F100" s="355" t="s">
        <v>1323</v>
      </c>
      <c r="G100" s="354" t="s">
        <v>732</v>
      </c>
      <c r="H100" s="354" t="s">
        <v>733</v>
      </c>
      <c r="I100" s="356">
        <v>18.39</v>
      </c>
      <c r="J100" s="356">
        <v>12</v>
      </c>
      <c r="K100" s="357">
        <v>220.7</v>
      </c>
    </row>
    <row r="101" spans="1:11" ht="14.4" customHeight="1" x14ac:dyDescent="0.3">
      <c r="A101" s="352" t="s">
        <v>385</v>
      </c>
      <c r="B101" s="353" t="s">
        <v>535</v>
      </c>
      <c r="C101" s="354" t="s">
        <v>390</v>
      </c>
      <c r="D101" s="355" t="s">
        <v>536</v>
      </c>
      <c r="E101" s="354" t="s">
        <v>1322</v>
      </c>
      <c r="F101" s="355" t="s">
        <v>1323</v>
      </c>
      <c r="G101" s="354" t="s">
        <v>734</v>
      </c>
      <c r="H101" s="354" t="s">
        <v>735</v>
      </c>
      <c r="I101" s="356">
        <v>56.39</v>
      </c>
      <c r="J101" s="356">
        <v>1290</v>
      </c>
      <c r="K101" s="357">
        <v>72739.01999999999</v>
      </c>
    </row>
    <row r="102" spans="1:11" ht="14.4" customHeight="1" x14ac:dyDescent="0.3">
      <c r="A102" s="352" t="s">
        <v>385</v>
      </c>
      <c r="B102" s="353" t="s">
        <v>535</v>
      </c>
      <c r="C102" s="354" t="s">
        <v>390</v>
      </c>
      <c r="D102" s="355" t="s">
        <v>536</v>
      </c>
      <c r="E102" s="354" t="s">
        <v>1322</v>
      </c>
      <c r="F102" s="355" t="s">
        <v>1323</v>
      </c>
      <c r="G102" s="354" t="s">
        <v>736</v>
      </c>
      <c r="H102" s="354" t="s">
        <v>737</v>
      </c>
      <c r="I102" s="356">
        <v>13.2</v>
      </c>
      <c r="J102" s="356">
        <v>50</v>
      </c>
      <c r="K102" s="357">
        <v>660</v>
      </c>
    </row>
    <row r="103" spans="1:11" ht="14.4" customHeight="1" x14ac:dyDescent="0.3">
      <c r="A103" s="352" t="s">
        <v>385</v>
      </c>
      <c r="B103" s="353" t="s">
        <v>535</v>
      </c>
      <c r="C103" s="354" t="s">
        <v>390</v>
      </c>
      <c r="D103" s="355" t="s">
        <v>536</v>
      </c>
      <c r="E103" s="354" t="s">
        <v>1322</v>
      </c>
      <c r="F103" s="355" t="s">
        <v>1323</v>
      </c>
      <c r="G103" s="354" t="s">
        <v>738</v>
      </c>
      <c r="H103" s="354" t="s">
        <v>739</v>
      </c>
      <c r="I103" s="356">
        <v>13.200000000000001</v>
      </c>
      <c r="J103" s="356">
        <v>130</v>
      </c>
      <c r="K103" s="357">
        <v>1716</v>
      </c>
    </row>
    <row r="104" spans="1:11" ht="14.4" customHeight="1" x14ac:dyDescent="0.3">
      <c r="A104" s="352" t="s">
        <v>385</v>
      </c>
      <c r="B104" s="353" t="s">
        <v>535</v>
      </c>
      <c r="C104" s="354" t="s">
        <v>390</v>
      </c>
      <c r="D104" s="355" t="s">
        <v>536</v>
      </c>
      <c r="E104" s="354" t="s">
        <v>1322</v>
      </c>
      <c r="F104" s="355" t="s">
        <v>1323</v>
      </c>
      <c r="G104" s="354" t="s">
        <v>740</v>
      </c>
      <c r="H104" s="354" t="s">
        <v>741</v>
      </c>
      <c r="I104" s="356">
        <v>13.2</v>
      </c>
      <c r="J104" s="356">
        <v>20</v>
      </c>
      <c r="K104" s="357">
        <v>264</v>
      </c>
    </row>
    <row r="105" spans="1:11" ht="14.4" customHeight="1" x14ac:dyDescent="0.3">
      <c r="A105" s="352" t="s">
        <v>385</v>
      </c>
      <c r="B105" s="353" t="s">
        <v>535</v>
      </c>
      <c r="C105" s="354" t="s">
        <v>390</v>
      </c>
      <c r="D105" s="355" t="s">
        <v>536</v>
      </c>
      <c r="E105" s="354" t="s">
        <v>1322</v>
      </c>
      <c r="F105" s="355" t="s">
        <v>1323</v>
      </c>
      <c r="G105" s="354" t="s">
        <v>742</v>
      </c>
      <c r="H105" s="354" t="s">
        <v>743</v>
      </c>
      <c r="I105" s="356">
        <v>53.97</v>
      </c>
      <c r="J105" s="356">
        <v>300</v>
      </c>
      <c r="K105" s="357">
        <v>16190.4</v>
      </c>
    </row>
    <row r="106" spans="1:11" ht="14.4" customHeight="1" x14ac:dyDescent="0.3">
      <c r="A106" s="352" t="s">
        <v>385</v>
      </c>
      <c r="B106" s="353" t="s">
        <v>535</v>
      </c>
      <c r="C106" s="354" t="s">
        <v>390</v>
      </c>
      <c r="D106" s="355" t="s">
        <v>536</v>
      </c>
      <c r="E106" s="354" t="s">
        <v>1322</v>
      </c>
      <c r="F106" s="355" t="s">
        <v>1323</v>
      </c>
      <c r="G106" s="354" t="s">
        <v>744</v>
      </c>
      <c r="H106" s="354" t="s">
        <v>745</v>
      </c>
      <c r="I106" s="356">
        <v>21.057272727272728</v>
      </c>
      <c r="J106" s="356">
        <v>1260</v>
      </c>
      <c r="K106" s="357">
        <v>26635.799999999996</v>
      </c>
    </row>
    <row r="107" spans="1:11" ht="14.4" customHeight="1" x14ac:dyDescent="0.3">
      <c r="A107" s="352" t="s">
        <v>385</v>
      </c>
      <c r="B107" s="353" t="s">
        <v>535</v>
      </c>
      <c r="C107" s="354" t="s">
        <v>390</v>
      </c>
      <c r="D107" s="355" t="s">
        <v>536</v>
      </c>
      <c r="E107" s="354" t="s">
        <v>1322</v>
      </c>
      <c r="F107" s="355" t="s">
        <v>1323</v>
      </c>
      <c r="G107" s="354" t="s">
        <v>746</v>
      </c>
      <c r="H107" s="354" t="s">
        <v>747</v>
      </c>
      <c r="I107" s="356">
        <v>13.197500000000002</v>
      </c>
      <c r="J107" s="356">
        <v>40</v>
      </c>
      <c r="K107" s="357">
        <v>527.9</v>
      </c>
    </row>
    <row r="108" spans="1:11" ht="14.4" customHeight="1" x14ac:dyDescent="0.3">
      <c r="A108" s="352" t="s">
        <v>385</v>
      </c>
      <c r="B108" s="353" t="s">
        <v>535</v>
      </c>
      <c r="C108" s="354" t="s">
        <v>390</v>
      </c>
      <c r="D108" s="355" t="s">
        <v>536</v>
      </c>
      <c r="E108" s="354" t="s">
        <v>1322</v>
      </c>
      <c r="F108" s="355" t="s">
        <v>1323</v>
      </c>
      <c r="G108" s="354" t="s">
        <v>748</v>
      </c>
      <c r="H108" s="354" t="s">
        <v>749</v>
      </c>
      <c r="I108" s="356">
        <v>6.6549999999999994</v>
      </c>
      <c r="J108" s="356">
        <v>150</v>
      </c>
      <c r="K108" s="357">
        <v>998.5</v>
      </c>
    </row>
    <row r="109" spans="1:11" ht="14.4" customHeight="1" x14ac:dyDescent="0.3">
      <c r="A109" s="352" t="s">
        <v>385</v>
      </c>
      <c r="B109" s="353" t="s">
        <v>535</v>
      </c>
      <c r="C109" s="354" t="s">
        <v>390</v>
      </c>
      <c r="D109" s="355" t="s">
        <v>536</v>
      </c>
      <c r="E109" s="354" t="s">
        <v>1322</v>
      </c>
      <c r="F109" s="355" t="s">
        <v>1323</v>
      </c>
      <c r="G109" s="354" t="s">
        <v>750</v>
      </c>
      <c r="H109" s="354" t="s">
        <v>751</v>
      </c>
      <c r="I109" s="356">
        <v>6.66</v>
      </c>
      <c r="J109" s="356">
        <v>50</v>
      </c>
      <c r="K109" s="357">
        <v>333</v>
      </c>
    </row>
    <row r="110" spans="1:11" ht="14.4" customHeight="1" x14ac:dyDescent="0.3">
      <c r="A110" s="352" t="s">
        <v>385</v>
      </c>
      <c r="B110" s="353" t="s">
        <v>535</v>
      </c>
      <c r="C110" s="354" t="s">
        <v>390</v>
      </c>
      <c r="D110" s="355" t="s">
        <v>536</v>
      </c>
      <c r="E110" s="354" t="s">
        <v>1322</v>
      </c>
      <c r="F110" s="355" t="s">
        <v>1323</v>
      </c>
      <c r="G110" s="354" t="s">
        <v>752</v>
      </c>
      <c r="H110" s="354" t="s">
        <v>753</v>
      </c>
      <c r="I110" s="356">
        <v>6.6533333333333333</v>
      </c>
      <c r="J110" s="356">
        <v>170</v>
      </c>
      <c r="K110" s="357">
        <v>1131.4000000000001</v>
      </c>
    </row>
    <row r="111" spans="1:11" ht="14.4" customHeight="1" x14ac:dyDescent="0.3">
      <c r="A111" s="352" t="s">
        <v>385</v>
      </c>
      <c r="B111" s="353" t="s">
        <v>535</v>
      </c>
      <c r="C111" s="354" t="s">
        <v>390</v>
      </c>
      <c r="D111" s="355" t="s">
        <v>536</v>
      </c>
      <c r="E111" s="354" t="s">
        <v>1322</v>
      </c>
      <c r="F111" s="355" t="s">
        <v>1323</v>
      </c>
      <c r="G111" s="354" t="s">
        <v>754</v>
      </c>
      <c r="H111" s="354" t="s">
        <v>755</v>
      </c>
      <c r="I111" s="356">
        <v>6.7</v>
      </c>
      <c r="J111" s="356">
        <v>10</v>
      </c>
      <c r="K111" s="357">
        <v>67</v>
      </c>
    </row>
    <row r="112" spans="1:11" ht="14.4" customHeight="1" x14ac:dyDescent="0.3">
      <c r="A112" s="352" t="s">
        <v>385</v>
      </c>
      <c r="B112" s="353" t="s">
        <v>535</v>
      </c>
      <c r="C112" s="354" t="s">
        <v>390</v>
      </c>
      <c r="D112" s="355" t="s">
        <v>536</v>
      </c>
      <c r="E112" s="354" t="s">
        <v>1322</v>
      </c>
      <c r="F112" s="355" t="s">
        <v>1323</v>
      </c>
      <c r="G112" s="354" t="s">
        <v>756</v>
      </c>
      <c r="H112" s="354" t="s">
        <v>757</v>
      </c>
      <c r="I112" s="356">
        <v>6.66</v>
      </c>
      <c r="J112" s="356">
        <v>100</v>
      </c>
      <c r="K112" s="357">
        <v>666</v>
      </c>
    </row>
    <row r="113" spans="1:11" ht="14.4" customHeight="1" x14ac:dyDescent="0.3">
      <c r="A113" s="352" t="s">
        <v>385</v>
      </c>
      <c r="B113" s="353" t="s">
        <v>535</v>
      </c>
      <c r="C113" s="354" t="s">
        <v>390</v>
      </c>
      <c r="D113" s="355" t="s">
        <v>536</v>
      </c>
      <c r="E113" s="354" t="s">
        <v>1322</v>
      </c>
      <c r="F113" s="355" t="s">
        <v>1323</v>
      </c>
      <c r="G113" s="354" t="s">
        <v>758</v>
      </c>
      <c r="H113" s="354" t="s">
        <v>759</v>
      </c>
      <c r="I113" s="356">
        <v>190.07</v>
      </c>
      <c r="J113" s="356">
        <v>40</v>
      </c>
      <c r="K113" s="357">
        <v>7602.65</v>
      </c>
    </row>
    <row r="114" spans="1:11" ht="14.4" customHeight="1" x14ac:dyDescent="0.3">
      <c r="A114" s="352" t="s">
        <v>385</v>
      </c>
      <c r="B114" s="353" t="s">
        <v>535</v>
      </c>
      <c r="C114" s="354" t="s">
        <v>390</v>
      </c>
      <c r="D114" s="355" t="s">
        <v>536</v>
      </c>
      <c r="E114" s="354" t="s">
        <v>1322</v>
      </c>
      <c r="F114" s="355" t="s">
        <v>1323</v>
      </c>
      <c r="G114" s="354" t="s">
        <v>760</v>
      </c>
      <c r="H114" s="354" t="s">
        <v>761</v>
      </c>
      <c r="I114" s="356">
        <v>300.33999999999997</v>
      </c>
      <c r="J114" s="356">
        <v>40</v>
      </c>
      <c r="K114" s="357">
        <v>12013.68</v>
      </c>
    </row>
    <row r="115" spans="1:11" ht="14.4" customHeight="1" x14ac:dyDescent="0.3">
      <c r="A115" s="352" t="s">
        <v>385</v>
      </c>
      <c r="B115" s="353" t="s">
        <v>535</v>
      </c>
      <c r="C115" s="354" t="s">
        <v>390</v>
      </c>
      <c r="D115" s="355" t="s">
        <v>536</v>
      </c>
      <c r="E115" s="354" t="s">
        <v>1322</v>
      </c>
      <c r="F115" s="355" t="s">
        <v>1323</v>
      </c>
      <c r="G115" s="354" t="s">
        <v>762</v>
      </c>
      <c r="H115" s="354" t="s">
        <v>763</v>
      </c>
      <c r="I115" s="356">
        <v>13.789999999999997</v>
      </c>
      <c r="J115" s="356">
        <v>350</v>
      </c>
      <c r="K115" s="357">
        <v>4827.5</v>
      </c>
    </row>
    <row r="116" spans="1:11" ht="14.4" customHeight="1" x14ac:dyDescent="0.3">
      <c r="A116" s="352" t="s">
        <v>385</v>
      </c>
      <c r="B116" s="353" t="s">
        <v>535</v>
      </c>
      <c r="C116" s="354" t="s">
        <v>390</v>
      </c>
      <c r="D116" s="355" t="s">
        <v>536</v>
      </c>
      <c r="E116" s="354" t="s">
        <v>1322</v>
      </c>
      <c r="F116" s="355" t="s">
        <v>1323</v>
      </c>
      <c r="G116" s="354" t="s">
        <v>764</v>
      </c>
      <c r="H116" s="354" t="s">
        <v>765</v>
      </c>
      <c r="I116" s="356">
        <v>2.3366666666666664</v>
      </c>
      <c r="J116" s="356">
        <v>600</v>
      </c>
      <c r="K116" s="357">
        <v>1402</v>
      </c>
    </row>
    <row r="117" spans="1:11" ht="14.4" customHeight="1" x14ac:dyDescent="0.3">
      <c r="A117" s="352" t="s">
        <v>385</v>
      </c>
      <c r="B117" s="353" t="s">
        <v>535</v>
      </c>
      <c r="C117" s="354" t="s">
        <v>390</v>
      </c>
      <c r="D117" s="355" t="s">
        <v>536</v>
      </c>
      <c r="E117" s="354" t="s">
        <v>1322</v>
      </c>
      <c r="F117" s="355" t="s">
        <v>1323</v>
      </c>
      <c r="G117" s="354" t="s">
        <v>766</v>
      </c>
      <c r="H117" s="354" t="s">
        <v>767</v>
      </c>
      <c r="I117" s="356">
        <v>21.372000000000003</v>
      </c>
      <c r="J117" s="356">
        <v>250</v>
      </c>
      <c r="K117" s="357">
        <v>5403.84</v>
      </c>
    </row>
    <row r="118" spans="1:11" ht="14.4" customHeight="1" x14ac:dyDescent="0.3">
      <c r="A118" s="352" t="s">
        <v>385</v>
      </c>
      <c r="B118" s="353" t="s">
        <v>535</v>
      </c>
      <c r="C118" s="354" t="s">
        <v>390</v>
      </c>
      <c r="D118" s="355" t="s">
        <v>536</v>
      </c>
      <c r="E118" s="354" t="s">
        <v>1322</v>
      </c>
      <c r="F118" s="355" t="s">
        <v>1323</v>
      </c>
      <c r="G118" s="354" t="s">
        <v>768</v>
      </c>
      <c r="H118" s="354" t="s">
        <v>769</v>
      </c>
      <c r="I118" s="356">
        <v>68.86</v>
      </c>
      <c r="J118" s="356">
        <v>30</v>
      </c>
      <c r="K118" s="357">
        <v>2065.88</v>
      </c>
    </row>
    <row r="119" spans="1:11" ht="14.4" customHeight="1" x14ac:dyDescent="0.3">
      <c r="A119" s="352" t="s">
        <v>385</v>
      </c>
      <c r="B119" s="353" t="s">
        <v>535</v>
      </c>
      <c r="C119" s="354" t="s">
        <v>390</v>
      </c>
      <c r="D119" s="355" t="s">
        <v>536</v>
      </c>
      <c r="E119" s="354" t="s">
        <v>1322</v>
      </c>
      <c r="F119" s="355" t="s">
        <v>1323</v>
      </c>
      <c r="G119" s="354" t="s">
        <v>768</v>
      </c>
      <c r="H119" s="354" t="s">
        <v>770</v>
      </c>
      <c r="I119" s="356">
        <v>60.66</v>
      </c>
      <c r="J119" s="356">
        <v>50</v>
      </c>
      <c r="K119" s="357">
        <v>3032.87</v>
      </c>
    </row>
    <row r="120" spans="1:11" ht="14.4" customHeight="1" x14ac:dyDescent="0.3">
      <c r="A120" s="352" t="s">
        <v>385</v>
      </c>
      <c r="B120" s="353" t="s">
        <v>535</v>
      </c>
      <c r="C120" s="354" t="s">
        <v>390</v>
      </c>
      <c r="D120" s="355" t="s">
        <v>536</v>
      </c>
      <c r="E120" s="354" t="s">
        <v>1322</v>
      </c>
      <c r="F120" s="355" t="s">
        <v>1323</v>
      </c>
      <c r="G120" s="354" t="s">
        <v>771</v>
      </c>
      <c r="H120" s="354" t="s">
        <v>772</v>
      </c>
      <c r="I120" s="356">
        <v>12.96</v>
      </c>
      <c r="J120" s="356">
        <v>200</v>
      </c>
      <c r="K120" s="357">
        <v>2591.8200000000002</v>
      </c>
    </row>
    <row r="121" spans="1:11" ht="14.4" customHeight="1" x14ac:dyDescent="0.3">
      <c r="A121" s="352" t="s">
        <v>385</v>
      </c>
      <c r="B121" s="353" t="s">
        <v>535</v>
      </c>
      <c r="C121" s="354" t="s">
        <v>390</v>
      </c>
      <c r="D121" s="355" t="s">
        <v>536</v>
      </c>
      <c r="E121" s="354" t="s">
        <v>1322</v>
      </c>
      <c r="F121" s="355" t="s">
        <v>1323</v>
      </c>
      <c r="G121" s="354" t="s">
        <v>773</v>
      </c>
      <c r="H121" s="354" t="s">
        <v>774</v>
      </c>
      <c r="I121" s="356">
        <v>35.090000000000003</v>
      </c>
      <c r="J121" s="356">
        <v>20</v>
      </c>
      <c r="K121" s="357">
        <v>701.78</v>
      </c>
    </row>
    <row r="122" spans="1:11" ht="14.4" customHeight="1" x14ac:dyDescent="0.3">
      <c r="A122" s="352" t="s">
        <v>385</v>
      </c>
      <c r="B122" s="353" t="s">
        <v>535</v>
      </c>
      <c r="C122" s="354" t="s">
        <v>390</v>
      </c>
      <c r="D122" s="355" t="s">
        <v>536</v>
      </c>
      <c r="E122" s="354" t="s">
        <v>1322</v>
      </c>
      <c r="F122" s="355" t="s">
        <v>1323</v>
      </c>
      <c r="G122" s="354" t="s">
        <v>775</v>
      </c>
      <c r="H122" s="354" t="s">
        <v>776</v>
      </c>
      <c r="I122" s="356">
        <v>71.39</v>
      </c>
      <c r="J122" s="356">
        <v>30</v>
      </c>
      <c r="K122" s="357">
        <v>2141.6999999999998</v>
      </c>
    </row>
    <row r="123" spans="1:11" ht="14.4" customHeight="1" x14ac:dyDescent="0.3">
      <c r="A123" s="352" t="s">
        <v>385</v>
      </c>
      <c r="B123" s="353" t="s">
        <v>535</v>
      </c>
      <c r="C123" s="354" t="s">
        <v>390</v>
      </c>
      <c r="D123" s="355" t="s">
        <v>536</v>
      </c>
      <c r="E123" s="354" t="s">
        <v>1322</v>
      </c>
      <c r="F123" s="355" t="s">
        <v>1323</v>
      </c>
      <c r="G123" s="354" t="s">
        <v>777</v>
      </c>
      <c r="H123" s="354" t="s">
        <v>778</v>
      </c>
      <c r="I123" s="356">
        <v>73.00333333333333</v>
      </c>
      <c r="J123" s="356">
        <v>100</v>
      </c>
      <c r="K123" s="357">
        <v>7332.5999999999995</v>
      </c>
    </row>
    <row r="124" spans="1:11" ht="14.4" customHeight="1" x14ac:dyDescent="0.3">
      <c r="A124" s="352" t="s">
        <v>385</v>
      </c>
      <c r="B124" s="353" t="s">
        <v>535</v>
      </c>
      <c r="C124" s="354" t="s">
        <v>390</v>
      </c>
      <c r="D124" s="355" t="s">
        <v>536</v>
      </c>
      <c r="E124" s="354" t="s">
        <v>1322</v>
      </c>
      <c r="F124" s="355" t="s">
        <v>1323</v>
      </c>
      <c r="G124" s="354" t="s">
        <v>779</v>
      </c>
      <c r="H124" s="354" t="s">
        <v>780</v>
      </c>
      <c r="I124" s="356">
        <v>28.986666666666668</v>
      </c>
      <c r="J124" s="356">
        <v>272</v>
      </c>
      <c r="K124" s="357">
        <v>7910.1399999999994</v>
      </c>
    </row>
    <row r="125" spans="1:11" ht="14.4" customHeight="1" x14ac:dyDescent="0.3">
      <c r="A125" s="352" t="s">
        <v>385</v>
      </c>
      <c r="B125" s="353" t="s">
        <v>535</v>
      </c>
      <c r="C125" s="354" t="s">
        <v>390</v>
      </c>
      <c r="D125" s="355" t="s">
        <v>536</v>
      </c>
      <c r="E125" s="354" t="s">
        <v>1322</v>
      </c>
      <c r="F125" s="355" t="s">
        <v>1323</v>
      </c>
      <c r="G125" s="354" t="s">
        <v>781</v>
      </c>
      <c r="H125" s="354" t="s">
        <v>782</v>
      </c>
      <c r="I125" s="356">
        <v>31.338888888888889</v>
      </c>
      <c r="J125" s="356">
        <v>510</v>
      </c>
      <c r="K125" s="357">
        <v>15982.890000000001</v>
      </c>
    </row>
    <row r="126" spans="1:11" ht="14.4" customHeight="1" x14ac:dyDescent="0.3">
      <c r="A126" s="352" t="s">
        <v>385</v>
      </c>
      <c r="B126" s="353" t="s">
        <v>535</v>
      </c>
      <c r="C126" s="354" t="s">
        <v>390</v>
      </c>
      <c r="D126" s="355" t="s">
        <v>536</v>
      </c>
      <c r="E126" s="354" t="s">
        <v>1322</v>
      </c>
      <c r="F126" s="355" t="s">
        <v>1323</v>
      </c>
      <c r="G126" s="354" t="s">
        <v>783</v>
      </c>
      <c r="H126" s="354" t="s">
        <v>784</v>
      </c>
      <c r="I126" s="356">
        <v>50.649999999999991</v>
      </c>
      <c r="J126" s="356">
        <v>2300</v>
      </c>
      <c r="K126" s="357">
        <v>116496.23000000001</v>
      </c>
    </row>
    <row r="127" spans="1:11" ht="14.4" customHeight="1" x14ac:dyDescent="0.3">
      <c r="A127" s="352" t="s">
        <v>385</v>
      </c>
      <c r="B127" s="353" t="s">
        <v>535</v>
      </c>
      <c r="C127" s="354" t="s">
        <v>390</v>
      </c>
      <c r="D127" s="355" t="s">
        <v>536</v>
      </c>
      <c r="E127" s="354" t="s">
        <v>1322</v>
      </c>
      <c r="F127" s="355" t="s">
        <v>1323</v>
      </c>
      <c r="G127" s="354" t="s">
        <v>785</v>
      </c>
      <c r="H127" s="354" t="s">
        <v>786</v>
      </c>
      <c r="I127" s="356">
        <v>563.45000000000005</v>
      </c>
      <c r="J127" s="356">
        <v>10</v>
      </c>
      <c r="K127" s="357">
        <v>5634.5</v>
      </c>
    </row>
    <row r="128" spans="1:11" ht="14.4" customHeight="1" x14ac:dyDescent="0.3">
      <c r="A128" s="352" t="s">
        <v>385</v>
      </c>
      <c r="B128" s="353" t="s">
        <v>535</v>
      </c>
      <c r="C128" s="354" t="s">
        <v>390</v>
      </c>
      <c r="D128" s="355" t="s">
        <v>536</v>
      </c>
      <c r="E128" s="354" t="s">
        <v>1322</v>
      </c>
      <c r="F128" s="355" t="s">
        <v>1323</v>
      </c>
      <c r="G128" s="354" t="s">
        <v>787</v>
      </c>
      <c r="H128" s="354" t="s">
        <v>788</v>
      </c>
      <c r="I128" s="356">
        <v>953.52</v>
      </c>
      <c r="J128" s="356">
        <v>10</v>
      </c>
      <c r="K128" s="357">
        <v>9535.2199999999993</v>
      </c>
    </row>
    <row r="129" spans="1:11" ht="14.4" customHeight="1" x14ac:dyDescent="0.3">
      <c r="A129" s="352" t="s">
        <v>385</v>
      </c>
      <c r="B129" s="353" t="s">
        <v>535</v>
      </c>
      <c r="C129" s="354" t="s">
        <v>390</v>
      </c>
      <c r="D129" s="355" t="s">
        <v>536</v>
      </c>
      <c r="E129" s="354" t="s">
        <v>1322</v>
      </c>
      <c r="F129" s="355" t="s">
        <v>1323</v>
      </c>
      <c r="G129" s="354" t="s">
        <v>789</v>
      </c>
      <c r="H129" s="354" t="s">
        <v>790</v>
      </c>
      <c r="I129" s="356">
        <v>10.739999999999998</v>
      </c>
      <c r="J129" s="356">
        <v>525</v>
      </c>
      <c r="K129" s="357">
        <v>5640.7800000000007</v>
      </c>
    </row>
    <row r="130" spans="1:11" ht="14.4" customHeight="1" x14ac:dyDescent="0.3">
      <c r="A130" s="352" t="s">
        <v>385</v>
      </c>
      <c r="B130" s="353" t="s">
        <v>535</v>
      </c>
      <c r="C130" s="354" t="s">
        <v>390</v>
      </c>
      <c r="D130" s="355" t="s">
        <v>536</v>
      </c>
      <c r="E130" s="354" t="s">
        <v>1322</v>
      </c>
      <c r="F130" s="355" t="s">
        <v>1323</v>
      </c>
      <c r="G130" s="354" t="s">
        <v>791</v>
      </c>
      <c r="H130" s="354" t="s">
        <v>792</v>
      </c>
      <c r="I130" s="356">
        <v>3.27</v>
      </c>
      <c r="J130" s="356">
        <v>100</v>
      </c>
      <c r="K130" s="357">
        <v>326.7</v>
      </c>
    </row>
    <row r="131" spans="1:11" ht="14.4" customHeight="1" x14ac:dyDescent="0.3">
      <c r="A131" s="352" t="s">
        <v>385</v>
      </c>
      <c r="B131" s="353" t="s">
        <v>535</v>
      </c>
      <c r="C131" s="354" t="s">
        <v>390</v>
      </c>
      <c r="D131" s="355" t="s">
        <v>536</v>
      </c>
      <c r="E131" s="354" t="s">
        <v>1322</v>
      </c>
      <c r="F131" s="355" t="s">
        <v>1323</v>
      </c>
      <c r="G131" s="354" t="s">
        <v>793</v>
      </c>
      <c r="H131" s="354" t="s">
        <v>794</v>
      </c>
      <c r="I131" s="356">
        <v>181.5</v>
      </c>
      <c r="J131" s="356">
        <v>40</v>
      </c>
      <c r="K131" s="357">
        <v>7260</v>
      </c>
    </row>
    <row r="132" spans="1:11" ht="14.4" customHeight="1" x14ac:dyDescent="0.3">
      <c r="A132" s="352" t="s">
        <v>385</v>
      </c>
      <c r="B132" s="353" t="s">
        <v>535</v>
      </c>
      <c r="C132" s="354" t="s">
        <v>390</v>
      </c>
      <c r="D132" s="355" t="s">
        <v>536</v>
      </c>
      <c r="E132" s="354" t="s">
        <v>1322</v>
      </c>
      <c r="F132" s="355" t="s">
        <v>1323</v>
      </c>
      <c r="G132" s="354" t="s">
        <v>795</v>
      </c>
      <c r="H132" s="354" t="s">
        <v>796</v>
      </c>
      <c r="I132" s="356">
        <v>280.77999999999997</v>
      </c>
      <c r="J132" s="356">
        <v>50</v>
      </c>
      <c r="K132" s="357">
        <v>14039.03</v>
      </c>
    </row>
    <row r="133" spans="1:11" ht="14.4" customHeight="1" x14ac:dyDescent="0.3">
      <c r="A133" s="352" t="s">
        <v>385</v>
      </c>
      <c r="B133" s="353" t="s">
        <v>535</v>
      </c>
      <c r="C133" s="354" t="s">
        <v>390</v>
      </c>
      <c r="D133" s="355" t="s">
        <v>536</v>
      </c>
      <c r="E133" s="354" t="s">
        <v>1322</v>
      </c>
      <c r="F133" s="355" t="s">
        <v>1323</v>
      </c>
      <c r="G133" s="354" t="s">
        <v>797</v>
      </c>
      <c r="H133" s="354" t="s">
        <v>798</v>
      </c>
      <c r="I133" s="356">
        <v>49.545000000000002</v>
      </c>
      <c r="J133" s="356">
        <v>100</v>
      </c>
      <c r="K133" s="357">
        <v>4954.34</v>
      </c>
    </row>
    <row r="134" spans="1:11" ht="14.4" customHeight="1" x14ac:dyDescent="0.3">
      <c r="A134" s="352" t="s">
        <v>385</v>
      </c>
      <c r="B134" s="353" t="s">
        <v>535</v>
      </c>
      <c r="C134" s="354" t="s">
        <v>390</v>
      </c>
      <c r="D134" s="355" t="s">
        <v>536</v>
      </c>
      <c r="E134" s="354" t="s">
        <v>1322</v>
      </c>
      <c r="F134" s="355" t="s">
        <v>1323</v>
      </c>
      <c r="G134" s="354" t="s">
        <v>799</v>
      </c>
      <c r="H134" s="354" t="s">
        <v>800</v>
      </c>
      <c r="I134" s="356">
        <v>68.510000000000005</v>
      </c>
      <c r="J134" s="356">
        <v>200</v>
      </c>
      <c r="K134" s="357">
        <v>13702.04</v>
      </c>
    </row>
    <row r="135" spans="1:11" ht="14.4" customHeight="1" x14ac:dyDescent="0.3">
      <c r="A135" s="352" t="s">
        <v>385</v>
      </c>
      <c r="B135" s="353" t="s">
        <v>535</v>
      </c>
      <c r="C135" s="354" t="s">
        <v>390</v>
      </c>
      <c r="D135" s="355" t="s">
        <v>536</v>
      </c>
      <c r="E135" s="354" t="s">
        <v>1322</v>
      </c>
      <c r="F135" s="355" t="s">
        <v>1323</v>
      </c>
      <c r="G135" s="354" t="s">
        <v>801</v>
      </c>
      <c r="H135" s="354" t="s">
        <v>802</v>
      </c>
      <c r="I135" s="356">
        <v>31.627500000000001</v>
      </c>
      <c r="J135" s="356">
        <v>200</v>
      </c>
      <c r="K135" s="357">
        <v>6325.91</v>
      </c>
    </row>
    <row r="136" spans="1:11" ht="14.4" customHeight="1" x14ac:dyDescent="0.3">
      <c r="A136" s="352" t="s">
        <v>385</v>
      </c>
      <c r="B136" s="353" t="s">
        <v>535</v>
      </c>
      <c r="C136" s="354" t="s">
        <v>390</v>
      </c>
      <c r="D136" s="355" t="s">
        <v>536</v>
      </c>
      <c r="E136" s="354" t="s">
        <v>1322</v>
      </c>
      <c r="F136" s="355" t="s">
        <v>1323</v>
      </c>
      <c r="G136" s="354" t="s">
        <v>803</v>
      </c>
      <c r="H136" s="354" t="s">
        <v>804</v>
      </c>
      <c r="I136" s="356">
        <v>201.25</v>
      </c>
      <c r="J136" s="356">
        <v>4</v>
      </c>
      <c r="K136" s="357">
        <v>804.99</v>
      </c>
    </row>
    <row r="137" spans="1:11" ht="14.4" customHeight="1" x14ac:dyDescent="0.3">
      <c r="A137" s="352" t="s">
        <v>385</v>
      </c>
      <c r="B137" s="353" t="s">
        <v>535</v>
      </c>
      <c r="C137" s="354" t="s">
        <v>390</v>
      </c>
      <c r="D137" s="355" t="s">
        <v>536</v>
      </c>
      <c r="E137" s="354" t="s">
        <v>1322</v>
      </c>
      <c r="F137" s="355" t="s">
        <v>1323</v>
      </c>
      <c r="G137" s="354" t="s">
        <v>805</v>
      </c>
      <c r="H137" s="354" t="s">
        <v>806</v>
      </c>
      <c r="I137" s="356">
        <v>432.3</v>
      </c>
      <c r="J137" s="356">
        <v>28</v>
      </c>
      <c r="K137" s="357">
        <v>12104.3</v>
      </c>
    </row>
    <row r="138" spans="1:11" ht="14.4" customHeight="1" x14ac:dyDescent="0.3">
      <c r="A138" s="352" t="s">
        <v>385</v>
      </c>
      <c r="B138" s="353" t="s">
        <v>535</v>
      </c>
      <c r="C138" s="354" t="s">
        <v>390</v>
      </c>
      <c r="D138" s="355" t="s">
        <v>536</v>
      </c>
      <c r="E138" s="354" t="s">
        <v>1322</v>
      </c>
      <c r="F138" s="355" t="s">
        <v>1323</v>
      </c>
      <c r="G138" s="354" t="s">
        <v>807</v>
      </c>
      <c r="H138" s="354" t="s">
        <v>808</v>
      </c>
      <c r="I138" s="356">
        <v>8.1850000000000005</v>
      </c>
      <c r="J138" s="356">
        <v>200</v>
      </c>
      <c r="K138" s="357">
        <v>1637.14</v>
      </c>
    </row>
    <row r="139" spans="1:11" ht="14.4" customHeight="1" x14ac:dyDescent="0.3">
      <c r="A139" s="352" t="s">
        <v>385</v>
      </c>
      <c r="B139" s="353" t="s">
        <v>535</v>
      </c>
      <c r="C139" s="354" t="s">
        <v>390</v>
      </c>
      <c r="D139" s="355" t="s">
        <v>536</v>
      </c>
      <c r="E139" s="354" t="s">
        <v>1322</v>
      </c>
      <c r="F139" s="355" t="s">
        <v>1323</v>
      </c>
      <c r="G139" s="354" t="s">
        <v>809</v>
      </c>
      <c r="H139" s="354" t="s">
        <v>810</v>
      </c>
      <c r="I139" s="356">
        <v>19.97</v>
      </c>
      <c r="J139" s="356">
        <v>50</v>
      </c>
      <c r="K139" s="357">
        <v>998.25</v>
      </c>
    </row>
    <row r="140" spans="1:11" ht="14.4" customHeight="1" x14ac:dyDescent="0.3">
      <c r="A140" s="352" t="s">
        <v>385</v>
      </c>
      <c r="B140" s="353" t="s">
        <v>535</v>
      </c>
      <c r="C140" s="354" t="s">
        <v>390</v>
      </c>
      <c r="D140" s="355" t="s">
        <v>536</v>
      </c>
      <c r="E140" s="354" t="s">
        <v>1322</v>
      </c>
      <c r="F140" s="355" t="s">
        <v>1323</v>
      </c>
      <c r="G140" s="354" t="s">
        <v>811</v>
      </c>
      <c r="H140" s="354" t="s">
        <v>812</v>
      </c>
      <c r="I140" s="356">
        <v>45.98</v>
      </c>
      <c r="J140" s="356">
        <v>5</v>
      </c>
      <c r="K140" s="357">
        <v>229.9</v>
      </c>
    </row>
    <row r="141" spans="1:11" ht="14.4" customHeight="1" x14ac:dyDescent="0.3">
      <c r="A141" s="352" t="s">
        <v>385</v>
      </c>
      <c r="B141" s="353" t="s">
        <v>535</v>
      </c>
      <c r="C141" s="354" t="s">
        <v>390</v>
      </c>
      <c r="D141" s="355" t="s">
        <v>536</v>
      </c>
      <c r="E141" s="354" t="s">
        <v>1322</v>
      </c>
      <c r="F141" s="355" t="s">
        <v>1323</v>
      </c>
      <c r="G141" s="354" t="s">
        <v>813</v>
      </c>
      <c r="H141" s="354" t="s">
        <v>814</v>
      </c>
      <c r="I141" s="356">
        <v>91.84</v>
      </c>
      <c r="J141" s="356">
        <v>170</v>
      </c>
      <c r="K141" s="357">
        <v>15612.42</v>
      </c>
    </row>
    <row r="142" spans="1:11" ht="14.4" customHeight="1" x14ac:dyDescent="0.3">
      <c r="A142" s="352" t="s">
        <v>385</v>
      </c>
      <c r="B142" s="353" t="s">
        <v>535</v>
      </c>
      <c r="C142" s="354" t="s">
        <v>390</v>
      </c>
      <c r="D142" s="355" t="s">
        <v>536</v>
      </c>
      <c r="E142" s="354" t="s">
        <v>1322</v>
      </c>
      <c r="F142" s="355" t="s">
        <v>1323</v>
      </c>
      <c r="G142" s="354" t="s">
        <v>815</v>
      </c>
      <c r="H142" s="354" t="s">
        <v>816</v>
      </c>
      <c r="I142" s="356">
        <v>58.8</v>
      </c>
      <c r="J142" s="356">
        <v>160</v>
      </c>
      <c r="K142" s="357">
        <v>9408</v>
      </c>
    </row>
    <row r="143" spans="1:11" ht="14.4" customHeight="1" x14ac:dyDescent="0.3">
      <c r="A143" s="352" t="s">
        <v>385</v>
      </c>
      <c r="B143" s="353" t="s">
        <v>535</v>
      </c>
      <c r="C143" s="354" t="s">
        <v>390</v>
      </c>
      <c r="D143" s="355" t="s">
        <v>536</v>
      </c>
      <c r="E143" s="354" t="s">
        <v>1322</v>
      </c>
      <c r="F143" s="355" t="s">
        <v>1323</v>
      </c>
      <c r="G143" s="354" t="s">
        <v>817</v>
      </c>
      <c r="H143" s="354" t="s">
        <v>818</v>
      </c>
      <c r="I143" s="356">
        <v>15.61</v>
      </c>
      <c r="J143" s="356">
        <v>10</v>
      </c>
      <c r="K143" s="357">
        <v>156.1</v>
      </c>
    </row>
    <row r="144" spans="1:11" ht="14.4" customHeight="1" x14ac:dyDescent="0.3">
      <c r="A144" s="352" t="s">
        <v>385</v>
      </c>
      <c r="B144" s="353" t="s">
        <v>535</v>
      </c>
      <c r="C144" s="354" t="s">
        <v>390</v>
      </c>
      <c r="D144" s="355" t="s">
        <v>536</v>
      </c>
      <c r="E144" s="354" t="s">
        <v>1322</v>
      </c>
      <c r="F144" s="355" t="s">
        <v>1323</v>
      </c>
      <c r="G144" s="354" t="s">
        <v>819</v>
      </c>
      <c r="H144" s="354" t="s">
        <v>820</v>
      </c>
      <c r="I144" s="356">
        <v>43.56</v>
      </c>
      <c r="J144" s="356">
        <v>80</v>
      </c>
      <c r="K144" s="357">
        <v>3484.8</v>
      </c>
    </row>
    <row r="145" spans="1:11" ht="14.4" customHeight="1" x14ac:dyDescent="0.3">
      <c r="A145" s="352" t="s">
        <v>385</v>
      </c>
      <c r="B145" s="353" t="s">
        <v>535</v>
      </c>
      <c r="C145" s="354" t="s">
        <v>390</v>
      </c>
      <c r="D145" s="355" t="s">
        <v>536</v>
      </c>
      <c r="E145" s="354" t="s">
        <v>1322</v>
      </c>
      <c r="F145" s="355" t="s">
        <v>1323</v>
      </c>
      <c r="G145" s="354" t="s">
        <v>821</v>
      </c>
      <c r="H145" s="354" t="s">
        <v>822</v>
      </c>
      <c r="I145" s="356">
        <v>14273.16</v>
      </c>
      <c r="J145" s="356">
        <v>1</v>
      </c>
      <c r="K145" s="357">
        <v>14273.16</v>
      </c>
    </row>
    <row r="146" spans="1:11" ht="14.4" customHeight="1" x14ac:dyDescent="0.3">
      <c r="A146" s="352" t="s">
        <v>385</v>
      </c>
      <c r="B146" s="353" t="s">
        <v>535</v>
      </c>
      <c r="C146" s="354" t="s">
        <v>390</v>
      </c>
      <c r="D146" s="355" t="s">
        <v>536</v>
      </c>
      <c r="E146" s="354" t="s">
        <v>1322</v>
      </c>
      <c r="F146" s="355" t="s">
        <v>1323</v>
      </c>
      <c r="G146" s="354" t="s">
        <v>823</v>
      </c>
      <c r="H146" s="354" t="s">
        <v>824</v>
      </c>
      <c r="I146" s="356">
        <v>36.54</v>
      </c>
      <c r="J146" s="356">
        <v>10</v>
      </c>
      <c r="K146" s="357">
        <v>365.4</v>
      </c>
    </row>
    <row r="147" spans="1:11" ht="14.4" customHeight="1" x14ac:dyDescent="0.3">
      <c r="A147" s="352" t="s">
        <v>385</v>
      </c>
      <c r="B147" s="353" t="s">
        <v>535</v>
      </c>
      <c r="C147" s="354" t="s">
        <v>390</v>
      </c>
      <c r="D147" s="355" t="s">
        <v>536</v>
      </c>
      <c r="E147" s="354" t="s">
        <v>1322</v>
      </c>
      <c r="F147" s="355" t="s">
        <v>1323</v>
      </c>
      <c r="G147" s="354" t="s">
        <v>825</v>
      </c>
      <c r="H147" s="354" t="s">
        <v>826</v>
      </c>
      <c r="I147" s="356">
        <v>44</v>
      </c>
      <c r="J147" s="356">
        <v>50</v>
      </c>
      <c r="K147" s="357">
        <v>2199.7800000000002</v>
      </c>
    </row>
    <row r="148" spans="1:11" ht="14.4" customHeight="1" x14ac:dyDescent="0.3">
      <c r="A148" s="352" t="s">
        <v>385</v>
      </c>
      <c r="B148" s="353" t="s">
        <v>535</v>
      </c>
      <c r="C148" s="354" t="s">
        <v>390</v>
      </c>
      <c r="D148" s="355" t="s">
        <v>536</v>
      </c>
      <c r="E148" s="354" t="s">
        <v>1322</v>
      </c>
      <c r="F148" s="355" t="s">
        <v>1323</v>
      </c>
      <c r="G148" s="354" t="s">
        <v>827</v>
      </c>
      <c r="H148" s="354" t="s">
        <v>828</v>
      </c>
      <c r="I148" s="356">
        <v>436.81</v>
      </c>
      <c r="J148" s="356">
        <v>10</v>
      </c>
      <c r="K148" s="357">
        <v>4368.1000000000004</v>
      </c>
    </row>
    <row r="149" spans="1:11" ht="14.4" customHeight="1" x14ac:dyDescent="0.3">
      <c r="A149" s="352" t="s">
        <v>385</v>
      </c>
      <c r="B149" s="353" t="s">
        <v>535</v>
      </c>
      <c r="C149" s="354" t="s">
        <v>390</v>
      </c>
      <c r="D149" s="355" t="s">
        <v>536</v>
      </c>
      <c r="E149" s="354" t="s">
        <v>1322</v>
      </c>
      <c r="F149" s="355" t="s">
        <v>1323</v>
      </c>
      <c r="G149" s="354" t="s">
        <v>829</v>
      </c>
      <c r="H149" s="354" t="s">
        <v>830</v>
      </c>
      <c r="I149" s="356">
        <v>10324.700000000001</v>
      </c>
      <c r="J149" s="356">
        <v>1</v>
      </c>
      <c r="K149" s="357">
        <v>10324.700000000001</v>
      </c>
    </row>
    <row r="150" spans="1:11" ht="14.4" customHeight="1" x14ac:dyDescent="0.3">
      <c r="A150" s="352" t="s">
        <v>385</v>
      </c>
      <c r="B150" s="353" t="s">
        <v>535</v>
      </c>
      <c r="C150" s="354" t="s">
        <v>390</v>
      </c>
      <c r="D150" s="355" t="s">
        <v>536</v>
      </c>
      <c r="E150" s="354" t="s">
        <v>1322</v>
      </c>
      <c r="F150" s="355" t="s">
        <v>1323</v>
      </c>
      <c r="G150" s="354" t="s">
        <v>831</v>
      </c>
      <c r="H150" s="354" t="s">
        <v>832</v>
      </c>
      <c r="I150" s="356">
        <v>111.55</v>
      </c>
      <c r="J150" s="356">
        <v>50</v>
      </c>
      <c r="K150" s="357">
        <v>5577.5</v>
      </c>
    </row>
    <row r="151" spans="1:11" ht="14.4" customHeight="1" x14ac:dyDescent="0.3">
      <c r="A151" s="352" t="s">
        <v>385</v>
      </c>
      <c r="B151" s="353" t="s">
        <v>535</v>
      </c>
      <c r="C151" s="354" t="s">
        <v>390</v>
      </c>
      <c r="D151" s="355" t="s">
        <v>536</v>
      </c>
      <c r="E151" s="354" t="s">
        <v>1322</v>
      </c>
      <c r="F151" s="355" t="s">
        <v>1323</v>
      </c>
      <c r="G151" s="354" t="s">
        <v>833</v>
      </c>
      <c r="H151" s="354" t="s">
        <v>834</v>
      </c>
      <c r="I151" s="356">
        <v>24.2</v>
      </c>
      <c r="J151" s="356">
        <v>50</v>
      </c>
      <c r="K151" s="357">
        <v>1210</v>
      </c>
    </row>
    <row r="152" spans="1:11" ht="14.4" customHeight="1" x14ac:dyDescent="0.3">
      <c r="A152" s="352" t="s">
        <v>385</v>
      </c>
      <c r="B152" s="353" t="s">
        <v>535</v>
      </c>
      <c r="C152" s="354" t="s">
        <v>390</v>
      </c>
      <c r="D152" s="355" t="s">
        <v>536</v>
      </c>
      <c r="E152" s="354" t="s">
        <v>1322</v>
      </c>
      <c r="F152" s="355" t="s">
        <v>1323</v>
      </c>
      <c r="G152" s="354" t="s">
        <v>835</v>
      </c>
      <c r="H152" s="354" t="s">
        <v>836</v>
      </c>
      <c r="I152" s="356">
        <v>56.92</v>
      </c>
      <c r="J152" s="356">
        <v>50</v>
      </c>
      <c r="K152" s="357">
        <v>2845.89</v>
      </c>
    </row>
    <row r="153" spans="1:11" ht="14.4" customHeight="1" x14ac:dyDescent="0.3">
      <c r="A153" s="352" t="s">
        <v>385</v>
      </c>
      <c r="B153" s="353" t="s">
        <v>535</v>
      </c>
      <c r="C153" s="354" t="s">
        <v>390</v>
      </c>
      <c r="D153" s="355" t="s">
        <v>536</v>
      </c>
      <c r="E153" s="354" t="s">
        <v>1322</v>
      </c>
      <c r="F153" s="355" t="s">
        <v>1323</v>
      </c>
      <c r="G153" s="354" t="s">
        <v>837</v>
      </c>
      <c r="H153" s="354" t="s">
        <v>838</v>
      </c>
      <c r="I153" s="356">
        <v>19.97</v>
      </c>
      <c r="J153" s="356">
        <v>150</v>
      </c>
      <c r="K153" s="357">
        <v>2994.75</v>
      </c>
    </row>
    <row r="154" spans="1:11" ht="14.4" customHeight="1" x14ac:dyDescent="0.3">
      <c r="A154" s="352" t="s">
        <v>385</v>
      </c>
      <c r="B154" s="353" t="s">
        <v>535</v>
      </c>
      <c r="C154" s="354" t="s">
        <v>390</v>
      </c>
      <c r="D154" s="355" t="s">
        <v>536</v>
      </c>
      <c r="E154" s="354" t="s">
        <v>1322</v>
      </c>
      <c r="F154" s="355" t="s">
        <v>1323</v>
      </c>
      <c r="G154" s="354" t="s">
        <v>839</v>
      </c>
      <c r="H154" s="354" t="s">
        <v>840</v>
      </c>
      <c r="I154" s="356">
        <v>323.07</v>
      </c>
      <c r="J154" s="356">
        <v>30</v>
      </c>
      <c r="K154" s="357">
        <v>9692.1</v>
      </c>
    </row>
    <row r="155" spans="1:11" ht="14.4" customHeight="1" x14ac:dyDescent="0.3">
      <c r="A155" s="352" t="s">
        <v>385</v>
      </c>
      <c r="B155" s="353" t="s">
        <v>535</v>
      </c>
      <c r="C155" s="354" t="s">
        <v>390</v>
      </c>
      <c r="D155" s="355" t="s">
        <v>536</v>
      </c>
      <c r="E155" s="354" t="s">
        <v>1322</v>
      </c>
      <c r="F155" s="355" t="s">
        <v>1323</v>
      </c>
      <c r="G155" s="354" t="s">
        <v>841</v>
      </c>
      <c r="H155" s="354" t="s">
        <v>842</v>
      </c>
      <c r="I155" s="356">
        <v>52.03</v>
      </c>
      <c r="J155" s="356">
        <v>50</v>
      </c>
      <c r="K155" s="357">
        <v>2601.5</v>
      </c>
    </row>
    <row r="156" spans="1:11" ht="14.4" customHeight="1" x14ac:dyDescent="0.3">
      <c r="A156" s="352" t="s">
        <v>385</v>
      </c>
      <c r="B156" s="353" t="s">
        <v>535</v>
      </c>
      <c r="C156" s="354" t="s">
        <v>390</v>
      </c>
      <c r="D156" s="355" t="s">
        <v>536</v>
      </c>
      <c r="E156" s="354" t="s">
        <v>1322</v>
      </c>
      <c r="F156" s="355" t="s">
        <v>1323</v>
      </c>
      <c r="G156" s="354" t="s">
        <v>843</v>
      </c>
      <c r="H156" s="354" t="s">
        <v>844</v>
      </c>
      <c r="I156" s="356">
        <v>135.69999999999999</v>
      </c>
      <c r="J156" s="356">
        <v>30</v>
      </c>
      <c r="K156" s="357">
        <v>4071</v>
      </c>
    </row>
    <row r="157" spans="1:11" ht="14.4" customHeight="1" x14ac:dyDescent="0.3">
      <c r="A157" s="352" t="s">
        <v>385</v>
      </c>
      <c r="B157" s="353" t="s">
        <v>535</v>
      </c>
      <c r="C157" s="354" t="s">
        <v>390</v>
      </c>
      <c r="D157" s="355" t="s">
        <v>536</v>
      </c>
      <c r="E157" s="354" t="s">
        <v>1322</v>
      </c>
      <c r="F157" s="355" t="s">
        <v>1323</v>
      </c>
      <c r="G157" s="354" t="s">
        <v>845</v>
      </c>
      <c r="H157" s="354" t="s">
        <v>846</v>
      </c>
      <c r="I157" s="356">
        <v>35.090000000000003</v>
      </c>
      <c r="J157" s="356">
        <v>20</v>
      </c>
      <c r="K157" s="357">
        <v>701.78</v>
      </c>
    </row>
    <row r="158" spans="1:11" ht="14.4" customHeight="1" x14ac:dyDescent="0.3">
      <c r="A158" s="352" t="s">
        <v>385</v>
      </c>
      <c r="B158" s="353" t="s">
        <v>535</v>
      </c>
      <c r="C158" s="354" t="s">
        <v>390</v>
      </c>
      <c r="D158" s="355" t="s">
        <v>536</v>
      </c>
      <c r="E158" s="354" t="s">
        <v>1322</v>
      </c>
      <c r="F158" s="355" t="s">
        <v>1323</v>
      </c>
      <c r="G158" s="354" t="s">
        <v>847</v>
      </c>
      <c r="H158" s="354" t="s">
        <v>848</v>
      </c>
      <c r="I158" s="356">
        <v>318.23</v>
      </c>
      <c r="J158" s="356">
        <v>3</v>
      </c>
      <c r="K158" s="357">
        <v>954.69</v>
      </c>
    </row>
    <row r="159" spans="1:11" ht="14.4" customHeight="1" x14ac:dyDescent="0.3">
      <c r="A159" s="352" t="s">
        <v>385</v>
      </c>
      <c r="B159" s="353" t="s">
        <v>535</v>
      </c>
      <c r="C159" s="354" t="s">
        <v>390</v>
      </c>
      <c r="D159" s="355" t="s">
        <v>536</v>
      </c>
      <c r="E159" s="354" t="s">
        <v>1324</v>
      </c>
      <c r="F159" s="355" t="s">
        <v>1325</v>
      </c>
      <c r="G159" s="354" t="s">
        <v>849</v>
      </c>
      <c r="H159" s="354" t="s">
        <v>850</v>
      </c>
      <c r="I159" s="356">
        <v>471.96</v>
      </c>
      <c r="J159" s="356">
        <v>1</v>
      </c>
      <c r="K159" s="357">
        <v>471.96</v>
      </c>
    </row>
    <row r="160" spans="1:11" ht="14.4" customHeight="1" x14ac:dyDescent="0.3">
      <c r="A160" s="352" t="s">
        <v>385</v>
      </c>
      <c r="B160" s="353" t="s">
        <v>535</v>
      </c>
      <c r="C160" s="354" t="s">
        <v>390</v>
      </c>
      <c r="D160" s="355" t="s">
        <v>536</v>
      </c>
      <c r="E160" s="354" t="s">
        <v>1324</v>
      </c>
      <c r="F160" s="355" t="s">
        <v>1325</v>
      </c>
      <c r="G160" s="354" t="s">
        <v>851</v>
      </c>
      <c r="H160" s="354" t="s">
        <v>852</v>
      </c>
      <c r="I160" s="356">
        <v>471.96</v>
      </c>
      <c r="J160" s="356">
        <v>1</v>
      </c>
      <c r="K160" s="357">
        <v>471.96</v>
      </c>
    </row>
    <row r="161" spans="1:11" ht="14.4" customHeight="1" x14ac:dyDescent="0.3">
      <c r="A161" s="352" t="s">
        <v>385</v>
      </c>
      <c r="B161" s="353" t="s">
        <v>535</v>
      </c>
      <c r="C161" s="354" t="s">
        <v>390</v>
      </c>
      <c r="D161" s="355" t="s">
        <v>536</v>
      </c>
      <c r="E161" s="354" t="s">
        <v>1324</v>
      </c>
      <c r="F161" s="355" t="s">
        <v>1325</v>
      </c>
      <c r="G161" s="354" t="s">
        <v>853</v>
      </c>
      <c r="H161" s="354" t="s">
        <v>854</v>
      </c>
      <c r="I161" s="356">
        <v>471.96</v>
      </c>
      <c r="J161" s="356">
        <v>1</v>
      </c>
      <c r="K161" s="357">
        <v>471.96</v>
      </c>
    </row>
    <row r="162" spans="1:11" ht="14.4" customHeight="1" x14ac:dyDescent="0.3">
      <c r="A162" s="352" t="s">
        <v>385</v>
      </c>
      <c r="B162" s="353" t="s">
        <v>535</v>
      </c>
      <c r="C162" s="354" t="s">
        <v>390</v>
      </c>
      <c r="D162" s="355" t="s">
        <v>536</v>
      </c>
      <c r="E162" s="354" t="s">
        <v>1326</v>
      </c>
      <c r="F162" s="355" t="s">
        <v>1327</v>
      </c>
      <c r="G162" s="354" t="s">
        <v>855</v>
      </c>
      <c r="H162" s="354" t="s">
        <v>856</v>
      </c>
      <c r="I162" s="356">
        <v>432.3</v>
      </c>
      <c r="J162" s="356">
        <v>168</v>
      </c>
      <c r="K162" s="357">
        <v>72625.850000000006</v>
      </c>
    </row>
    <row r="163" spans="1:11" ht="14.4" customHeight="1" x14ac:dyDescent="0.3">
      <c r="A163" s="352" t="s">
        <v>385</v>
      </c>
      <c r="B163" s="353" t="s">
        <v>535</v>
      </c>
      <c r="C163" s="354" t="s">
        <v>390</v>
      </c>
      <c r="D163" s="355" t="s">
        <v>536</v>
      </c>
      <c r="E163" s="354" t="s">
        <v>1326</v>
      </c>
      <c r="F163" s="355" t="s">
        <v>1327</v>
      </c>
      <c r="G163" s="354" t="s">
        <v>857</v>
      </c>
      <c r="H163" s="354" t="s">
        <v>858</v>
      </c>
      <c r="I163" s="356">
        <v>1493.85</v>
      </c>
      <c r="J163" s="356">
        <v>18</v>
      </c>
      <c r="K163" s="357">
        <v>26889.37</v>
      </c>
    </row>
    <row r="164" spans="1:11" ht="14.4" customHeight="1" x14ac:dyDescent="0.3">
      <c r="A164" s="352" t="s">
        <v>385</v>
      </c>
      <c r="B164" s="353" t="s">
        <v>535</v>
      </c>
      <c r="C164" s="354" t="s">
        <v>390</v>
      </c>
      <c r="D164" s="355" t="s">
        <v>536</v>
      </c>
      <c r="E164" s="354" t="s">
        <v>1326</v>
      </c>
      <c r="F164" s="355" t="s">
        <v>1327</v>
      </c>
      <c r="G164" s="354" t="s">
        <v>859</v>
      </c>
      <c r="H164" s="354" t="s">
        <v>860</v>
      </c>
      <c r="I164" s="356">
        <v>997.89</v>
      </c>
      <c r="J164" s="356">
        <v>48</v>
      </c>
      <c r="K164" s="357">
        <v>47898.58</v>
      </c>
    </row>
    <row r="165" spans="1:11" ht="14.4" customHeight="1" x14ac:dyDescent="0.3">
      <c r="A165" s="352" t="s">
        <v>385</v>
      </c>
      <c r="B165" s="353" t="s">
        <v>535</v>
      </c>
      <c r="C165" s="354" t="s">
        <v>390</v>
      </c>
      <c r="D165" s="355" t="s">
        <v>536</v>
      </c>
      <c r="E165" s="354" t="s">
        <v>1326</v>
      </c>
      <c r="F165" s="355" t="s">
        <v>1327</v>
      </c>
      <c r="G165" s="354" t="s">
        <v>859</v>
      </c>
      <c r="H165" s="354" t="s">
        <v>861</v>
      </c>
      <c r="I165" s="356">
        <v>998.06666666666672</v>
      </c>
      <c r="J165" s="356">
        <v>144</v>
      </c>
      <c r="K165" s="357">
        <v>143721.85</v>
      </c>
    </row>
    <row r="166" spans="1:11" ht="14.4" customHeight="1" x14ac:dyDescent="0.3">
      <c r="A166" s="352" t="s">
        <v>385</v>
      </c>
      <c r="B166" s="353" t="s">
        <v>535</v>
      </c>
      <c r="C166" s="354" t="s">
        <v>390</v>
      </c>
      <c r="D166" s="355" t="s">
        <v>536</v>
      </c>
      <c r="E166" s="354" t="s">
        <v>1326</v>
      </c>
      <c r="F166" s="355" t="s">
        <v>1327</v>
      </c>
      <c r="G166" s="354" t="s">
        <v>862</v>
      </c>
      <c r="H166" s="354" t="s">
        <v>863</v>
      </c>
      <c r="I166" s="356">
        <v>1798.32</v>
      </c>
      <c r="J166" s="356">
        <v>720</v>
      </c>
      <c r="K166" s="357">
        <v>1294790.52</v>
      </c>
    </row>
    <row r="167" spans="1:11" ht="14.4" customHeight="1" x14ac:dyDescent="0.3">
      <c r="A167" s="352" t="s">
        <v>385</v>
      </c>
      <c r="B167" s="353" t="s">
        <v>535</v>
      </c>
      <c r="C167" s="354" t="s">
        <v>390</v>
      </c>
      <c r="D167" s="355" t="s">
        <v>536</v>
      </c>
      <c r="E167" s="354" t="s">
        <v>1326</v>
      </c>
      <c r="F167" s="355" t="s">
        <v>1327</v>
      </c>
      <c r="G167" s="354" t="s">
        <v>864</v>
      </c>
      <c r="H167" s="354" t="s">
        <v>865</v>
      </c>
      <c r="I167" s="356">
        <v>87157.20749999999</v>
      </c>
      <c r="J167" s="356">
        <v>20.6</v>
      </c>
      <c r="K167" s="357">
        <v>1811358.99</v>
      </c>
    </row>
    <row r="168" spans="1:11" ht="14.4" customHeight="1" x14ac:dyDescent="0.3">
      <c r="A168" s="352" t="s">
        <v>385</v>
      </c>
      <c r="B168" s="353" t="s">
        <v>535</v>
      </c>
      <c r="C168" s="354" t="s">
        <v>390</v>
      </c>
      <c r="D168" s="355" t="s">
        <v>536</v>
      </c>
      <c r="E168" s="354" t="s">
        <v>1326</v>
      </c>
      <c r="F168" s="355" t="s">
        <v>1327</v>
      </c>
      <c r="G168" s="354" t="s">
        <v>866</v>
      </c>
      <c r="H168" s="354" t="s">
        <v>867</v>
      </c>
      <c r="I168" s="356">
        <v>87772.982857142852</v>
      </c>
      <c r="J168" s="356">
        <v>21</v>
      </c>
      <c r="K168" s="357">
        <v>1843983.3599999999</v>
      </c>
    </row>
    <row r="169" spans="1:11" ht="14.4" customHeight="1" x14ac:dyDescent="0.3">
      <c r="A169" s="352" t="s">
        <v>385</v>
      </c>
      <c r="B169" s="353" t="s">
        <v>535</v>
      </c>
      <c r="C169" s="354" t="s">
        <v>390</v>
      </c>
      <c r="D169" s="355" t="s">
        <v>536</v>
      </c>
      <c r="E169" s="354" t="s">
        <v>1326</v>
      </c>
      <c r="F169" s="355" t="s">
        <v>1327</v>
      </c>
      <c r="G169" s="354" t="s">
        <v>868</v>
      </c>
      <c r="H169" s="354" t="s">
        <v>869</v>
      </c>
      <c r="I169" s="356">
        <v>798.71499999999992</v>
      </c>
      <c r="J169" s="356">
        <v>230</v>
      </c>
      <c r="K169" s="357">
        <v>183821.76999999996</v>
      </c>
    </row>
    <row r="170" spans="1:11" ht="14.4" customHeight="1" x14ac:dyDescent="0.3">
      <c r="A170" s="352" t="s">
        <v>385</v>
      </c>
      <c r="B170" s="353" t="s">
        <v>535</v>
      </c>
      <c r="C170" s="354" t="s">
        <v>390</v>
      </c>
      <c r="D170" s="355" t="s">
        <v>536</v>
      </c>
      <c r="E170" s="354" t="s">
        <v>1326</v>
      </c>
      <c r="F170" s="355" t="s">
        <v>1327</v>
      </c>
      <c r="G170" s="354" t="s">
        <v>870</v>
      </c>
      <c r="H170" s="354" t="s">
        <v>871</v>
      </c>
      <c r="I170" s="356">
        <v>999.95699999999999</v>
      </c>
      <c r="J170" s="356">
        <v>240</v>
      </c>
      <c r="K170" s="357">
        <v>239754.24000000002</v>
      </c>
    </row>
    <row r="171" spans="1:11" ht="14.4" customHeight="1" x14ac:dyDescent="0.3">
      <c r="A171" s="352" t="s">
        <v>385</v>
      </c>
      <c r="B171" s="353" t="s">
        <v>535</v>
      </c>
      <c r="C171" s="354" t="s">
        <v>390</v>
      </c>
      <c r="D171" s="355" t="s">
        <v>536</v>
      </c>
      <c r="E171" s="354" t="s">
        <v>1326</v>
      </c>
      <c r="F171" s="355" t="s">
        <v>1327</v>
      </c>
      <c r="G171" s="354" t="s">
        <v>872</v>
      </c>
      <c r="H171" s="354" t="s">
        <v>873</v>
      </c>
      <c r="I171" s="356">
        <v>1180.4787500000002</v>
      </c>
      <c r="J171" s="356">
        <v>240</v>
      </c>
      <c r="K171" s="357">
        <v>282777.21999999997</v>
      </c>
    </row>
    <row r="172" spans="1:11" ht="14.4" customHeight="1" x14ac:dyDescent="0.3">
      <c r="A172" s="352" t="s">
        <v>385</v>
      </c>
      <c r="B172" s="353" t="s">
        <v>535</v>
      </c>
      <c r="C172" s="354" t="s">
        <v>390</v>
      </c>
      <c r="D172" s="355" t="s">
        <v>536</v>
      </c>
      <c r="E172" s="354" t="s">
        <v>1326</v>
      </c>
      <c r="F172" s="355" t="s">
        <v>1327</v>
      </c>
      <c r="G172" s="354" t="s">
        <v>874</v>
      </c>
      <c r="H172" s="354" t="s">
        <v>875</v>
      </c>
      <c r="I172" s="356">
        <v>127738.24875</v>
      </c>
      <c r="J172" s="356">
        <v>24</v>
      </c>
      <c r="K172" s="357">
        <v>3066809.85</v>
      </c>
    </row>
    <row r="173" spans="1:11" ht="14.4" customHeight="1" x14ac:dyDescent="0.3">
      <c r="A173" s="352" t="s">
        <v>385</v>
      </c>
      <c r="B173" s="353" t="s">
        <v>535</v>
      </c>
      <c r="C173" s="354" t="s">
        <v>390</v>
      </c>
      <c r="D173" s="355" t="s">
        <v>536</v>
      </c>
      <c r="E173" s="354" t="s">
        <v>1326</v>
      </c>
      <c r="F173" s="355" t="s">
        <v>1327</v>
      </c>
      <c r="G173" s="354" t="s">
        <v>876</v>
      </c>
      <c r="H173" s="354" t="s">
        <v>877</v>
      </c>
      <c r="I173" s="356">
        <v>107779.14624999999</v>
      </c>
      <c r="J173" s="356">
        <v>24</v>
      </c>
      <c r="K173" s="357">
        <v>2587620.7999999998</v>
      </c>
    </row>
    <row r="174" spans="1:11" ht="14.4" customHeight="1" x14ac:dyDescent="0.3">
      <c r="A174" s="352" t="s">
        <v>385</v>
      </c>
      <c r="B174" s="353" t="s">
        <v>535</v>
      </c>
      <c r="C174" s="354" t="s">
        <v>390</v>
      </c>
      <c r="D174" s="355" t="s">
        <v>536</v>
      </c>
      <c r="E174" s="354" t="s">
        <v>1326</v>
      </c>
      <c r="F174" s="355" t="s">
        <v>1327</v>
      </c>
      <c r="G174" s="354" t="s">
        <v>878</v>
      </c>
      <c r="H174" s="354" t="s">
        <v>879</v>
      </c>
      <c r="I174" s="356">
        <v>1493.85</v>
      </c>
      <c r="J174" s="356">
        <v>18</v>
      </c>
      <c r="K174" s="357">
        <v>26889.37</v>
      </c>
    </row>
    <row r="175" spans="1:11" ht="14.4" customHeight="1" x14ac:dyDescent="0.3">
      <c r="A175" s="352" t="s">
        <v>385</v>
      </c>
      <c r="B175" s="353" t="s">
        <v>535</v>
      </c>
      <c r="C175" s="354" t="s">
        <v>390</v>
      </c>
      <c r="D175" s="355" t="s">
        <v>536</v>
      </c>
      <c r="E175" s="354" t="s">
        <v>1326</v>
      </c>
      <c r="F175" s="355" t="s">
        <v>1327</v>
      </c>
      <c r="G175" s="354" t="s">
        <v>880</v>
      </c>
      <c r="H175" s="354" t="s">
        <v>881</v>
      </c>
      <c r="I175" s="356">
        <v>424.34</v>
      </c>
      <c r="J175" s="356">
        <v>20</v>
      </c>
      <c r="K175" s="357">
        <v>8486.8799999999992</v>
      </c>
    </row>
    <row r="176" spans="1:11" ht="14.4" customHeight="1" x14ac:dyDescent="0.3">
      <c r="A176" s="352" t="s">
        <v>385</v>
      </c>
      <c r="B176" s="353" t="s">
        <v>535</v>
      </c>
      <c r="C176" s="354" t="s">
        <v>390</v>
      </c>
      <c r="D176" s="355" t="s">
        <v>536</v>
      </c>
      <c r="E176" s="354" t="s">
        <v>1326</v>
      </c>
      <c r="F176" s="355" t="s">
        <v>1327</v>
      </c>
      <c r="G176" s="354" t="s">
        <v>882</v>
      </c>
      <c r="H176" s="354" t="s">
        <v>883</v>
      </c>
      <c r="I176" s="356">
        <v>597.53</v>
      </c>
      <c r="J176" s="356">
        <v>10</v>
      </c>
      <c r="K176" s="357">
        <v>5975.34</v>
      </c>
    </row>
    <row r="177" spans="1:11" ht="14.4" customHeight="1" x14ac:dyDescent="0.3">
      <c r="A177" s="352" t="s">
        <v>385</v>
      </c>
      <c r="B177" s="353" t="s">
        <v>535</v>
      </c>
      <c r="C177" s="354" t="s">
        <v>390</v>
      </c>
      <c r="D177" s="355" t="s">
        <v>536</v>
      </c>
      <c r="E177" s="354" t="s">
        <v>1326</v>
      </c>
      <c r="F177" s="355" t="s">
        <v>1327</v>
      </c>
      <c r="G177" s="354" t="s">
        <v>884</v>
      </c>
      <c r="H177" s="354" t="s">
        <v>885</v>
      </c>
      <c r="I177" s="356">
        <v>432.3</v>
      </c>
      <c r="J177" s="356">
        <v>14</v>
      </c>
      <c r="K177" s="357">
        <v>6052.15</v>
      </c>
    </row>
    <row r="178" spans="1:11" ht="14.4" customHeight="1" x14ac:dyDescent="0.3">
      <c r="A178" s="352" t="s">
        <v>385</v>
      </c>
      <c r="B178" s="353" t="s">
        <v>535</v>
      </c>
      <c r="C178" s="354" t="s">
        <v>390</v>
      </c>
      <c r="D178" s="355" t="s">
        <v>536</v>
      </c>
      <c r="E178" s="354" t="s">
        <v>1326</v>
      </c>
      <c r="F178" s="355" t="s">
        <v>1327</v>
      </c>
      <c r="G178" s="354" t="s">
        <v>886</v>
      </c>
      <c r="H178" s="354" t="s">
        <v>887</v>
      </c>
      <c r="I178" s="356">
        <v>155613.74</v>
      </c>
      <c r="J178" s="356">
        <v>1</v>
      </c>
      <c r="K178" s="357">
        <v>155613.74</v>
      </c>
    </row>
    <row r="179" spans="1:11" ht="14.4" customHeight="1" x14ac:dyDescent="0.3">
      <c r="A179" s="352" t="s">
        <v>385</v>
      </c>
      <c r="B179" s="353" t="s">
        <v>535</v>
      </c>
      <c r="C179" s="354" t="s">
        <v>390</v>
      </c>
      <c r="D179" s="355" t="s">
        <v>536</v>
      </c>
      <c r="E179" s="354" t="s">
        <v>1326</v>
      </c>
      <c r="F179" s="355" t="s">
        <v>1327</v>
      </c>
      <c r="G179" s="354" t="s">
        <v>888</v>
      </c>
      <c r="H179" s="354" t="s">
        <v>889</v>
      </c>
      <c r="I179" s="356">
        <v>13821.83</v>
      </c>
      <c r="J179" s="356">
        <v>4</v>
      </c>
      <c r="K179" s="357">
        <v>55287.32</v>
      </c>
    </row>
    <row r="180" spans="1:11" ht="14.4" customHeight="1" x14ac:dyDescent="0.3">
      <c r="A180" s="352" t="s">
        <v>385</v>
      </c>
      <c r="B180" s="353" t="s">
        <v>535</v>
      </c>
      <c r="C180" s="354" t="s">
        <v>390</v>
      </c>
      <c r="D180" s="355" t="s">
        <v>536</v>
      </c>
      <c r="E180" s="354" t="s">
        <v>1326</v>
      </c>
      <c r="F180" s="355" t="s">
        <v>1327</v>
      </c>
      <c r="G180" s="354" t="s">
        <v>890</v>
      </c>
      <c r="H180" s="354" t="s">
        <v>891</v>
      </c>
      <c r="I180" s="356">
        <v>599.38499999999999</v>
      </c>
      <c r="J180" s="356">
        <v>30</v>
      </c>
      <c r="K180" s="357">
        <v>17998.989999999998</v>
      </c>
    </row>
    <row r="181" spans="1:11" ht="14.4" customHeight="1" x14ac:dyDescent="0.3">
      <c r="A181" s="352" t="s">
        <v>385</v>
      </c>
      <c r="B181" s="353" t="s">
        <v>535</v>
      </c>
      <c r="C181" s="354" t="s">
        <v>390</v>
      </c>
      <c r="D181" s="355" t="s">
        <v>536</v>
      </c>
      <c r="E181" s="354" t="s">
        <v>1326</v>
      </c>
      <c r="F181" s="355" t="s">
        <v>1327</v>
      </c>
      <c r="G181" s="354" t="s">
        <v>892</v>
      </c>
      <c r="H181" s="354" t="s">
        <v>893</v>
      </c>
      <c r="I181" s="356">
        <v>80063.28</v>
      </c>
      <c r="J181" s="356">
        <v>1</v>
      </c>
      <c r="K181" s="357">
        <v>80063.28</v>
      </c>
    </row>
    <row r="182" spans="1:11" ht="14.4" customHeight="1" x14ac:dyDescent="0.3">
      <c r="A182" s="352" t="s">
        <v>385</v>
      </c>
      <c r="B182" s="353" t="s">
        <v>535</v>
      </c>
      <c r="C182" s="354" t="s">
        <v>390</v>
      </c>
      <c r="D182" s="355" t="s">
        <v>536</v>
      </c>
      <c r="E182" s="354" t="s">
        <v>1326</v>
      </c>
      <c r="F182" s="355" t="s">
        <v>1327</v>
      </c>
      <c r="G182" s="354" t="s">
        <v>894</v>
      </c>
      <c r="H182" s="354" t="s">
        <v>895</v>
      </c>
      <c r="I182" s="356">
        <v>38050.75</v>
      </c>
      <c r="J182" s="356">
        <v>1</v>
      </c>
      <c r="K182" s="357">
        <v>38050.75</v>
      </c>
    </row>
    <row r="183" spans="1:11" ht="14.4" customHeight="1" x14ac:dyDescent="0.3">
      <c r="A183" s="352" t="s">
        <v>385</v>
      </c>
      <c r="B183" s="353" t="s">
        <v>535</v>
      </c>
      <c r="C183" s="354" t="s">
        <v>390</v>
      </c>
      <c r="D183" s="355" t="s">
        <v>536</v>
      </c>
      <c r="E183" s="354" t="s">
        <v>1328</v>
      </c>
      <c r="F183" s="355" t="s">
        <v>1329</v>
      </c>
      <c r="G183" s="354" t="s">
        <v>896</v>
      </c>
      <c r="H183" s="354" t="s">
        <v>897</v>
      </c>
      <c r="I183" s="356">
        <v>413.82</v>
      </c>
      <c r="J183" s="356">
        <v>6</v>
      </c>
      <c r="K183" s="357">
        <v>2482.92</v>
      </c>
    </row>
    <row r="184" spans="1:11" ht="14.4" customHeight="1" x14ac:dyDescent="0.3">
      <c r="A184" s="352" t="s">
        <v>385</v>
      </c>
      <c r="B184" s="353" t="s">
        <v>535</v>
      </c>
      <c r="C184" s="354" t="s">
        <v>390</v>
      </c>
      <c r="D184" s="355" t="s">
        <v>536</v>
      </c>
      <c r="E184" s="354" t="s">
        <v>1328</v>
      </c>
      <c r="F184" s="355" t="s">
        <v>1329</v>
      </c>
      <c r="G184" s="354" t="s">
        <v>898</v>
      </c>
      <c r="H184" s="354" t="s">
        <v>899</v>
      </c>
      <c r="I184" s="356">
        <v>173.03</v>
      </c>
      <c r="J184" s="356">
        <v>10</v>
      </c>
      <c r="K184" s="357">
        <v>1730.3</v>
      </c>
    </row>
    <row r="185" spans="1:11" ht="14.4" customHeight="1" x14ac:dyDescent="0.3">
      <c r="A185" s="352" t="s">
        <v>385</v>
      </c>
      <c r="B185" s="353" t="s">
        <v>535</v>
      </c>
      <c r="C185" s="354" t="s">
        <v>390</v>
      </c>
      <c r="D185" s="355" t="s">
        <v>536</v>
      </c>
      <c r="E185" s="354" t="s">
        <v>1328</v>
      </c>
      <c r="F185" s="355" t="s">
        <v>1329</v>
      </c>
      <c r="G185" s="354" t="s">
        <v>900</v>
      </c>
      <c r="H185" s="354" t="s">
        <v>901</v>
      </c>
      <c r="I185" s="356">
        <v>413.82</v>
      </c>
      <c r="J185" s="356">
        <v>4</v>
      </c>
      <c r="K185" s="357">
        <v>1655.28</v>
      </c>
    </row>
    <row r="186" spans="1:11" ht="14.4" customHeight="1" x14ac:dyDescent="0.3">
      <c r="A186" s="352" t="s">
        <v>385</v>
      </c>
      <c r="B186" s="353" t="s">
        <v>535</v>
      </c>
      <c r="C186" s="354" t="s">
        <v>390</v>
      </c>
      <c r="D186" s="355" t="s">
        <v>536</v>
      </c>
      <c r="E186" s="354" t="s">
        <v>1330</v>
      </c>
      <c r="F186" s="355" t="s">
        <v>1331</v>
      </c>
      <c r="G186" s="354" t="s">
        <v>902</v>
      </c>
      <c r="H186" s="354" t="s">
        <v>903</v>
      </c>
      <c r="I186" s="356">
        <v>20013.400000000001</v>
      </c>
      <c r="J186" s="356">
        <v>1</v>
      </c>
      <c r="K186" s="357">
        <v>20013.400000000001</v>
      </c>
    </row>
    <row r="187" spans="1:11" ht="14.4" customHeight="1" x14ac:dyDescent="0.3">
      <c r="A187" s="352" t="s">
        <v>385</v>
      </c>
      <c r="B187" s="353" t="s">
        <v>535</v>
      </c>
      <c r="C187" s="354" t="s">
        <v>390</v>
      </c>
      <c r="D187" s="355" t="s">
        <v>536</v>
      </c>
      <c r="E187" s="354" t="s">
        <v>1330</v>
      </c>
      <c r="F187" s="355" t="s">
        <v>1331</v>
      </c>
      <c r="G187" s="354" t="s">
        <v>904</v>
      </c>
      <c r="H187" s="354" t="s">
        <v>905</v>
      </c>
      <c r="I187" s="356">
        <v>8518.4</v>
      </c>
      <c r="J187" s="356">
        <v>2</v>
      </c>
      <c r="K187" s="357">
        <v>17036.8</v>
      </c>
    </row>
    <row r="188" spans="1:11" ht="14.4" customHeight="1" x14ac:dyDescent="0.3">
      <c r="A188" s="352" t="s">
        <v>385</v>
      </c>
      <c r="B188" s="353" t="s">
        <v>535</v>
      </c>
      <c r="C188" s="354" t="s">
        <v>390</v>
      </c>
      <c r="D188" s="355" t="s">
        <v>536</v>
      </c>
      <c r="E188" s="354" t="s">
        <v>1330</v>
      </c>
      <c r="F188" s="355" t="s">
        <v>1331</v>
      </c>
      <c r="G188" s="354" t="s">
        <v>906</v>
      </c>
      <c r="H188" s="354" t="s">
        <v>907</v>
      </c>
      <c r="I188" s="356">
        <v>95.72</v>
      </c>
      <c r="J188" s="356">
        <v>30</v>
      </c>
      <c r="K188" s="357">
        <v>2871.65</v>
      </c>
    </row>
    <row r="189" spans="1:11" ht="14.4" customHeight="1" x14ac:dyDescent="0.3">
      <c r="A189" s="352" t="s">
        <v>385</v>
      </c>
      <c r="B189" s="353" t="s">
        <v>535</v>
      </c>
      <c r="C189" s="354" t="s">
        <v>390</v>
      </c>
      <c r="D189" s="355" t="s">
        <v>536</v>
      </c>
      <c r="E189" s="354" t="s">
        <v>1332</v>
      </c>
      <c r="F189" s="355" t="s">
        <v>1333</v>
      </c>
      <c r="G189" s="354" t="s">
        <v>908</v>
      </c>
      <c r="H189" s="354" t="s">
        <v>909</v>
      </c>
      <c r="I189" s="356">
        <v>8.17</v>
      </c>
      <c r="J189" s="356">
        <v>50</v>
      </c>
      <c r="K189" s="357">
        <v>408.5</v>
      </c>
    </row>
    <row r="190" spans="1:11" ht="14.4" customHeight="1" x14ac:dyDescent="0.3">
      <c r="A190" s="352" t="s">
        <v>385</v>
      </c>
      <c r="B190" s="353" t="s">
        <v>535</v>
      </c>
      <c r="C190" s="354" t="s">
        <v>390</v>
      </c>
      <c r="D190" s="355" t="s">
        <v>536</v>
      </c>
      <c r="E190" s="354" t="s">
        <v>1332</v>
      </c>
      <c r="F190" s="355" t="s">
        <v>1333</v>
      </c>
      <c r="G190" s="354" t="s">
        <v>910</v>
      </c>
      <c r="H190" s="354" t="s">
        <v>911</v>
      </c>
      <c r="I190" s="356">
        <v>46.576666666666675</v>
      </c>
      <c r="J190" s="356">
        <v>310</v>
      </c>
      <c r="K190" s="357">
        <v>14438.06</v>
      </c>
    </row>
    <row r="191" spans="1:11" ht="14.4" customHeight="1" x14ac:dyDescent="0.3">
      <c r="A191" s="352" t="s">
        <v>385</v>
      </c>
      <c r="B191" s="353" t="s">
        <v>535</v>
      </c>
      <c r="C191" s="354" t="s">
        <v>390</v>
      </c>
      <c r="D191" s="355" t="s">
        <v>536</v>
      </c>
      <c r="E191" s="354" t="s">
        <v>1332</v>
      </c>
      <c r="F191" s="355" t="s">
        <v>1333</v>
      </c>
      <c r="G191" s="354" t="s">
        <v>910</v>
      </c>
      <c r="H191" s="354" t="s">
        <v>912</v>
      </c>
      <c r="I191" s="356">
        <v>46.585000000000001</v>
      </c>
      <c r="J191" s="356">
        <v>140</v>
      </c>
      <c r="K191" s="357">
        <v>6522.26</v>
      </c>
    </row>
    <row r="192" spans="1:11" ht="14.4" customHeight="1" x14ac:dyDescent="0.3">
      <c r="A192" s="352" t="s">
        <v>385</v>
      </c>
      <c r="B192" s="353" t="s">
        <v>535</v>
      </c>
      <c r="C192" s="354" t="s">
        <v>390</v>
      </c>
      <c r="D192" s="355" t="s">
        <v>536</v>
      </c>
      <c r="E192" s="354" t="s">
        <v>1332</v>
      </c>
      <c r="F192" s="355" t="s">
        <v>1333</v>
      </c>
      <c r="G192" s="354" t="s">
        <v>913</v>
      </c>
      <c r="H192" s="354" t="s">
        <v>914</v>
      </c>
      <c r="I192" s="356">
        <v>6125.13</v>
      </c>
      <c r="J192" s="356">
        <v>1</v>
      </c>
      <c r="K192" s="357">
        <v>6125.13</v>
      </c>
    </row>
    <row r="193" spans="1:11" ht="14.4" customHeight="1" x14ac:dyDescent="0.3">
      <c r="A193" s="352" t="s">
        <v>385</v>
      </c>
      <c r="B193" s="353" t="s">
        <v>535</v>
      </c>
      <c r="C193" s="354" t="s">
        <v>390</v>
      </c>
      <c r="D193" s="355" t="s">
        <v>536</v>
      </c>
      <c r="E193" s="354" t="s">
        <v>1332</v>
      </c>
      <c r="F193" s="355" t="s">
        <v>1333</v>
      </c>
      <c r="G193" s="354" t="s">
        <v>915</v>
      </c>
      <c r="H193" s="354" t="s">
        <v>916</v>
      </c>
      <c r="I193" s="356">
        <v>43.8</v>
      </c>
      <c r="J193" s="356">
        <v>100</v>
      </c>
      <c r="K193" s="357">
        <v>4380.1000000000004</v>
      </c>
    </row>
    <row r="194" spans="1:11" ht="14.4" customHeight="1" x14ac:dyDescent="0.3">
      <c r="A194" s="352" t="s">
        <v>385</v>
      </c>
      <c r="B194" s="353" t="s">
        <v>535</v>
      </c>
      <c r="C194" s="354" t="s">
        <v>390</v>
      </c>
      <c r="D194" s="355" t="s">
        <v>536</v>
      </c>
      <c r="E194" s="354" t="s">
        <v>1334</v>
      </c>
      <c r="F194" s="355" t="s">
        <v>1335</v>
      </c>
      <c r="G194" s="354" t="s">
        <v>917</v>
      </c>
      <c r="H194" s="354" t="s">
        <v>918</v>
      </c>
      <c r="I194" s="356">
        <v>205.36999999999998</v>
      </c>
      <c r="J194" s="356">
        <v>264</v>
      </c>
      <c r="K194" s="357">
        <v>54218.759999999995</v>
      </c>
    </row>
    <row r="195" spans="1:11" ht="14.4" customHeight="1" x14ac:dyDescent="0.3">
      <c r="A195" s="352" t="s">
        <v>385</v>
      </c>
      <c r="B195" s="353" t="s">
        <v>535</v>
      </c>
      <c r="C195" s="354" t="s">
        <v>390</v>
      </c>
      <c r="D195" s="355" t="s">
        <v>536</v>
      </c>
      <c r="E195" s="354" t="s">
        <v>1334</v>
      </c>
      <c r="F195" s="355" t="s">
        <v>1335</v>
      </c>
      <c r="G195" s="354" t="s">
        <v>919</v>
      </c>
      <c r="H195" s="354" t="s">
        <v>920</v>
      </c>
      <c r="I195" s="356">
        <v>149.25</v>
      </c>
      <c r="J195" s="356">
        <v>216</v>
      </c>
      <c r="K195" s="357">
        <v>32237.15</v>
      </c>
    </row>
    <row r="196" spans="1:11" ht="14.4" customHeight="1" x14ac:dyDescent="0.3">
      <c r="A196" s="352" t="s">
        <v>385</v>
      </c>
      <c r="B196" s="353" t="s">
        <v>535</v>
      </c>
      <c r="C196" s="354" t="s">
        <v>390</v>
      </c>
      <c r="D196" s="355" t="s">
        <v>536</v>
      </c>
      <c r="E196" s="354" t="s">
        <v>1334</v>
      </c>
      <c r="F196" s="355" t="s">
        <v>1335</v>
      </c>
      <c r="G196" s="354" t="s">
        <v>921</v>
      </c>
      <c r="H196" s="354" t="s">
        <v>922</v>
      </c>
      <c r="I196" s="356">
        <v>266.13000000000005</v>
      </c>
      <c r="J196" s="356">
        <v>984</v>
      </c>
      <c r="K196" s="357">
        <v>261869.46</v>
      </c>
    </row>
    <row r="197" spans="1:11" ht="14.4" customHeight="1" x14ac:dyDescent="0.3">
      <c r="A197" s="352" t="s">
        <v>385</v>
      </c>
      <c r="B197" s="353" t="s">
        <v>535</v>
      </c>
      <c r="C197" s="354" t="s">
        <v>390</v>
      </c>
      <c r="D197" s="355" t="s">
        <v>536</v>
      </c>
      <c r="E197" s="354" t="s">
        <v>1334</v>
      </c>
      <c r="F197" s="355" t="s">
        <v>1335</v>
      </c>
      <c r="G197" s="354" t="s">
        <v>923</v>
      </c>
      <c r="H197" s="354" t="s">
        <v>924</v>
      </c>
      <c r="I197" s="356">
        <v>59.77</v>
      </c>
      <c r="J197" s="356">
        <v>648</v>
      </c>
      <c r="K197" s="357">
        <v>38733.839999999997</v>
      </c>
    </row>
    <row r="198" spans="1:11" ht="14.4" customHeight="1" x14ac:dyDescent="0.3">
      <c r="A198" s="352" t="s">
        <v>385</v>
      </c>
      <c r="B198" s="353" t="s">
        <v>535</v>
      </c>
      <c r="C198" s="354" t="s">
        <v>390</v>
      </c>
      <c r="D198" s="355" t="s">
        <v>536</v>
      </c>
      <c r="E198" s="354" t="s">
        <v>1334</v>
      </c>
      <c r="F198" s="355" t="s">
        <v>1335</v>
      </c>
      <c r="G198" s="354" t="s">
        <v>925</v>
      </c>
      <c r="H198" s="354" t="s">
        <v>926</v>
      </c>
      <c r="I198" s="356">
        <v>34.5</v>
      </c>
      <c r="J198" s="356">
        <v>1656</v>
      </c>
      <c r="K198" s="357">
        <v>57132</v>
      </c>
    </row>
    <row r="199" spans="1:11" ht="14.4" customHeight="1" x14ac:dyDescent="0.3">
      <c r="A199" s="352" t="s">
        <v>385</v>
      </c>
      <c r="B199" s="353" t="s">
        <v>535</v>
      </c>
      <c r="C199" s="354" t="s">
        <v>390</v>
      </c>
      <c r="D199" s="355" t="s">
        <v>536</v>
      </c>
      <c r="E199" s="354" t="s">
        <v>1334</v>
      </c>
      <c r="F199" s="355" t="s">
        <v>1335</v>
      </c>
      <c r="G199" s="354" t="s">
        <v>925</v>
      </c>
      <c r="H199" s="354" t="s">
        <v>927</v>
      </c>
      <c r="I199" s="356">
        <v>34.5</v>
      </c>
      <c r="J199" s="356">
        <v>1080</v>
      </c>
      <c r="K199" s="357">
        <v>37260</v>
      </c>
    </row>
    <row r="200" spans="1:11" ht="14.4" customHeight="1" x14ac:dyDescent="0.3">
      <c r="A200" s="352" t="s">
        <v>385</v>
      </c>
      <c r="B200" s="353" t="s">
        <v>535</v>
      </c>
      <c r="C200" s="354" t="s">
        <v>390</v>
      </c>
      <c r="D200" s="355" t="s">
        <v>536</v>
      </c>
      <c r="E200" s="354" t="s">
        <v>1334</v>
      </c>
      <c r="F200" s="355" t="s">
        <v>1335</v>
      </c>
      <c r="G200" s="354" t="s">
        <v>928</v>
      </c>
      <c r="H200" s="354" t="s">
        <v>929</v>
      </c>
      <c r="I200" s="356">
        <v>35.619999999999997</v>
      </c>
      <c r="J200" s="356">
        <v>144</v>
      </c>
      <c r="K200" s="357">
        <v>5128.6400000000003</v>
      </c>
    </row>
    <row r="201" spans="1:11" ht="14.4" customHeight="1" x14ac:dyDescent="0.3">
      <c r="A201" s="352" t="s">
        <v>385</v>
      </c>
      <c r="B201" s="353" t="s">
        <v>535</v>
      </c>
      <c r="C201" s="354" t="s">
        <v>390</v>
      </c>
      <c r="D201" s="355" t="s">
        <v>536</v>
      </c>
      <c r="E201" s="354" t="s">
        <v>1334</v>
      </c>
      <c r="F201" s="355" t="s">
        <v>1335</v>
      </c>
      <c r="G201" s="354" t="s">
        <v>930</v>
      </c>
      <c r="H201" s="354" t="s">
        <v>931</v>
      </c>
      <c r="I201" s="356">
        <v>414.29</v>
      </c>
      <c r="J201" s="356">
        <v>16</v>
      </c>
      <c r="K201" s="357">
        <v>6628.6</v>
      </c>
    </row>
    <row r="202" spans="1:11" ht="14.4" customHeight="1" x14ac:dyDescent="0.3">
      <c r="A202" s="352" t="s">
        <v>385</v>
      </c>
      <c r="B202" s="353" t="s">
        <v>535</v>
      </c>
      <c r="C202" s="354" t="s">
        <v>390</v>
      </c>
      <c r="D202" s="355" t="s">
        <v>536</v>
      </c>
      <c r="E202" s="354" t="s">
        <v>1334</v>
      </c>
      <c r="F202" s="355" t="s">
        <v>1335</v>
      </c>
      <c r="G202" s="354" t="s">
        <v>932</v>
      </c>
      <c r="H202" s="354" t="s">
        <v>933</v>
      </c>
      <c r="I202" s="356">
        <v>61.56</v>
      </c>
      <c r="J202" s="356">
        <v>72</v>
      </c>
      <c r="K202" s="357">
        <v>4431.9799999999996</v>
      </c>
    </row>
    <row r="203" spans="1:11" ht="14.4" customHeight="1" x14ac:dyDescent="0.3">
      <c r="A203" s="352" t="s">
        <v>385</v>
      </c>
      <c r="B203" s="353" t="s">
        <v>535</v>
      </c>
      <c r="C203" s="354" t="s">
        <v>390</v>
      </c>
      <c r="D203" s="355" t="s">
        <v>536</v>
      </c>
      <c r="E203" s="354" t="s">
        <v>1334</v>
      </c>
      <c r="F203" s="355" t="s">
        <v>1335</v>
      </c>
      <c r="G203" s="354" t="s">
        <v>934</v>
      </c>
      <c r="H203" s="354" t="s">
        <v>935</v>
      </c>
      <c r="I203" s="356">
        <v>50.12</v>
      </c>
      <c r="J203" s="356">
        <v>1728</v>
      </c>
      <c r="K203" s="357">
        <v>86602.17</v>
      </c>
    </row>
    <row r="204" spans="1:11" ht="14.4" customHeight="1" x14ac:dyDescent="0.3">
      <c r="A204" s="352" t="s">
        <v>385</v>
      </c>
      <c r="B204" s="353" t="s">
        <v>535</v>
      </c>
      <c r="C204" s="354" t="s">
        <v>390</v>
      </c>
      <c r="D204" s="355" t="s">
        <v>536</v>
      </c>
      <c r="E204" s="354" t="s">
        <v>1334</v>
      </c>
      <c r="F204" s="355" t="s">
        <v>1335</v>
      </c>
      <c r="G204" s="354" t="s">
        <v>934</v>
      </c>
      <c r="H204" s="354" t="s">
        <v>936</v>
      </c>
      <c r="I204" s="356">
        <v>50.12</v>
      </c>
      <c r="J204" s="356">
        <v>1620</v>
      </c>
      <c r="K204" s="357">
        <v>81189.539999999994</v>
      </c>
    </row>
    <row r="205" spans="1:11" ht="14.4" customHeight="1" x14ac:dyDescent="0.3">
      <c r="A205" s="352" t="s">
        <v>385</v>
      </c>
      <c r="B205" s="353" t="s">
        <v>535</v>
      </c>
      <c r="C205" s="354" t="s">
        <v>390</v>
      </c>
      <c r="D205" s="355" t="s">
        <v>536</v>
      </c>
      <c r="E205" s="354" t="s">
        <v>1334</v>
      </c>
      <c r="F205" s="355" t="s">
        <v>1335</v>
      </c>
      <c r="G205" s="354" t="s">
        <v>937</v>
      </c>
      <c r="H205" s="354" t="s">
        <v>938</v>
      </c>
      <c r="I205" s="356">
        <v>50.12</v>
      </c>
      <c r="J205" s="356">
        <v>2088</v>
      </c>
      <c r="K205" s="357">
        <v>104644.62</v>
      </c>
    </row>
    <row r="206" spans="1:11" ht="14.4" customHeight="1" x14ac:dyDescent="0.3">
      <c r="A206" s="352" t="s">
        <v>385</v>
      </c>
      <c r="B206" s="353" t="s">
        <v>535</v>
      </c>
      <c r="C206" s="354" t="s">
        <v>390</v>
      </c>
      <c r="D206" s="355" t="s">
        <v>536</v>
      </c>
      <c r="E206" s="354" t="s">
        <v>1334</v>
      </c>
      <c r="F206" s="355" t="s">
        <v>1335</v>
      </c>
      <c r="G206" s="354" t="s">
        <v>939</v>
      </c>
      <c r="H206" s="354" t="s">
        <v>940</v>
      </c>
      <c r="I206" s="356">
        <v>50.12</v>
      </c>
      <c r="J206" s="356">
        <v>648</v>
      </c>
      <c r="K206" s="357">
        <v>32475.809999999998</v>
      </c>
    </row>
    <row r="207" spans="1:11" ht="14.4" customHeight="1" x14ac:dyDescent="0.3">
      <c r="A207" s="352" t="s">
        <v>385</v>
      </c>
      <c r="B207" s="353" t="s">
        <v>535</v>
      </c>
      <c r="C207" s="354" t="s">
        <v>390</v>
      </c>
      <c r="D207" s="355" t="s">
        <v>536</v>
      </c>
      <c r="E207" s="354" t="s">
        <v>1334</v>
      </c>
      <c r="F207" s="355" t="s">
        <v>1335</v>
      </c>
      <c r="G207" s="354" t="s">
        <v>941</v>
      </c>
      <c r="H207" s="354" t="s">
        <v>942</v>
      </c>
      <c r="I207" s="356">
        <v>34.880000000000003</v>
      </c>
      <c r="J207" s="356">
        <v>2160</v>
      </c>
      <c r="K207" s="357">
        <v>75340.08</v>
      </c>
    </row>
    <row r="208" spans="1:11" ht="14.4" customHeight="1" x14ac:dyDescent="0.3">
      <c r="A208" s="352" t="s">
        <v>385</v>
      </c>
      <c r="B208" s="353" t="s">
        <v>535</v>
      </c>
      <c r="C208" s="354" t="s">
        <v>390</v>
      </c>
      <c r="D208" s="355" t="s">
        <v>536</v>
      </c>
      <c r="E208" s="354" t="s">
        <v>1334</v>
      </c>
      <c r="F208" s="355" t="s">
        <v>1335</v>
      </c>
      <c r="G208" s="354" t="s">
        <v>941</v>
      </c>
      <c r="H208" s="354" t="s">
        <v>943</v>
      </c>
      <c r="I208" s="356">
        <v>34.880000000000003</v>
      </c>
      <c r="J208" s="356">
        <v>1404</v>
      </c>
      <c r="K208" s="357">
        <v>48971</v>
      </c>
    </row>
    <row r="209" spans="1:11" ht="14.4" customHeight="1" x14ac:dyDescent="0.3">
      <c r="A209" s="352" t="s">
        <v>385</v>
      </c>
      <c r="B209" s="353" t="s">
        <v>535</v>
      </c>
      <c r="C209" s="354" t="s">
        <v>390</v>
      </c>
      <c r="D209" s="355" t="s">
        <v>536</v>
      </c>
      <c r="E209" s="354" t="s">
        <v>1334</v>
      </c>
      <c r="F209" s="355" t="s">
        <v>1335</v>
      </c>
      <c r="G209" s="354" t="s">
        <v>944</v>
      </c>
      <c r="H209" s="354" t="s">
        <v>945</v>
      </c>
      <c r="I209" s="356">
        <v>50.12</v>
      </c>
      <c r="J209" s="356">
        <v>1872</v>
      </c>
      <c r="K209" s="357">
        <v>93820.11</v>
      </c>
    </row>
    <row r="210" spans="1:11" ht="14.4" customHeight="1" x14ac:dyDescent="0.3">
      <c r="A210" s="352" t="s">
        <v>385</v>
      </c>
      <c r="B210" s="353" t="s">
        <v>535</v>
      </c>
      <c r="C210" s="354" t="s">
        <v>390</v>
      </c>
      <c r="D210" s="355" t="s">
        <v>536</v>
      </c>
      <c r="E210" s="354" t="s">
        <v>1334</v>
      </c>
      <c r="F210" s="355" t="s">
        <v>1335</v>
      </c>
      <c r="G210" s="354" t="s">
        <v>944</v>
      </c>
      <c r="H210" s="354" t="s">
        <v>946</v>
      </c>
      <c r="I210" s="356">
        <v>50.12</v>
      </c>
      <c r="J210" s="356">
        <v>576</v>
      </c>
      <c r="K210" s="357">
        <v>28867.39</v>
      </c>
    </row>
    <row r="211" spans="1:11" ht="14.4" customHeight="1" x14ac:dyDescent="0.3">
      <c r="A211" s="352" t="s">
        <v>385</v>
      </c>
      <c r="B211" s="353" t="s">
        <v>535</v>
      </c>
      <c r="C211" s="354" t="s">
        <v>390</v>
      </c>
      <c r="D211" s="355" t="s">
        <v>536</v>
      </c>
      <c r="E211" s="354" t="s">
        <v>1334</v>
      </c>
      <c r="F211" s="355" t="s">
        <v>1335</v>
      </c>
      <c r="G211" s="354" t="s">
        <v>947</v>
      </c>
      <c r="H211" s="354" t="s">
        <v>948</v>
      </c>
      <c r="I211" s="356">
        <v>36.19</v>
      </c>
      <c r="J211" s="356">
        <v>960</v>
      </c>
      <c r="K211" s="357">
        <v>34742.79</v>
      </c>
    </row>
    <row r="212" spans="1:11" ht="14.4" customHeight="1" x14ac:dyDescent="0.3">
      <c r="A212" s="352" t="s">
        <v>385</v>
      </c>
      <c r="B212" s="353" t="s">
        <v>535</v>
      </c>
      <c r="C212" s="354" t="s">
        <v>390</v>
      </c>
      <c r="D212" s="355" t="s">
        <v>536</v>
      </c>
      <c r="E212" s="354" t="s">
        <v>1334</v>
      </c>
      <c r="F212" s="355" t="s">
        <v>1335</v>
      </c>
      <c r="G212" s="354" t="s">
        <v>949</v>
      </c>
      <c r="H212" s="354" t="s">
        <v>950</v>
      </c>
      <c r="I212" s="356">
        <v>36.729999999999997</v>
      </c>
      <c r="J212" s="356">
        <v>180</v>
      </c>
      <c r="K212" s="357">
        <v>6611.87</v>
      </c>
    </row>
    <row r="213" spans="1:11" ht="14.4" customHeight="1" x14ac:dyDescent="0.3">
      <c r="A213" s="352" t="s">
        <v>385</v>
      </c>
      <c r="B213" s="353" t="s">
        <v>535</v>
      </c>
      <c r="C213" s="354" t="s">
        <v>390</v>
      </c>
      <c r="D213" s="355" t="s">
        <v>536</v>
      </c>
      <c r="E213" s="354" t="s">
        <v>1334</v>
      </c>
      <c r="F213" s="355" t="s">
        <v>1335</v>
      </c>
      <c r="G213" s="354" t="s">
        <v>949</v>
      </c>
      <c r="H213" s="354" t="s">
        <v>951</v>
      </c>
      <c r="I213" s="356">
        <v>36.729999999999997</v>
      </c>
      <c r="J213" s="356">
        <v>360</v>
      </c>
      <c r="K213" s="357">
        <v>13222.8</v>
      </c>
    </row>
    <row r="214" spans="1:11" ht="14.4" customHeight="1" x14ac:dyDescent="0.3">
      <c r="A214" s="352" t="s">
        <v>385</v>
      </c>
      <c r="B214" s="353" t="s">
        <v>535</v>
      </c>
      <c r="C214" s="354" t="s">
        <v>390</v>
      </c>
      <c r="D214" s="355" t="s">
        <v>536</v>
      </c>
      <c r="E214" s="354" t="s">
        <v>1334</v>
      </c>
      <c r="F214" s="355" t="s">
        <v>1335</v>
      </c>
      <c r="G214" s="354" t="s">
        <v>952</v>
      </c>
      <c r="H214" s="354" t="s">
        <v>953</v>
      </c>
      <c r="I214" s="356">
        <v>45.61</v>
      </c>
      <c r="J214" s="356">
        <v>576</v>
      </c>
      <c r="K214" s="357">
        <v>26270.729999999996</v>
      </c>
    </row>
    <row r="215" spans="1:11" ht="14.4" customHeight="1" x14ac:dyDescent="0.3">
      <c r="A215" s="352" t="s">
        <v>385</v>
      </c>
      <c r="B215" s="353" t="s">
        <v>535</v>
      </c>
      <c r="C215" s="354" t="s">
        <v>390</v>
      </c>
      <c r="D215" s="355" t="s">
        <v>536</v>
      </c>
      <c r="E215" s="354" t="s">
        <v>1334</v>
      </c>
      <c r="F215" s="355" t="s">
        <v>1335</v>
      </c>
      <c r="G215" s="354" t="s">
        <v>954</v>
      </c>
      <c r="H215" s="354" t="s">
        <v>955</v>
      </c>
      <c r="I215" s="356">
        <v>245.97</v>
      </c>
      <c r="J215" s="356">
        <v>60</v>
      </c>
      <c r="K215" s="357">
        <v>14758.12</v>
      </c>
    </row>
    <row r="216" spans="1:11" ht="14.4" customHeight="1" x14ac:dyDescent="0.3">
      <c r="A216" s="352" t="s">
        <v>385</v>
      </c>
      <c r="B216" s="353" t="s">
        <v>535</v>
      </c>
      <c r="C216" s="354" t="s">
        <v>390</v>
      </c>
      <c r="D216" s="355" t="s">
        <v>536</v>
      </c>
      <c r="E216" s="354" t="s">
        <v>1334</v>
      </c>
      <c r="F216" s="355" t="s">
        <v>1335</v>
      </c>
      <c r="G216" s="354" t="s">
        <v>956</v>
      </c>
      <c r="H216" s="354" t="s">
        <v>957</v>
      </c>
      <c r="I216" s="356">
        <v>34.119999999999997</v>
      </c>
      <c r="J216" s="356">
        <v>144</v>
      </c>
      <c r="K216" s="357">
        <v>4913.32</v>
      </c>
    </row>
    <row r="217" spans="1:11" ht="14.4" customHeight="1" x14ac:dyDescent="0.3">
      <c r="A217" s="352" t="s">
        <v>385</v>
      </c>
      <c r="B217" s="353" t="s">
        <v>535</v>
      </c>
      <c r="C217" s="354" t="s">
        <v>390</v>
      </c>
      <c r="D217" s="355" t="s">
        <v>536</v>
      </c>
      <c r="E217" s="354" t="s">
        <v>1334</v>
      </c>
      <c r="F217" s="355" t="s">
        <v>1335</v>
      </c>
      <c r="G217" s="354" t="s">
        <v>956</v>
      </c>
      <c r="H217" s="354" t="s">
        <v>958</v>
      </c>
      <c r="I217" s="356">
        <v>34.119999999999997</v>
      </c>
      <c r="J217" s="356">
        <v>108</v>
      </c>
      <c r="K217" s="357">
        <v>3685.01</v>
      </c>
    </row>
    <row r="218" spans="1:11" ht="14.4" customHeight="1" x14ac:dyDescent="0.3">
      <c r="A218" s="352" t="s">
        <v>385</v>
      </c>
      <c r="B218" s="353" t="s">
        <v>535</v>
      </c>
      <c r="C218" s="354" t="s">
        <v>390</v>
      </c>
      <c r="D218" s="355" t="s">
        <v>536</v>
      </c>
      <c r="E218" s="354" t="s">
        <v>1334</v>
      </c>
      <c r="F218" s="355" t="s">
        <v>1335</v>
      </c>
      <c r="G218" s="354" t="s">
        <v>959</v>
      </c>
      <c r="H218" s="354" t="s">
        <v>960</v>
      </c>
      <c r="I218" s="356">
        <v>216.29</v>
      </c>
      <c r="J218" s="356">
        <v>288</v>
      </c>
      <c r="K218" s="357">
        <v>62290.450000000004</v>
      </c>
    </row>
    <row r="219" spans="1:11" ht="14.4" customHeight="1" x14ac:dyDescent="0.3">
      <c r="A219" s="352" t="s">
        <v>385</v>
      </c>
      <c r="B219" s="353" t="s">
        <v>535</v>
      </c>
      <c r="C219" s="354" t="s">
        <v>390</v>
      </c>
      <c r="D219" s="355" t="s">
        <v>536</v>
      </c>
      <c r="E219" s="354" t="s">
        <v>1334</v>
      </c>
      <c r="F219" s="355" t="s">
        <v>1335</v>
      </c>
      <c r="G219" s="354" t="s">
        <v>961</v>
      </c>
      <c r="H219" s="354" t="s">
        <v>962</v>
      </c>
      <c r="I219" s="356">
        <v>31.36</v>
      </c>
      <c r="J219" s="356">
        <v>2160</v>
      </c>
      <c r="K219" s="357">
        <v>67742.849999999991</v>
      </c>
    </row>
    <row r="220" spans="1:11" ht="14.4" customHeight="1" x14ac:dyDescent="0.3">
      <c r="A220" s="352" t="s">
        <v>385</v>
      </c>
      <c r="B220" s="353" t="s">
        <v>535</v>
      </c>
      <c r="C220" s="354" t="s">
        <v>390</v>
      </c>
      <c r="D220" s="355" t="s">
        <v>536</v>
      </c>
      <c r="E220" s="354" t="s">
        <v>1334</v>
      </c>
      <c r="F220" s="355" t="s">
        <v>1335</v>
      </c>
      <c r="G220" s="354" t="s">
        <v>961</v>
      </c>
      <c r="H220" s="354" t="s">
        <v>963</v>
      </c>
      <c r="I220" s="356">
        <v>31.36</v>
      </c>
      <c r="J220" s="356">
        <v>1200</v>
      </c>
      <c r="K220" s="357">
        <v>37636.050000000003</v>
      </c>
    </row>
    <row r="221" spans="1:11" ht="14.4" customHeight="1" x14ac:dyDescent="0.3">
      <c r="A221" s="352" t="s">
        <v>385</v>
      </c>
      <c r="B221" s="353" t="s">
        <v>535</v>
      </c>
      <c r="C221" s="354" t="s">
        <v>390</v>
      </c>
      <c r="D221" s="355" t="s">
        <v>536</v>
      </c>
      <c r="E221" s="354" t="s">
        <v>1334</v>
      </c>
      <c r="F221" s="355" t="s">
        <v>1335</v>
      </c>
      <c r="G221" s="354" t="s">
        <v>961</v>
      </c>
      <c r="H221" s="354" t="s">
        <v>964</v>
      </c>
      <c r="I221" s="356">
        <v>31.36</v>
      </c>
      <c r="J221" s="356">
        <v>1056</v>
      </c>
      <c r="K221" s="357">
        <v>33119.72</v>
      </c>
    </row>
    <row r="222" spans="1:11" ht="14.4" customHeight="1" x14ac:dyDescent="0.3">
      <c r="A222" s="352" t="s">
        <v>385</v>
      </c>
      <c r="B222" s="353" t="s">
        <v>535</v>
      </c>
      <c r="C222" s="354" t="s">
        <v>390</v>
      </c>
      <c r="D222" s="355" t="s">
        <v>536</v>
      </c>
      <c r="E222" s="354" t="s">
        <v>1334</v>
      </c>
      <c r="F222" s="355" t="s">
        <v>1335</v>
      </c>
      <c r="G222" s="354" t="s">
        <v>965</v>
      </c>
      <c r="H222" s="354" t="s">
        <v>966</v>
      </c>
      <c r="I222" s="356">
        <v>99.35</v>
      </c>
      <c r="J222" s="356">
        <v>144</v>
      </c>
      <c r="K222" s="357">
        <v>14306.32</v>
      </c>
    </row>
    <row r="223" spans="1:11" ht="14.4" customHeight="1" x14ac:dyDescent="0.3">
      <c r="A223" s="352" t="s">
        <v>385</v>
      </c>
      <c r="B223" s="353" t="s">
        <v>535</v>
      </c>
      <c r="C223" s="354" t="s">
        <v>390</v>
      </c>
      <c r="D223" s="355" t="s">
        <v>536</v>
      </c>
      <c r="E223" s="354" t="s">
        <v>1334</v>
      </c>
      <c r="F223" s="355" t="s">
        <v>1335</v>
      </c>
      <c r="G223" s="354" t="s">
        <v>967</v>
      </c>
      <c r="H223" s="354" t="s">
        <v>968</v>
      </c>
      <c r="I223" s="356">
        <v>30.32</v>
      </c>
      <c r="J223" s="356">
        <v>3840</v>
      </c>
      <c r="K223" s="357">
        <v>116421.53</v>
      </c>
    </row>
    <row r="224" spans="1:11" ht="14.4" customHeight="1" x14ac:dyDescent="0.3">
      <c r="A224" s="352" t="s">
        <v>385</v>
      </c>
      <c r="B224" s="353" t="s">
        <v>535</v>
      </c>
      <c r="C224" s="354" t="s">
        <v>390</v>
      </c>
      <c r="D224" s="355" t="s">
        <v>536</v>
      </c>
      <c r="E224" s="354" t="s">
        <v>1334</v>
      </c>
      <c r="F224" s="355" t="s">
        <v>1335</v>
      </c>
      <c r="G224" s="354" t="s">
        <v>967</v>
      </c>
      <c r="H224" s="354" t="s">
        <v>969</v>
      </c>
      <c r="I224" s="356">
        <v>30.320000000000004</v>
      </c>
      <c r="J224" s="356">
        <v>2640</v>
      </c>
      <c r="K224" s="357">
        <v>80039.070000000007</v>
      </c>
    </row>
    <row r="225" spans="1:11" ht="14.4" customHeight="1" x14ac:dyDescent="0.3">
      <c r="A225" s="352" t="s">
        <v>385</v>
      </c>
      <c r="B225" s="353" t="s">
        <v>535</v>
      </c>
      <c r="C225" s="354" t="s">
        <v>390</v>
      </c>
      <c r="D225" s="355" t="s">
        <v>536</v>
      </c>
      <c r="E225" s="354" t="s">
        <v>1334</v>
      </c>
      <c r="F225" s="355" t="s">
        <v>1335</v>
      </c>
      <c r="G225" s="354" t="s">
        <v>970</v>
      </c>
      <c r="H225" s="354" t="s">
        <v>971</v>
      </c>
      <c r="I225" s="356">
        <v>32.409999999999997</v>
      </c>
      <c r="J225" s="356">
        <v>600</v>
      </c>
      <c r="K225" s="357">
        <v>19445.349999999999</v>
      </c>
    </row>
    <row r="226" spans="1:11" ht="14.4" customHeight="1" x14ac:dyDescent="0.3">
      <c r="A226" s="352" t="s">
        <v>385</v>
      </c>
      <c r="B226" s="353" t="s">
        <v>535</v>
      </c>
      <c r="C226" s="354" t="s">
        <v>390</v>
      </c>
      <c r="D226" s="355" t="s">
        <v>536</v>
      </c>
      <c r="E226" s="354" t="s">
        <v>1334</v>
      </c>
      <c r="F226" s="355" t="s">
        <v>1335</v>
      </c>
      <c r="G226" s="354" t="s">
        <v>970</v>
      </c>
      <c r="H226" s="354" t="s">
        <v>972</v>
      </c>
      <c r="I226" s="356">
        <v>32.409999999999997</v>
      </c>
      <c r="J226" s="356">
        <v>1080</v>
      </c>
      <c r="K226" s="357">
        <v>35001.629999999997</v>
      </c>
    </row>
    <row r="227" spans="1:11" ht="14.4" customHeight="1" x14ac:dyDescent="0.3">
      <c r="A227" s="352" t="s">
        <v>385</v>
      </c>
      <c r="B227" s="353" t="s">
        <v>535</v>
      </c>
      <c r="C227" s="354" t="s">
        <v>390</v>
      </c>
      <c r="D227" s="355" t="s">
        <v>536</v>
      </c>
      <c r="E227" s="354" t="s">
        <v>1334</v>
      </c>
      <c r="F227" s="355" t="s">
        <v>1335</v>
      </c>
      <c r="G227" s="354" t="s">
        <v>973</v>
      </c>
      <c r="H227" s="354" t="s">
        <v>974</v>
      </c>
      <c r="I227" s="356">
        <v>151.28</v>
      </c>
      <c r="J227" s="356">
        <v>180</v>
      </c>
      <c r="K227" s="357">
        <v>27230.530000000002</v>
      </c>
    </row>
    <row r="228" spans="1:11" ht="14.4" customHeight="1" x14ac:dyDescent="0.3">
      <c r="A228" s="352" t="s">
        <v>385</v>
      </c>
      <c r="B228" s="353" t="s">
        <v>535</v>
      </c>
      <c r="C228" s="354" t="s">
        <v>390</v>
      </c>
      <c r="D228" s="355" t="s">
        <v>536</v>
      </c>
      <c r="E228" s="354" t="s">
        <v>1334</v>
      </c>
      <c r="F228" s="355" t="s">
        <v>1335</v>
      </c>
      <c r="G228" s="354" t="s">
        <v>975</v>
      </c>
      <c r="H228" s="354" t="s">
        <v>976</v>
      </c>
      <c r="I228" s="356">
        <v>26.9</v>
      </c>
      <c r="J228" s="356">
        <v>100</v>
      </c>
      <c r="K228" s="357">
        <v>2690.2</v>
      </c>
    </row>
    <row r="229" spans="1:11" ht="14.4" customHeight="1" x14ac:dyDescent="0.3">
      <c r="A229" s="352" t="s">
        <v>385</v>
      </c>
      <c r="B229" s="353" t="s">
        <v>535</v>
      </c>
      <c r="C229" s="354" t="s">
        <v>390</v>
      </c>
      <c r="D229" s="355" t="s">
        <v>536</v>
      </c>
      <c r="E229" s="354" t="s">
        <v>1334</v>
      </c>
      <c r="F229" s="355" t="s">
        <v>1335</v>
      </c>
      <c r="G229" s="354" t="s">
        <v>977</v>
      </c>
      <c r="H229" s="354" t="s">
        <v>978</v>
      </c>
      <c r="I229" s="356">
        <v>45.38</v>
      </c>
      <c r="J229" s="356">
        <v>288</v>
      </c>
      <c r="K229" s="357">
        <v>13069.16</v>
      </c>
    </row>
    <row r="230" spans="1:11" ht="14.4" customHeight="1" x14ac:dyDescent="0.3">
      <c r="A230" s="352" t="s">
        <v>385</v>
      </c>
      <c r="B230" s="353" t="s">
        <v>535</v>
      </c>
      <c r="C230" s="354" t="s">
        <v>390</v>
      </c>
      <c r="D230" s="355" t="s">
        <v>536</v>
      </c>
      <c r="E230" s="354" t="s">
        <v>1334</v>
      </c>
      <c r="F230" s="355" t="s">
        <v>1335</v>
      </c>
      <c r="G230" s="354" t="s">
        <v>979</v>
      </c>
      <c r="H230" s="354" t="s">
        <v>980</v>
      </c>
      <c r="I230" s="356">
        <v>97.83</v>
      </c>
      <c r="J230" s="356">
        <v>60</v>
      </c>
      <c r="K230" s="357">
        <v>5869.95</v>
      </c>
    </row>
    <row r="231" spans="1:11" ht="14.4" customHeight="1" x14ac:dyDescent="0.3">
      <c r="A231" s="352" t="s">
        <v>385</v>
      </c>
      <c r="B231" s="353" t="s">
        <v>535</v>
      </c>
      <c r="C231" s="354" t="s">
        <v>390</v>
      </c>
      <c r="D231" s="355" t="s">
        <v>536</v>
      </c>
      <c r="E231" s="354" t="s">
        <v>1334</v>
      </c>
      <c r="F231" s="355" t="s">
        <v>1335</v>
      </c>
      <c r="G231" s="354" t="s">
        <v>981</v>
      </c>
      <c r="H231" s="354" t="s">
        <v>982</v>
      </c>
      <c r="I231" s="356">
        <v>35.67</v>
      </c>
      <c r="J231" s="356">
        <v>120</v>
      </c>
      <c r="K231" s="357">
        <v>4280.97</v>
      </c>
    </row>
    <row r="232" spans="1:11" ht="14.4" customHeight="1" x14ac:dyDescent="0.3">
      <c r="A232" s="352" t="s">
        <v>385</v>
      </c>
      <c r="B232" s="353" t="s">
        <v>535</v>
      </c>
      <c r="C232" s="354" t="s">
        <v>390</v>
      </c>
      <c r="D232" s="355" t="s">
        <v>536</v>
      </c>
      <c r="E232" s="354" t="s">
        <v>1334</v>
      </c>
      <c r="F232" s="355" t="s">
        <v>1335</v>
      </c>
      <c r="G232" s="354" t="s">
        <v>983</v>
      </c>
      <c r="H232" s="354" t="s">
        <v>984</v>
      </c>
      <c r="I232" s="356">
        <v>50.12</v>
      </c>
      <c r="J232" s="356">
        <v>792</v>
      </c>
      <c r="K232" s="357">
        <v>39692.660000000003</v>
      </c>
    </row>
    <row r="233" spans="1:11" ht="14.4" customHeight="1" x14ac:dyDescent="0.3">
      <c r="A233" s="352" t="s">
        <v>385</v>
      </c>
      <c r="B233" s="353" t="s">
        <v>535</v>
      </c>
      <c r="C233" s="354" t="s">
        <v>390</v>
      </c>
      <c r="D233" s="355" t="s">
        <v>536</v>
      </c>
      <c r="E233" s="354" t="s">
        <v>1334</v>
      </c>
      <c r="F233" s="355" t="s">
        <v>1335</v>
      </c>
      <c r="G233" s="354" t="s">
        <v>985</v>
      </c>
      <c r="H233" s="354" t="s">
        <v>986</v>
      </c>
      <c r="I233" s="356">
        <v>54.109999999999992</v>
      </c>
      <c r="J233" s="356">
        <v>324</v>
      </c>
      <c r="K233" s="357">
        <v>17530.830000000002</v>
      </c>
    </row>
    <row r="234" spans="1:11" ht="14.4" customHeight="1" x14ac:dyDescent="0.3">
      <c r="A234" s="352" t="s">
        <v>385</v>
      </c>
      <c r="B234" s="353" t="s">
        <v>535</v>
      </c>
      <c r="C234" s="354" t="s">
        <v>390</v>
      </c>
      <c r="D234" s="355" t="s">
        <v>536</v>
      </c>
      <c r="E234" s="354" t="s">
        <v>1334</v>
      </c>
      <c r="F234" s="355" t="s">
        <v>1335</v>
      </c>
      <c r="G234" s="354" t="s">
        <v>987</v>
      </c>
      <c r="H234" s="354" t="s">
        <v>988</v>
      </c>
      <c r="I234" s="356">
        <v>357.94999999999993</v>
      </c>
      <c r="J234" s="356">
        <v>876</v>
      </c>
      <c r="K234" s="357">
        <v>313564.18999999994</v>
      </c>
    </row>
    <row r="235" spans="1:11" ht="14.4" customHeight="1" x14ac:dyDescent="0.3">
      <c r="A235" s="352" t="s">
        <v>385</v>
      </c>
      <c r="B235" s="353" t="s">
        <v>535</v>
      </c>
      <c r="C235" s="354" t="s">
        <v>390</v>
      </c>
      <c r="D235" s="355" t="s">
        <v>536</v>
      </c>
      <c r="E235" s="354" t="s">
        <v>1334</v>
      </c>
      <c r="F235" s="355" t="s">
        <v>1335</v>
      </c>
      <c r="G235" s="354" t="s">
        <v>989</v>
      </c>
      <c r="H235" s="354" t="s">
        <v>990</v>
      </c>
      <c r="I235" s="356">
        <v>141.20000000000002</v>
      </c>
      <c r="J235" s="356">
        <v>288</v>
      </c>
      <c r="K235" s="357">
        <v>40665.800000000003</v>
      </c>
    </row>
    <row r="236" spans="1:11" ht="14.4" customHeight="1" x14ac:dyDescent="0.3">
      <c r="A236" s="352" t="s">
        <v>385</v>
      </c>
      <c r="B236" s="353" t="s">
        <v>535</v>
      </c>
      <c r="C236" s="354" t="s">
        <v>390</v>
      </c>
      <c r="D236" s="355" t="s">
        <v>536</v>
      </c>
      <c r="E236" s="354" t="s">
        <v>1334</v>
      </c>
      <c r="F236" s="355" t="s">
        <v>1335</v>
      </c>
      <c r="G236" s="354" t="s">
        <v>991</v>
      </c>
      <c r="H236" s="354" t="s">
        <v>992</v>
      </c>
      <c r="I236" s="356">
        <v>263.54000000000002</v>
      </c>
      <c r="J236" s="356">
        <v>132</v>
      </c>
      <c r="K236" s="357">
        <v>34787.130000000005</v>
      </c>
    </row>
    <row r="237" spans="1:11" ht="14.4" customHeight="1" x14ac:dyDescent="0.3">
      <c r="A237" s="352" t="s">
        <v>385</v>
      </c>
      <c r="B237" s="353" t="s">
        <v>535</v>
      </c>
      <c r="C237" s="354" t="s">
        <v>390</v>
      </c>
      <c r="D237" s="355" t="s">
        <v>536</v>
      </c>
      <c r="E237" s="354" t="s">
        <v>1334</v>
      </c>
      <c r="F237" s="355" t="s">
        <v>1335</v>
      </c>
      <c r="G237" s="354" t="s">
        <v>993</v>
      </c>
      <c r="H237" s="354" t="s">
        <v>994</v>
      </c>
      <c r="I237" s="356">
        <v>77.02</v>
      </c>
      <c r="J237" s="356">
        <v>216</v>
      </c>
      <c r="K237" s="357">
        <v>16635.349999999999</v>
      </c>
    </row>
    <row r="238" spans="1:11" ht="14.4" customHeight="1" x14ac:dyDescent="0.3">
      <c r="A238" s="352" t="s">
        <v>385</v>
      </c>
      <c r="B238" s="353" t="s">
        <v>535</v>
      </c>
      <c r="C238" s="354" t="s">
        <v>390</v>
      </c>
      <c r="D238" s="355" t="s">
        <v>536</v>
      </c>
      <c r="E238" s="354" t="s">
        <v>1334</v>
      </c>
      <c r="F238" s="355" t="s">
        <v>1335</v>
      </c>
      <c r="G238" s="354" t="s">
        <v>993</v>
      </c>
      <c r="H238" s="354" t="s">
        <v>995</v>
      </c>
      <c r="I238" s="356">
        <v>77.02</v>
      </c>
      <c r="J238" s="356">
        <v>144</v>
      </c>
      <c r="K238" s="357">
        <v>11090.23</v>
      </c>
    </row>
    <row r="239" spans="1:11" ht="14.4" customHeight="1" x14ac:dyDescent="0.3">
      <c r="A239" s="352" t="s">
        <v>385</v>
      </c>
      <c r="B239" s="353" t="s">
        <v>535</v>
      </c>
      <c r="C239" s="354" t="s">
        <v>390</v>
      </c>
      <c r="D239" s="355" t="s">
        <v>536</v>
      </c>
      <c r="E239" s="354" t="s">
        <v>1334</v>
      </c>
      <c r="F239" s="355" t="s">
        <v>1335</v>
      </c>
      <c r="G239" s="354" t="s">
        <v>996</v>
      </c>
      <c r="H239" s="354" t="s">
        <v>997</v>
      </c>
      <c r="I239" s="356">
        <v>457.6</v>
      </c>
      <c r="J239" s="356">
        <v>12</v>
      </c>
      <c r="K239" s="357">
        <v>5491.2</v>
      </c>
    </row>
    <row r="240" spans="1:11" ht="14.4" customHeight="1" x14ac:dyDescent="0.3">
      <c r="A240" s="352" t="s">
        <v>385</v>
      </c>
      <c r="B240" s="353" t="s">
        <v>535</v>
      </c>
      <c r="C240" s="354" t="s">
        <v>390</v>
      </c>
      <c r="D240" s="355" t="s">
        <v>536</v>
      </c>
      <c r="E240" s="354" t="s">
        <v>1334</v>
      </c>
      <c r="F240" s="355" t="s">
        <v>1335</v>
      </c>
      <c r="G240" s="354" t="s">
        <v>998</v>
      </c>
      <c r="H240" s="354" t="s">
        <v>999</v>
      </c>
      <c r="I240" s="356">
        <v>70.73</v>
      </c>
      <c r="J240" s="356">
        <v>216</v>
      </c>
      <c r="K240" s="357">
        <v>15277.68</v>
      </c>
    </row>
    <row r="241" spans="1:11" ht="14.4" customHeight="1" x14ac:dyDescent="0.3">
      <c r="A241" s="352" t="s">
        <v>385</v>
      </c>
      <c r="B241" s="353" t="s">
        <v>535</v>
      </c>
      <c r="C241" s="354" t="s">
        <v>390</v>
      </c>
      <c r="D241" s="355" t="s">
        <v>536</v>
      </c>
      <c r="E241" s="354" t="s">
        <v>1334</v>
      </c>
      <c r="F241" s="355" t="s">
        <v>1335</v>
      </c>
      <c r="G241" s="354" t="s">
        <v>1000</v>
      </c>
      <c r="H241" s="354" t="s">
        <v>1001</v>
      </c>
      <c r="I241" s="356">
        <v>42.67</v>
      </c>
      <c r="J241" s="356">
        <v>96</v>
      </c>
      <c r="K241" s="357">
        <v>4095.84</v>
      </c>
    </row>
    <row r="242" spans="1:11" ht="14.4" customHeight="1" x14ac:dyDescent="0.3">
      <c r="A242" s="352" t="s">
        <v>385</v>
      </c>
      <c r="B242" s="353" t="s">
        <v>535</v>
      </c>
      <c r="C242" s="354" t="s">
        <v>390</v>
      </c>
      <c r="D242" s="355" t="s">
        <v>536</v>
      </c>
      <c r="E242" s="354" t="s">
        <v>1334</v>
      </c>
      <c r="F242" s="355" t="s">
        <v>1335</v>
      </c>
      <c r="G242" s="354" t="s">
        <v>1002</v>
      </c>
      <c r="H242" s="354" t="s">
        <v>1003</v>
      </c>
      <c r="I242" s="356">
        <v>181.42</v>
      </c>
      <c r="J242" s="356">
        <v>72</v>
      </c>
      <c r="K242" s="357">
        <v>13061.94</v>
      </c>
    </row>
    <row r="243" spans="1:11" ht="14.4" customHeight="1" x14ac:dyDescent="0.3">
      <c r="A243" s="352" t="s">
        <v>385</v>
      </c>
      <c r="B243" s="353" t="s">
        <v>535</v>
      </c>
      <c r="C243" s="354" t="s">
        <v>390</v>
      </c>
      <c r="D243" s="355" t="s">
        <v>536</v>
      </c>
      <c r="E243" s="354" t="s">
        <v>1334</v>
      </c>
      <c r="F243" s="355" t="s">
        <v>1335</v>
      </c>
      <c r="G243" s="354" t="s">
        <v>1004</v>
      </c>
      <c r="H243" s="354" t="s">
        <v>1005</v>
      </c>
      <c r="I243" s="356">
        <v>50.12</v>
      </c>
      <c r="J243" s="356">
        <v>288</v>
      </c>
      <c r="K243" s="357">
        <v>14433.7</v>
      </c>
    </row>
    <row r="244" spans="1:11" ht="14.4" customHeight="1" x14ac:dyDescent="0.3">
      <c r="A244" s="352" t="s">
        <v>385</v>
      </c>
      <c r="B244" s="353" t="s">
        <v>535</v>
      </c>
      <c r="C244" s="354" t="s">
        <v>390</v>
      </c>
      <c r="D244" s="355" t="s">
        <v>536</v>
      </c>
      <c r="E244" s="354" t="s">
        <v>1334</v>
      </c>
      <c r="F244" s="355" t="s">
        <v>1335</v>
      </c>
      <c r="G244" s="354" t="s">
        <v>1004</v>
      </c>
      <c r="H244" s="354" t="s">
        <v>1006</v>
      </c>
      <c r="I244" s="356">
        <v>50.12</v>
      </c>
      <c r="J244" s="356">
        <v>216</v>
      </c>
      <c r="K244" s="357">
        <v>10825.27</v>
      </c>
    </row>
    <row r="245" spans="1:11" ht="14.4" customHeight="1" x14ac:dyDescent="0.3">
      <c r="A245" s="352" t="s">
        <v>385</v>
      </c>
      <c r="B245" s="353" t="s">
        <v>535</v>
      </c>
      <c r="C245" s="354" t="s">
        <v>390</v>
      </c>
      <c r="D245" s="355" t="s">
        <v>536</v>
      </c>
      <c r="E245" s="354" t="s">
        <v>1334</v>
      </c>
      <c r="F245" s="355" t="s">
        <v>1335</v>
      </c>
      <c r="G245" s="354" t="s">
        <v>1007</v>
      </c>
      <c r="H245" s="354" t="s">
        <v>1008</v>
      </c>
      <c r="I245" s="356">
        <v>31.36</v>
      </c>
      <c r="J245" s="356">
        <v>3360</v>
      </c>
      <c r="K245" s="357">
        <v>105380.95999999999</v>
      </c>
    </row>
    <row r="246" spans="1:11" ht="14.4" customHeight="1" x14ac:dyDescent="0.3">
      <c r="A246" s="352" t="s">
        <v>385</v>
      </c>
      <c r="B246" s="353" t="s">
        <v>535</v>
      </c>
      <c r="C246" s="354" t="s">
        <v>390</v>
      </c>
      <c r="D246" s="355" t="s">
        <v>536</v>
      </c>
      <c r="E246" s="354" t="s">
        <v>1334</v>
      </c>
      <c r="F246" s="355" t="s">
        <v>1335</v>
      </c>
      <c r="G246" s="354" t="s">
        <v>1009</v>
      </c>
      <c r="H246" s="354" t="s">
        <v>1010</v>
      </c>
      <c r="I246" s="356">
        <v>79.760000000000005</v>
      </c>
      <c r="J246" s="356">
        <v>108</v>
      </c>
      <c r="K246" s="357">
        <v>8614.51</v>
      </c>
    </row>
    <row r="247" spans="1:11" ht="14.4" customHeight="1" x14ac:dyDescent="0.3">
      <c r="A247" s="352" t="s">
        <v>385</v>
      </c>
      <c r="B247" s="353" t="s">
        <v>535</v>
      </c>
      <c r="C247" s="354" t="s">
        <v>390</v>
      </c>
      <c r="D247" s="355" t="s">
        <v>536</v>
      </c>
      <c r="E247" s="354" t="s">
        <v>1334</v>
      </c>
      <c r="F247" s="355" t="s">
        <v>1335</v>
      </c>
      <c r="G247" s="354" t="s">
        <v>1011</v>
      </c>
      <c r="H247" s="354" t="s">
        <v>1012</v>
      </c>
      <c r="I247" s="356">
        <v>161.16999999999999</v>
      </c>
      <c r="J247" s="356">
        <v>552</v>
      </c>
      <c r="K247" s="357">
        <v>88965.87</v>
      </c>
    </row>
    <row r="248" spans="1:11" ht="14.4" customHeight="1" x14ac:dyDescent="0.3">
      <c r="A248" s="352" t="s">
        <v>385</v>
      </c>
      <c r="B248" s="353" t="s">
        <v>535</v>
      </c>
      <c r="C248" s="354" t="s">
        <v>390</v>
      </c>
      <c r="D248" s="355" t="s">
        <v>536</v>
      </c>
      <c r="E248" s="354" t="s">
        <v>1334</v>
      </c>
      <c r="F248" s="355" t="s">
        <v>1335</v>
      </c>
      <c r="G248" s="354" t="s">
        <v>1011</v>
      </c>
      <c r="H248" s="354" t="s">
        <v>1013</v>
      </c>
      <c r="I248" s="356">
        <v>161.16999999999999</v>
      </c>
      <c r="J248" s="356">
        <v>336</v>
      </c>
      <c r="K248" s="357">
        <v>54153.179999999993</v>
      </c>
    </row>
    <row r="249" spans="1:11" ht="14.4" customHeight="1" x14ac:dyDescent="0.3">
      <c r="A249" s="352" t="s">
        <v>385</v>
      </c>
      <c r="B249" s="353" t="s">
        <v>535</v>
      </c>
      <c r="C249" s="354" t="s">
        <v>390</v>
      </c>
      <c r="D249" s="355" t="s">
        <v>536</v>
      </c>
      <c r="E249" s="354" t="s">
        <v>1334</v>
      </c>
      <c r="F249" s="355" t="s">
        <v>1335</v>
      </c>
      <c r="G249" s="354" t="s">
        <v>1014</v>
      </c>
      <c r="H249" s="354" t="s">
        <v>1015</v>
      </c>
      <c r="I249" s="356">
        <v>129.63999999999999</v>
      </c>
      <c r="J249" s="356">
        <v>288</v>
      </c>
      <c r="K249" s="357">
        <v>37337.019999999997</v>
      </c>
    </row>
    <row r="250" spans="1:11" ht="14.4" customHeight="1" x14ac:dyDescent="0.3">
      <c r="A250" s="352" t="s">
        <v>385</v>
      </c>
      <c r="B250" s="353" t="s">
        <v>535</v>
      </c>
      <c r="C250" s="354" t="s">
        <v>390</v>
      </c>
      <c r="D250" s="355" t="s">
        <v>536</v>
      </c>
      <c r="E250" s="354" t="s">
        <v>1334</v>
      </c>
      <c r="F250" s="355" t="s">
        <v>1335</v>
      </c>
      <c r="G250" s="354" t="s">
        <v>1016</v>
      </c>
      <c r="H250" s="354" t="s">
        <v>1017</v>
      </c>
      <c r="I250" s="356">
        <v>130.97749999999999</v>
      </c>
      <c r="J250" s="356">
        <v>324</v>
      </c>
      <c r="K250" s="357">
        <v>42435.38</v>
      </c>
    </row>
    <row r="251" spans="1:11" ht="14.4" customHeight="1" x14ac:dyDescent="0.3">
      <c r="A251" s="352" t="s">
        <v>385</v>
      </c>
      <c r="B251" s="353" t="s">
        <v>535</v>
      </c>
      <c r="C251" s="354" t="s">
        <v>390</v>
      </c>
      <c r="D251" s="355" t="s">
        <v>536</v>
      </c>
      <c r="E251" s="354" t="s">
        <v>1334</v>
      </c>
      <c r="F251" s="355" t="s">
        <v>1335</v>
      </c>
      <c r="G251" s="354" t="s">
        <v>1018</v>
      </c>
      <c r="H251" s="354" t="s">
        <v>1019</v>
      </c>
      <c r="I251" s="356">
        <v>146.93</v>
      </c>
      <c r="J251" s="356">
        <v>72</v>
      </c>
      <c r="K251" s="357">
        <v>10579.29</v>
      </c>
    </row>
    <row r="252" spans="1:11" ht="14.4" customHeight="1" x14ac:dyDescent="0.3">
      <c r="A252" s="352" t="s">
        <v>385</v>
      </c>
      <c r="B252" s="353" t="s">
        <v>535</v>
      </c>
      <c r="C252" s="354" t="s">
        <v>390</v>
      </c>
      <c r="D252" s="355" t="s">
        <v>536</v>
      </c>
      <c r="E252" s="354" t="s">
        <v>1334</v>
      </c>
      <c r="F252" s="355" t="s">
        <v>1335</v>
      </c>
      <c r="G252" s="354" t="s">
        <v>1020</v>
      </c>
      <c r="H252" s="354" t="s">
        <v>1021</v>
      </c>
      <c r="I252" s="356">
        <v>131.68</v>
      </c>
      <c r="J252" s="356">
        <v>144</v>
      </c>
      <c r="K252" s="357">
        <v>18961.48</v>
      </c>
    </row>
    <row r="253" spans="1:11" ht="14.4" customHeight="1" x14ac:dyDescent="0.3">
      <c r="A253" s="352" t="s">
        <v>385</v>
      </c>
      <c r="B253" s="353" t="s">
        <v>535</v>
      </c>
      <c r="C253" s="354" t="s">
        <v>390</v>
      </c>
      <c r="D253" s="355" t="s">
        <v>536</v>
      </c>
      <c r="E253" s="354" t="s">
        <v>1334</v>
      </c>
      <c r="F253" s="355" t="s">
        <v>1335</v>
      </c>
      <c r="G253" s="354" t="s">
        <v>1022</v>
      </c>
      <c r="H253" s="354" t="s">
        <v>1023</v>
      </c>
      <c r="I253" s="356">
        <v>189.47</v>
      </c>
      <c r="J253" s="356">
        <v>72</v>
      </c>
      <c r="K253" s="357">
        <v>13641.86</v>
      </c>
    </row>
    <row r="254" spans="1:11" ht="14.4" customHeight="1" x14ac:dyDescent="0.3">
      <c r="A254" s="352" t="s">
        <v>385</v>
      </c>
      <c r="B254" s="353" t="s">
        <v>535</v>
      </c>
      <c r="C254" s="354" t="s">
        <v>390</v>
      </c>
      <c r="D254" s="355" t="s">
        <v>536</v>
      </c>
      <c r="E254" s="354" t="s">
        <v>1334</v>
      </c>
      <c r="F254" s="355" t="s">
        <v>1335</v>
      </c>
      <c r="G254" s="354" t="s">
        <v>1022</v>
      </c>
      <c r="H254" s="354" t="s">
        <v>1024</v>
      </c>
      <c r="I254" s="356">
        <v>189.47</v>
      </c>
      <c r="J254" s="356">
        <v>60</v>
      </c>
      <c r="K254" s="357">
        <v>11368.21</v>
      </c>
    </row>
    <row r="255" spans="1:11" ht="14.4" customHeight="1" x14ac:dyDescent="0.3">
      <c r="A255" s="352" t="s">
        <v>385</v>
      </c>
      <c r="B255" s="353" t="s">
        <v>535</v>
      </c>
      <c r="C255" s="354" t="s">
        <v>390</v>
      </c>
      <c r="D255" s="355" t="s">
        <v>536</v>
      </c>
      <c r="E255" s="354" t="s">
        <v>1334</v>
      </c>
      <c r="F255" s="355" t="s">
        <v>1335</v>
      </c>
      <c r="G255" s="354" t="s">
        <v>1025</v>
      </c>
      <c r="H255" s="354" t="s">
        <v>1026</v>
      </c>
      <c r="I255" s="356">
        <v>44.53</v>
      </c>
      <c r="J255" s="356">
        <v>540</v>
      </c>
      <c r="K255" s="357">
        <v>24045.33</v>
      </c>
    </row>
    <row r="256" spans="1:11" ht="14.4" customHeight="1" x14ac:dyDescent="0.3">
      <c r="A256" s="352" t="s">
        <v>385</v>
      </c>
      <c r="B256" s="353" t="s">
        <v>535</v>
      </c>
      <c r="C256" s="354" t="s">
        <v>390</v>
      </c>
      <c r="D256" s="355" t="s">
        <v>536</v>
      </c>
      <c r="E256" s="354" t="s">
        <v>1334</v>
      </c>
      <c r="F256" s="355" t="s">
        <v>1335</v>
      </c>
      <c r="G256" s="354" t="s">
        <v>1027</v>
      </c>
      <c r="H256" s="354" t="s">
        <v>1028</v>
      </c>
      <c r="I256" s="356">
        <v>263.54000000000002</v>
      </c>
      <c r="J256" s="356">
        <v>36</v>
      </c>
      <c r="K256" s="357">
        <v>9487.4</v>
      </c>
    </row>
    <row r="257" spans="1:11" ht="14.4" customHeight="1" x14ac:dyDescent="0.3">
      <c r="A257" s="352" t="s">
        <v>385</v>
      </c>
      <c r="B257" s="353" t="s">
        <v>535</v>
      </c>
      <c r="C257" s="354" t="s">
        <v>390</v>
      </c>
      <c r="D257" s="355" t="s">
        <v>536</v>
      </c>
      <c r="E257" s="354" t="s">
        <v>1334</v>
      </c>
      <c r="F257" s="355" t="s">
        <v>1335</v>
      </c>
      <c r="G257" s="354" t="s">
        <v>1029</v>
      </c>
      <c r="H257" s="354" t="s">
        <v>1030</v>
      </c>
      <c r="I257" s="356">
        <v>86.25</v>
      </c>
      <c r="J257" s="356">
        <v>1080</v>
      </c>
      <c r="K257" s="357">
        <v>93150</v>
      </c>
    </row>
    <row r="258" spans="1:11" ht="14.4" customHeight="1" x14ac:dyDescent="0.3">
      <c r="A258" s="352" t="s">
        <v>385</v>
      </c>
      <c r="B258" s="353" t="s">
        <v>535</v>
      </c>
      <c r="C258" s="354" t="s">
        <v>390</v>
      </c>
      <c r="D258" s="355" t="s">
        <v>536</v>
      </c>
      <c r="E258" s="354" t="s">
        <v>1334</v>
      </c>
      <c r="F258" s="355" t="s">
        <v>1335</v>
      </c>
      <c r="G258" s="354" t="s">
        <v>1029</v>
      </c>
      <c r="H258" s="354" t="s">
        <v>1031</v>
      </c>
      <c r="I258" s="356">
        <v>86.25</v>
      </c>
      <c r="J258" s="356">
        <v>360</v>
      </c>
      <c r="K258" s="357">
        <v>31050</v>
      </c>
    </row>
    <row r="259" spans="1:11" ht="14.4" customHeight="1" x14ac:dyDescent="0.3">
      <c r="A259" s="352" t="s">
        <v>385</v>
      </c>
      <c r="B259" s="353" t="s">
        <v>535</v>
      </c>
      <c r="C259" s="354" t="s">
        <v>390</v>
      </c>
      <c r="D259" s="355" t="s">
        <v>536</v>
      </c>
      <c r="E259" s="354" t="s">
        <v>1334</v>
      </c>
      <c r="F259" s="355" t="s">
        <v>1335</v>
      </c>
      <c r="G259" s="354" t="s">
        <v>1032</v>
      </c>
      <c r="H259" s="354" t="s">
        <v>1033</v>
      </c>
      <c r="I259" s="356">
        <v>34.840000000000003</v>
      </c>
      <c r="J259" s="356">
        <v>36</v>
      </c>
      <c r="K259" s="357">
        <v>1254.24</v>
      </c>
    </row>
    <row r="260" spans="1:11" ht="14.4" customHeight="1" x14ac:dyDescent="0.3">
      <c r="A260" s="352" t="s">
        <v>385</v>
      </c>
      <c r="B260" s="353" t="s">
        <v>535</v>
      </c>
      <c r="C260" s="354" t="s">
        <v>390</v>
      </c>
      <c r="D260" s="355" t="s">
        <v>536</v>
      </c>
      <c r="E260" s="354" t="s">
        <v>1334</v>
      </c>
      <c r="F260" s="355" t="s">
        <v>1335</v>
      </c>
      <c r="G260" s="354" t="s">
        <v>1034</v>
      </c>
      <c r="H260" s="354" t="s">
        <v>1035</v>
      </c>
      <c r="I260" s="356">
        <v>75.040000000000006</v>
      </c>
      <c r="J260" s="356">
        <v>432</v>
      </c>
      <c r="K260" s="357">
        <v>32416.469999999998</v>
      </c>
    </row>
    <row r="261" spans="1:11" ht="14.4" customHeight="1" x14ac:dyDescent="0.3">
      <c r="A261" s="352" t="s">
        <v>385</v>
      </c>
      <c r="B261" s="353" t="s">
        <v>535</v>
      </c>
      <c r="C261" s="354" t="s">
        <v>390</v>
      </c>
      <c r="D261" s="355" t="s">
        <v>536</v>
      </c>
      <c r="E261" s="354" t="s">
        <v>1334</v>
      </c>
      <c r="F261" s="355" t="s">
        <v>1335</v>
      </c>
      <c r="G261" s="354" t="s">
        <v>1036</v>
      </c>
      <c r="H261" s="354" t="s">
        <v>1037</v>
      </c>
      <c r="I261" s="356">
        <v>177.26</v>
      </c>
      <c r="J261" s="356">
        <v>72</v>
      </c>
      <c r="K261" s="357">
        <v>12763</v>
      </c>
    </row>
    <row r="262" spans="1:11" ht="14.4" customHeight="1" x14ac:dyDescent="0.3">
      <c r="A262" s="352" t="s">
        <v>385</v>
      </c>
      <c r="B262" s="353" t="s">
        <v>535</v>
      </c>
      <c r="C262" s="354" t="s">
        <v>390</v>
      </c>
      <c r="D262" s="355" t="s">
        <v>536</v>
      </c>
      <c r="E262" s="354" t="s">
        <v>1334</v>
      </c>
      <c r="F262" s="355" t="s">
        <v>1335</v>
      </c>
      <c r="G262" s="354" t="s">
        <v>1038</v>
      </c>
      <c r="H262" s="354" t="s">
        <v>1039</v>
      </c>
      <c r="I262" s="356">
        <v>393.27</v>
      </c>
      <c r="J262" s="356">
        <v>72</v>
      </c>
      <c r="K262" s="357">
        <v>28315.67</v>
      </c>
    </row>
    <row r="263" spans="1:11" ht="14.4" customHeight="1" x14ac:dyDescent="0.3">
      <c r="A263" s="352" t="s">
        <v>385</v>
      </c>
      <c r="B263" s="353" t="s">
        <v>535</v>
      </c>
      <c r="C263" s="354" t="s">
        <v>390</v>
      </c>
      <c r="D263" s="355" t="s">
        <v>536</v>
      </c>
      <c r="E263" s="354" t="s">
        <v>1334</v>
      </c>
      <c r="F263" s="355" t="s">
        <v>1335</v>
      </c>
      <c r="G263" s="354" t="s">
        <v>1040</v>
      </c>
      <c r="H263" s="354" t="s">
        <v>1041</v>
      </c>
      <c r="I263" s="356">
        <v>46.96</v>
      </c>
      <c r="J263" s="356">
        <v>180</v>
      </c>
      <c r="K263" s="357">
        <v>8452.5</v>
      </c>
    </row>
    <row r="264" spans="1:11" ht="14.4" customHeight="1" x14ac:dyDescent="0.3">
      <c r="A264" s="352" t="s">
        <v>385</v>
      </c>
      <c r="B264" s="353" t="s">
        <v>535</v>
      </c>
      <c r="C264" s="354" t="s">
        <v>390</v>
      </c>
      <c r="D264" s="355" t="s">
        <v>536</v>
      </c>
      <c r="E264" s="354" t="s">
        <v>1334</v>
      </c>
      <c r="F264" s="355" t="s">
        <v>1335</v>
      </c>
      <c r="G264" s="354" t="s">
        <v>1042</v>
      </c>
      <c r="H264" s="354" t="s">
        <v>1043</v>
      </c>
      <c r="I264" s="356">
        <v>52.93</v>
      </c>
      <c r="J264" s="356">
        <v>108</v>
      </c>
      <c r="K264" s="357">
        <v>5716.93</v>
      </c>
    </row>
    <row r="265" spans="1:11" ht="14.4" customHeight="1" x14ac:dyDescent="0.3">
      <c r="A265" s="352" t="s">
        <v>385</v>
      </c>
      <c r="B265" s="353" t="s">
        <v>535</v>
      </c>
      <c r="C265" s="354" t="s">
        <v>390</v>
      </c>
      <c r="D265" s="355" t="s">
        <v>536</v>
      </c>
      <c r="E265" s="354" t="s">
        <v>1334</v>
      </c>
      <c r="F265" s="355" t="s">
        <v>1335</v>
      </c>
      <c r="G265" s="354" t="s">
        <v>1044</v>
      </c>
      <c r="H265" s="354" t="s">
        <v>1045</v>
      </c>
      <c r="I265" s="356">
        <v>371.45</v>
      </c>
      <c r="J265" s="356">
        <v>48</v>
      </c>
      <c r="K265" s="357">
        <v>17829.599999999999</v>
      </c>
    </row>
    <row r="266" spans="1:11" ht="14.4" customHeight="1" x14ac:dyDescent="0.3">
      <c r="A266" s="352" t="s">
        <v>385</v>
      </c>
      <c r="B266" s="353" t="s">
        <v>535</v>
      </c>
      <c r="C266" s="354" t="s">
        <v>390</v>
      </c>
      <c r="D266" s="355" t="s">
        <v>536</v>
      </c>
      <c r="E266" s="354" t="s">
        <v>1334</v>
      </c>
      <c r="F266" s="355" t="s">
        <v>1335</v>
      </c>
      <c r="G266" s="354" t="s">
        <v>1046</v>
      </c>
      <c r="H266" s="354" t="s">
        <v>1047</v>
      </c>
      <c r="I266" s="356">
        <v>330.21</v>
      </c>
      <c r="J266" s="356">
        <v>48</v>
      </c>
      <c r="K266" s="357">
        <v>15850.04</v>
      </c>
    </row>
    <row r="267" spans="1:11" ht="14.4" customHeight="1" x14ac:dyDescent="0.3">
      <c r="A267" s="352" t="s">
        <v>385</v>
      </c>
      <c r="B267" s="353" t="s">
        <v>535</v>
      </c>
      <c r="C267" s="354" t="s">
        <v>390</v>
      </c>
      <c r="D267" s="355" t="s">
        <v>536</v>
      </c>
      <c r="E267" s="354" t="s">
        <v>1334</v>
      </c>
      <c r="F267" s="355" t="s">
        <v>1335</v>
      </c>
      <c r="G267" s="354" t="s">
        <v>1048</v>
      </c>
      <c r="H267" s="354" t="s">
        <v>1049</v>
      </c>
      <c r="I267" s="356">
        <v>194.37</v>
      </c>
      <c r="J267" s="356">
        <v>24</v>
      </c>
      <c r="K267" s="357">
        <v>4664.91</v>
      </c>
    </row>
    <row r="268" spans="1:11" ht="14.4" customHeight="1" x14ac:dyDescent="0.3">
      <c r="A268" s="352" t="s">
        <v>385</v>
      </c>
      <c r="B268" s="353" t="s">
        <v>535</v>
      </c>
      <c r="C268" s="354" t="s">
        <v>390</v>
      </c>
      <c r="D268" s="355" t="s">
        <v>536</v>
      </c>
      <c r="E268" s="354" t="s">
        <v>1334</v>
      </c>
      <c r="F268" s="355" t="s">
        <v>1335</v>
      </c>
      <c r="G268" s="354" t="s">
        <v>1050</v>
      </c>
      <c r="H268" s="354" t="s">
        <v>1051</v>
      </c>
      <c r="I268" s="356">
        <v>42.670000000000009</v>
      </c>
      <c r="J268" s="356">
        <v>492</v>
      </c>
      <c r="K268" s="357">
        <v>20991.18</v>
      </c>
    </row>
    <row r="269" spans="1:11" ht="14.4" customHeight="1" x14ac:dyDescent="0.3">
      <c r="A269" s="352" t="s">
        <v>385</v>
      </c>
      <c r="B269" s="353" t="s">
        <v>535</v>
      </c>
      <c r="C269" s="354" t="s">
        <v>390</v>
      </c>
      <c r="D269" s="355" t="s">
        <v>536</v>
      </c>
      <c r="E269" s="354" t="s">
        <v>1334</v>
      </c>
      <c r="F269" s="355" t="s">
        <v>1335</v>
      </c>
      <c r="G269" s="354" t="s">
        <v>1052</v>
      </c>
      <c r="H269" s="354" t="s">
        <v>1053</v>
      </c>
      <c r="I269" s="356">
        <v>48.5</v>
      </c>
      <c r="J269" s="356">
        <v>36</v>
      </c>
      <c r="K269" s="357">
        <v>1745.84</v>
      </c>
    </row>
    <row r="270" spans="1:11" ht="14.4" customHeight="1" x14ac:dyDescent="0.3">
      <c r="A270" s="352" t="s">
        <v>385</v>
      </c>
      <c r="B270" s="353" t="s">
        <v>535</v>
      </c>
      <c r="C270" s="354" t="s">
        <v>390</v>
      </c>
      <c r="D270" s="355" t="s">
        <v>536</v>
      </c>
      <c r="E270" s="354" t="s">
        <v>1334</v>
      </c>
      <c r="F270" s="355" t="s">
        <v>1335</v>
      </c>
      <c r="G270" s="354" t="s">
        <v>1054</v>
      </c>
      <c r="H270" s="354" t="s">
        <v>1055</v>
      </c>
      <c r="I270" s="356">
        <v>116.57</v>
      </c>
      <c r="J270" s="356">
        <v>72</v>
      </c>
      <c r="K270" s="357">
        <v>8393.0400000000009</v>
      </c>
    </row>
    <row r="271" spans="1:11" ht="14.4" customHeight="1" x14ac:dyDescent="0.3">
      <c r="A271" s="352" t="s">
        <v>385</v>
      </c>
      <c r="B271" s="353" t="s">
        <v>535</v>
      </c>
      <c r="C271" s="354" t="s">
        <v>390</v>
      </c>
      <c r="D271" s="355" t="s">
        <v>536</v>
      </c>
      <c r="E271" s="354" t="s">
        <v>1334</v>
      </c>
      <c r="F271" s="355" t="s">
        <v>1335</v>
      </c>
      <c r="G271" s="354" t="s">
        <v>1056</v>
      </c>
      <c r="H271" s="354" t="s">
        <v>1057</v>
      </c>
      <c r="I271" s="356">
        <v>60.43</v>
      </c>
      <c r="J271" s="356">
        <v>144</v>
      </c>
      <c r="K271" s="357">
        <v>8702.2800000000007</v>
      </c>
    </row>
    <row r="272" spans="1:11" ht="14.4" customHeight="1" x14ac:dyDescent="0.3">
      <c r="A272" s="352" t="s">
        <v>385</v>
      </c>
      <c r="B272" s="353" t="s">
        <v>535</v>
      </c>
      <c r="C272" s="354" t="s">
        <v>390</v>
      </c>
      <c r="D272" s="355" t="s">
        <v>536</v>
      </c>
      <c r="E272" s="354" t="s">
        <v>1334</v>
      </c>
      <c r="F272" s="355" t="s">
        <v>1335</v>
      </c>
      <c r="G272" s="354" t="s">
        <v>1058</v>
      </c>
      <c r="H272" s="354" t="s">
        <v>1059</v>
      </c>
      <c r="I272" s="356">
        <v>175.69</v>
      </c>
      <c r="J272" s="356">
        <v>60</v>
      </c>
      <c r="K272" s="357">
        <v>10541.54</v>
      </c>
    </row>
    <row r="273" spans="1:11" ht="14.4" customHeight="1" x14ac:dyDescent="0.3">
      <c r="A273" s="352" t="s">
        <v>385</v>
      </c>
      <c r="B273" s="353" t="s">
        <v>535</v>
      </c>
      <c r="C273" s="354" t="s">
        <v>390</v>
      </c>
      <c r="D273" s="355" t="s">
        <v>536</v>
      </c>
      <c r="E273" s="354" t="s">
        <v>1334</v>
      </c>
      <c r="F273" s="355" t="s">
        <v>1335</v>
      </c>
      <c r="G273" s="354" t="s">
        <v>1060</v>
      </c>
      <c r="H273" s="354" t="s">
        <v>1061</v>
      </c>
      <c r="I273" s="356">
        <v>73.790000000000006</v>
      </c>
      <c r="J273" s="356">
        <v>108</v>
      </c>
      <c r="K273" s="357">
        <v>7969.5</v>
      </c>
    </row>
    <row r="274" spans="1:11" ht="14.4" customHeight="1" x14ac:dyDescent="0.3">
      <c r="A274" s="352" t="s">
        <v>385</v>
      </c>
      <c r="B274" s="353" t="s">
        <v>535</v>
      </c>
      <c r="C274" s="354" t="s">
        <v>390</v>
      </c>
      <c r="D274" s="355" t="s">
        <v>536</v>
      </c>
      <c r="E274" s="354" t="s">
        <v>1334</v>
      </c>
      <c r="F274" s="355" t="s">
        <v>1335</v>
      </c>
      <c r="G274" s="354" t="s">
        <v>1062</v>
      </c>
      <c r="H274" s="354" t="s">
        <v>1063</v>
      </c>
      <c r="I274" s="356">
        <v>132.25</v>
      </c>
      <c r="J274" s="356">
        <v>108</v>
      </c>
      <c r="K274" s="357">
        <v>14283</v>
      </c>
    </row>
    <row r="275" spans="1:11" ht="14.4" customHeight="1" x14ac:dyDescent="0.3">
      <c r="A275" s="352" t="s">
        <v>385</v>
      </c>
      <c r="B275" s="353" t="s">
        <v>535</v>
      </c>
      <c r="C275" s="354" t="s">
        <v>390</v>
      </c>
      <c r="D275" s="355" t="s">
        <v>536</v>
      </c>
      <c r="E275" s="354" t="s">
        <v>1334</v>
      </c>
      <c r="F275" s="355" t="s">
        <v>1335</v>
      </c>
      <c r="G275" s="354" t="s">
        <v>1064</v>
      </c>
      <c r="H275" s="354" t="s">
        <v>1065</v>
      </c>
      <c r="I275" s="356">
        <v>582.92999999999995</v>
      </c>
      <c r="J275" s="356">
        <v>60</v>
      </c>
      <c r="K275" s="357">
        <v>34975.700000000004</v>
      </c>
    </row>
    <row r="276" spans="1:11" ht="14.4" customHeight="1" x14ac:dyDescent="0.3">
      <c r="A276" s="352" t="s">
        <v>385</v>
      </c>
      <c r="B276" s="353" t="s">
        <v>535</v>
      </c>
      <c r="C276" s="354" t="s">
        <v>390</v>
      </c>
      <c r="D276" s="355" t="s">
        <v>536</v>
      </c>
      <c r="E276" s="354" t="s">
        <v>1334</v>
      </c>
      <c r="F276" s="355" t="s">
        <v>1335</v>
      </c>
      <c r="G276" s="354" t="s">
        <v>1066</v>
      </c>
      <c r="H276" s="354" t="s">
        <v>1067</v>
      </c>
      <c r="I276" s="356">
        <v>218.47</v>
      </c>
      <c r="J276" s="356">
        <v>288</v>
      </c>
      <c r="K276" s="357">
        <v>62920.74</v>
      </c>
    </row>
    <row r="277" spans="1:11" ht="14.4" customHeight="1" x14ac:dyDescent="0.3">
      <c r="A277" s="352" t="s">
        <v>385</v>
      </c>
      <c r="B277" s="353" t="s">
        <v>535</v>
      </c>
      <c r="C277" s="354" t="s">
        <v>390</v>
      </c>
      <c r="D277" s="355" t="s">
        <v>536</v>
      </c>
      <c r="E277" s="354" t="s">
        <v>1334</v>
      </c>
      <c r="F277" s="355" t="s">
        <v>1335</v>
      </c>
      <c r="G277" s="354" t="s">
        <v>1068</v>
      </c>
      <c r="H277" s="354" t="s">
        <v>1069</v>
      </c>
      <c r="I277" s="356">
        <v>144.68</v>
      </c>
      <c r="J277" s="356">
        <v>36</v>
      </c>
      <c r="K277" s="357">
        <v>5208.6499999999996</v>
      </c>
    </row>
    <row r="278" spans="1:11" ht="14.4" customHeight="1" x14ac:dyDescent="0.3">
      <c r="A278" s="352" t="s">
        <v>385</v>
      </c>
      <c r="B278" s="353" t="s">
        <v>535</v>
      </c>
      <c r="C278" s="354" t="s">
        <v>390</v>
      </c>
      <c r="D278" s="355" t="s">
        <v>536</v>
      </c>
      <c r="E278" s="354" t="s">
        <v>1334</v>
      </c>
      <c r="F278" s="355" t="s">
        <v>1335</v>
      </c>
      <c r="G278" s="354" t="s">
        <v>1070</v>
      </c>
      <c r="H278" s="354" t="s">
        <v>1071</v>
      </c>
      <c r="I278" s="356">
        <v>46.06</v>
      </c>
      <c r="J278" s="356">
        <v>216</v>
      </c>
      <c r="K278" s="357">
        <v>9949.7999999999993</v>
      </c>
    </row>
    <row r="279" spans="1:11" ht="14.4" customHeight="1" x14ac:dyDescent="0.3">
      <c r="A279" s="352" t="s">
        <v>385</v>
      </c>
      <c r="B279" s="353" t="s">
        <v>535</v>
      </c>
      <c r="C279" s="354" t="s">
        <v>390</v>
      </c>
      <c r="D279" s="355" t="s">
        <v>536</v>
      </c>
      <c r="E279" s="354" t="s">
        <v>1334</v>
      </c>
      <c r="F279" s="355" t="s">
        <v>1335</v>
      </c>
      <c r="G279" s="354" t="s">
        <v>1070</v>
      </c>
      <c r="H279" s="354" t="s">
        <v>1072</v>
      </c>
      <c r="I279" s="356">
        <v>46.06</v>
      </c>
      <c r="J279" s="356">
        <v>360</v>
      </c>
      <c r="K279" s="357">
        <v>16583</v>
      </c>
    </row>
    <row r="280" spans="1:11" ht="14.4" customHeight="1" x14ac:dyDescent="0.3">
      <c r="A280" s="352" t="s">
        <v>385</v>
      </c>
      <c r="B280" s="353" t="s">
        <v>535</v>
      </c>
      <c r="C280" s="354" t="s">
        <v>390</v>
      </c>
      <c r="D280" s="355" t="s">
        <v>536</v>
      </c>
      <c r="E280" s="354" t="s">
        <v>1334</v>
      </c>
      <c r="F280" s="355" t="s">
        <v>1335</v>
      </c>
      <c r="G280" s="354" t="s">
        <v>1073</v>
      </c>
      <c r="H280" s="354" t="s">
        <v>1074</v>
      </c>
      <c r="I280" s="356">
        <v>161.16999999999999</v>
      </c>
      <c r="J280" s="356">
        <v>48</v>
      </c>
      <c r="K280" s="357">
        <v>7736.38</v>
      </c>
    </row>
    <row r="281" spans="1:11" ht="14.4" customHeight="1" x14ac:dyDescent="0.3">
      <c r="A281" s="352" t="s">
        <v>385</v>
      </c>
      <c r="B281" s="353" t="s">
        <v>535</v>
      </c>
      <c r="C281" s="354" t="s">
        <v>390</v>
      </c>
      <c r="D281" s="355" t="s">
        <v>536</v>
      </c>
      <c r="E281" s="354" t="s">
        <v>1334</v>
      </c>
      <c r="F281" s="355" t="s">
        <v>1335</v>
      </c>
      <c r="G281" s="354" t="s">
        <v>1075</v>
      </c>
      <c r="H281" s="354" t="s">
        <v>1076</v>
      </c>
      <c r="I281" s="356">
        <v>153.66999999999999</v>
      </c>
      <c r="J281" s="356">
        <v>216</v>
      </c>
      <c r="K281" s="357">
        <v>33192.54</v>
      </c>
    </row>
    <row r="282" spans="1:11" ht="14.4" customHeight="1" x14ac:dyDescent="0.3">
      <c r="A282" s="352" t="s">
        <v>385</v>
      </c>
      <c r="B282" s="353" t="s">
        <v>535</v>
      </c>
      <c r="C282" s="354" t="s">
        <v>390</v>
      </c>
      <c r="D282" s="355" t="s">
        <v>536</v>
      </c>
      <c r="E282" s="354" t="s">
        <v>1334</v>
      </c>
      <c r="F282" s="355" t="s">
        <v>1335</v>
      </c>
      <c r="G282" s="354" t="s">
        <v>1077</v>
      </c>
      <c r="H282" s="354" t="s">
        <v>1078</v>
      </c>
      <c r="I282" s="356">
        <v>118.27</v>
      </c>
      <c r="J282" s="356">
        <v>72</v>
      </c>
      <c r="K282" s="357">
        <v>8515.34</v>
      </c>
    </row>
    <row r="283" spans="1:11" ht="14.4" customHeight="1" x14ac:dyDescent="0.3">
      <c r="A283" s="352" t="s">
        <v>385</v>
      </c>
      <c r="B283" s="353" t="s">
        <v>535</v>
      </c>
      <c r="C283" s="354" t="s">
        <v>390</v>
      </c>
      <c r="D283" s="355" t="s">
        <v>536</v>
      </c>
      <c r="E283" s="354" t="s">
        <v>1334</v>
      </c>
      <c r="F283" s="355" t="s">
        <v>1335</v>
      </c>
      <c r="G283" s="354" t="s">
        <v>1079</v>
      </c>
      <c r="H283" s="354" t="s">
        <v>1080</v>
      </c>
      <c r="I283" s="356">
        <v>122.86</v>
      </c>
      <c r="J283" s="356">
        <v>72</v>
      </c>
      <c r="K283" s="357">
        <v>8846.01</v>
      </c>
    </row>
    <row r="284" spans="1:11" ht="14.4" customHeight="1" x14ac:dyDescent="0.3">
      <c r="A284" s="352" t="s">
        <v>385</v>
      </c>
      <c r="B284" s="353" t="s">
        <v>535</v>
      </c>
      <c r="C284" s="354" t="s">
        <v>390</v>
      </c>
      <c r="D284" s="355" t="s">
        <v>536</v>
      </c>
      <c r="E284" s="354" t="s">
        <v>1334</v>
      </c>
      <c r="F284" s="355" t="s">
        <v>1335</v>
      </c>
      <c r="G284" s="354" t="s">
        <v>1081</v>
      </c>
      <c r="H284" s="354" t="s">
        <v>1082</v>
      </c>
      <c r="I284" s="356">
        <v>72.739999999999995</v>
      </c>
      <c r="J284" s="356">
        <v>252</v>
      </c>
      <c r="K284" s="357">
        <v>18329.849999999999</v>
      </c>
    </row>
    <row r="285" spans="1:11" ht="14.4" customHeight="1" x14ac:dyDescent="0.3">
      <c r="A285" s="352" t="s">
        <v>385</v>
      </c>
      <c r="B285" s="353" t="s">
        <v>535</v>
      </c>
      <c r="C285" s="354" t="s">
        <v>390</v>
      </c>
      <c r="D285" s="355" t="s">
        <v>536</v>
      </c>
      <c r="E285" s="354" t="s">
        <v>1334</v>
      </c>
      <c r="F285" s="355" t="s">
        <v>1335</v>
      </c>
      <c r="G285" s="354" t="s">
        <v>1083</v>
      </c>
      <c r="H285" s="354" t="s">
        <v>1084</v>
      </c>
      <c r="I285" s="356">
        <v>143.75</v>
      </c>
      <c r="J285" s="356">
        <v>24</v>
      </c>
      <c r="K285" s="357">
        <v>3450</v>
      </c>
    </row>
    <row r="286" spans="1:11" ht="14.4" customHeight="1" x14ac:dyDescent="0.3">
      <c r="A286" s="352" t="s">
        <v>385</v>
      </c>
      <c r="B286" s="353" t="s">
        <v>535</v>
      </c>
      <c r="C286" s="354" t="s">
        <v>390</v>
      </c>
      <c r="D286" s="355" t="s">
        <v>536</v>
      </c>
      <c r="E286" s="354" t="s">
        <v>1334</v>
      </c>
      <c r="F286" s="355" t="s">
        <v>1335</v>
      </c>
      <c r="G286" s="354" t="s">
        <v>1085</v>
      </c>
      <c r="H286" s="354" t="s">
        <v>1086</v>
      </c>
      <c r="I286" s="356">
        <v>50.12</v>
      </c>
      <c r="J286" s="356">
        <v>324</v>
      </c>
      <c r="K286" s="357">
        <v>16237.91</v>
      </c>
    </row>
    <row r="287" spans="1:11" ht="14.4" customHeight="1" x14ac:dyDescent="0.3">
      <c r="A287" s="352" t="s">
        <v>385</v>
      </c>
      <c r="B287" s="353" t="s">
        <v>535</v>
      </c>
      <c r="C287" s="354" t="s">
        <v>390</v>
      </c>
      <c r="D287" s="355" t="s">
        <v>536</v>
      </c>
      <c r="E287" s="354" t="s">
        <v>1334</v>
      </c>
      <c r="F287" s="355" t="s">
        <v>1335</v>
      </c>
      <c r="G287" s="354" t="s">
        <v>1087</v>
      </c>
      <c r="H287" s="354" t="s">
        <v>1088</v>
      </c>
      <c r="I287" s="356">
        <v>60.66</v>
      </c>
      <c r="J287" s="356">
        <v>144</v>
      </c>
      <c r="K287" s="357">
        <v>8735.4</v>
      </c>
    </row>
    <row r="288" spans="1:11" ht="14.4" customHeight="1" x14ac:dyDescent="0.3">
      <c r="A288" s="352" t="s">
        <v>385</v>
      </c>
      <c r="B288" s="353" t="s">
        <v>535</v>
      </c>
      <c r="C288" s="354" t="s">
        <v>390</v>
      </c>
      <c r="D288" s="355" t="s">
        <v>536</v>
      </c>
      <c r="E288" s="354" t="s">
        <v>1334</v>
      </c>
      <c r="F288" s="355" t="s">
        <v>1335</v>
      </c>
      <c r="G288" s="354" t="s">
        <v>1089</v>
      </c>
      <c r="H288" s="354" t="s">
        <v>1090</v>
      </c>
      <c r="I288" s="356">
        <v>103.4</v>
      </c>
      <c r="J288" s="356">
        <v>72</v>
      </c>
      <c r="K288" s="357">
        <v>7444.66</v>
      </c>
    </row>
    <row r="289" spans="1:11" ht="14.4" customHeight="1" x14ac:dyDescent="0.3">
      <c r="A289" s="352" t="s">
        <v>385</v>
      </c>
      <c r="B289" s="353" t="s">
        <v>535</v>
      </c>
      <c r="C289" s="354" t="s">
        <v>390</v>
      </c>
      <c r="D289" s="355" t="s">
        <v>536</v>
      </c>
      <c r="E289" s="354" t="s">
        <v>1336</v>
      </c>
      <c r="F289" s="355" t="s">
        <v>1337</v>
      </c>
      <c r="G289" s="354" t="s">
        <v>1091</v>
      </c>
      <c r="H289" s="354" t="s">
        <v>1092</v>
      </c>
      <c r="I289" s="356">
        <v>0.3</v>
      </c>
      <c r="J289" s="356">
        <v>1100</v>
      </c>
      <c r="K289" s="357">
        <v>330</v>
      </c>
    </row>
    <row r="290" spans="1:11" ht="14.4" customHeight="1" x14ac:dyDescent="0.3">
      <c r="A290" s="352" t="s">
        <v>385</v>
      </c>
      <c r="B290" s="353" t="s">
        <v>535</v>
      </c>
      <c r="C290" s="354" t="s">
        <v>390</v>
      </c>
      <c r="D290" s="355" t="s">
        <v>536</v>
      </c>
      <c r="E290" s="354" t="s">
        <v>1336</v>
      </c>
      <c r="F290" s="355" t="s">
        <v>1337</v>
      </c>
      <c r="G290" s="354" t="s">
        <v>1093</v>
      </c>
      <c r="H290" s="354" t="s">
        <v>1094</v>
      </c>
      <c r="I290" s="356">
        <v>0.3</v>
      </c>
      <c r="J290" s="356">
        <v>400</v>
      </c>
      <c r="K290" s="357">
        <v>120</v>
      </c>
    </row>
    <row r="291" spans="1:11" ht="14.4" customHeight="1" x14ac:dyDescent="0.3">
      <c r="A291" s="352" t="s">
        <v>385</v>
      </c>
      <c r="B291" s="353" t="s">
        <v>535</v>
      </c>
      <c r="C291" s="354" t="s">
        <v>390</v>
      </c>
      <c r="D291" s="355" t="s">
        <v>536</v>
      </c>
      <c r="E291" s="354" t="s">
        <v>1336</v>
      </c>
      <c r="F291" s="355" t="s">
        <v>1337</v>
      </c>
      <c r="G291" s="354" t="s">
        <v>1095</v>
      </c>
      <c r="H291" s="354" t="s">
        <v>1096</v>
      </c>
      <c r="I291" s="356">
        <v>0.30249999999999999</v>
      </c>
      <c r="J291" s="356">
        <v>900</v>
      </c>
      <c r="K291" s="357">
        <v>271</v>
      </c>
    </row>
    <row r="292" spans="1:11" ht="14.4" customHeight="1" x14ac:dyDescent="0.3">
      <c r="A292" s="352" t="s">
        <v>385</v>
      </c>
      <c r="B292" s="353" t="s">
        <v>535</v>
      </c>
      <c r="C292" s="354" t="s">
        <v>390</v>
      </c>
      <c r="D292" s="355" t="s">
        <v>536</v>
      </c>
      <c r="E292" s="354" t="s">
        <v>1336</v>
      </c>
      <c r="F292" s="355" t="s">
        <v>1337</v>
      </c>
      <c r="G292" s="354" t="s">
        <v>1097</v>
      </c>
      <c r="H292" s="354" t="s">
        <v>1098</v>
      </c>
      <c r="I292" s="356">
        <v>0.30666666666666664</v>
      </c>
      <c r="J292" s="356">
        <v>600</v>
      </c>
      <c r="K292" s="357">
        <v>184</v>
      </c>
    </row>
    <row r="293" spans="1:11" ht="14.4" customHeight="1" x14ac:dyDescent="0.3">
      <c r="A293" s="352" t="s">
        <v>385</v>
      </c>
      <c r="B293" s="353" t="s">
        <v>535</v>
      </c>
      <c r="C293" s="354" t="s">
        <v>390</v>
      </c>
      <c r="D293" s="355" t="s">
        <v>536</v>
      </c>
      <c r="E293" s="354" t="s">
        <v>1336</v>
      </c>
      <c r="F293" s="355" t="s">
        <v>1337</v>
      </c>
      <c r="G293" s="354" t="s">
        <v>1097</v>
      </c>
      <c r="H293" s="354" t="s">
        <v>1099</v>
      </c>
      <c r="I293" s="356">
        <v>0.3</v>
      </c>
      <c r="J293" s="356">
        <v>400</v>
      </c>
      <c r="K293" s="357">
        <v>120</v>
      </c>
    </row>
    <row r="294" spans="1:11" ht="14.4" customHeight="1" x14ac:dyDescent="0.3">
      <c r="A294" s="352" t="s">
        <v>385</v>
      </c>
      <c r="B294" s="353" t="s">
        <v>535</v>
      </c>
      <c r="C294" s="354" t="s">
        <v>390</v>
      </c>
      <c r="D294" s="355" t="s">
        <v>536</v>
      </c>
      <c r="E294" s="354" t="s">
        <v>1336</v>
      </c>
      <c r="F294" s="355" t="s">
        <v>1337</v>
      </c>
      <c r="G294" s="354" t="s">
        <v>1100</v>
      </c>
      <c r="H294" s="354" t="s">
        <v>1101</v>
      </c>
      <c r="I294" s="356">
        <v>0.3</v>
      </c>
      <c r="J294" s="356">
        <v>200</v>
      </c>
      <c r="K294" s="357">
        <v>60</v>
      </c>
    </row>
    <row r="295" spans="1:11" ht="14.4" customHeight="1" x14ac:dyDescent="0.3">
      <c r="A295" s="352" t="s">
        <v>385</v>
      </c>
      <c r="B295" s="353" t="s">
        <v>535</v>
      </c>
      <c r="C295" s="354" t="s">
        <v>390</v>
      </c>
      <c r="D295" s="355" t="s">
        <v>536</v>
      </c>
      <c r="E295" s="354" t="s">
        <v>1336</v>
      </c>
      <c r="F295" s="355" t="s">
        <v>1337</v>
      </c>
      <c r="G295" s="354" t="s">
        <v>1102</v>
      </c>
      <c r="H295" s="354" t="s">
        <v>1103</v>
      </c>
      <c r="I295" s="356">
        <v>10.988000000000001</v>
      </c>
      <c r="J295" s="356">
        <v>370</v>
      </c>
      <c r="K295" s="357">
        <v>4065.0200000000004</v>
      </c>
    </row>
    <row r="296" spans="1:11" ht="14.4" customHeight="1" x14ac:dyDescent="0.3">
      <c r="A296" s="352" t="s">
        <v>385</v>
      </c>
      <c r="B296" s="353" t="s">
        <v>535</v>
      </c>
      <c r="C296" s="354" t="s">
        <v>390</v>
      </c>
      <c r="D296" s="355" t="s">
        <v>536</v>
      </c>
      <c r="E296" s="354" t="s">
        <v>1336</v>
      </c>
      <c r="F296" s="355" t="s">
        <v>1337</v>
      </c>
      <c r="G296" s="354" t="s">
        <v>1104</v>
      </c>
      <c r="H296" s="354" t="s">
        <v>1105</v>
      </c>
      <c r="I296" s="356">
        <v>10.455</v>
      </c>
      <c r="J296" s="356">
        <v>120</v>
      </c>
      <c r="K296" s="357">
        <v>1254.8</v>
      </c>
    </row>
    <row r="297" spans="1:11" ht="14.4" customHeight="1" x14ac:dyDescent="0.3">
      <c r="A297" s="352" t="s">
        <v>385</v>
      </c>
      <c r="B297" s="353" t="s">
        <v>535</v>
      </c>
      <c r="C297" s="354" t="s">
        <v>390</v>
      </c>
      <c r="D297" s="355" t="s">
        <v>536</v>
      </c>
      <c r="E297" s="354" t="s">
        <v>1336</v>
      </c>
      <c r="F297" s="355" t="s">
        <v>1337</v>
      </c>
      <c r="G297" s="354" t="s">
        <v>1106</v>
      </c>
      <c r="H297" s="354" t="s">
        <v>1107</v>
      </c>
      <c r="I297" s="356">
        <v>10.987500000000001</v>
      </c>
      <c r="J297" s="356">
        <v>230</v>
      </c>
      <c r="K297" s="357">
        <v>2527.1</v>
      </c>
    </row>
    <row r="298" spans="1:11" ht="14.4" customHeight="1" x14ac:dyDescent="0.3">
      <c r="A298" s="352" t="s">
        <v>385</v>
      </c>
      <c r="B298" s="353" t="s">
        <v>535</v>
      </c>
      <c r="C298" s="354" t="s">
        <v>390</v>
      </c>
      <c r="D298" s="355" t="s">
        <v>536</v>
      </c>
      <c r="E298" s="354" t="s">
        <v>1336</v>
      </c>
      <c r="F298" s="355" t="s">
        <v>1337</v>
      </c>
      <c r="G298" s="354" t="s">
        <v>1108</v>
      </c>
      <c r="H298" s="354" t="s">
        <v>1109</v>
      </c>
      <c r="I298" s="356">
        <v>10.99</v>
      </c>
      <c r="J298" s="356">
        <v>300</v>
      </c>
      <c r="K298" s="357">
        <v>3296.12</v>
      </c>
    </row>
    <row r="299" spans="1:11" ht="14.4" customHeight="1" x14ac:dyDescent="0.3">
      <c r="A299" s="352" t="s">
        <v>385</v>
      </c>
      <c r="B299" s="353" t="s">
        <v>535</v>
      </c>
      <c r="C299" s="354" t="s">
        <v>390</v>
      </c>
      <c r="D299" s="355" t="s">
        <v>536</v>
      </c>
      <c r="E299" s="354" t="s">
        <v>1336</v>
      </c>
      <c r="F299" s="355" t="s">
        <v>1337</v>
      </c>
      <c r="G299" s="354" t="s">
        <v>1110</v>
      </c>
      <c r="H299" s="354" t="s">
        <v>1111</v>
      </c>
      <c r="I299" s="356">
        <v>10.99</v>
      </c>
      <c r="J299" s="356">
        <v>240</v>
      </c>
      <c r="K299" s="357">
        <v>2636.91</v>
      </c>
    </row>
    <row r="300" spans="1:11" ht="14.4" customHeight="1" x14ac:dyDescent="0.3">
      <c r="A300" s="352" t="s">
        <v>385</v>
      </c>
      <c r="B300" s="353" t="s">
        <v>535</v>
      </c>
      <c r="C300" s="354" t="s">
        <v>390</v>
      </c>
      <c r="D300" s="355" t="s">
        <v>536</v>
      </c>
      <c r="E300" s="354" t="s">
        <v>1336</v>
      </c>
      <c r="F300" s="355" t="s">
        <v>1337</v>
      </c>
      <c r="G300" s="354" t="s">
        <v>1112</v>
      </c>
      <c r="H300" s="354" t="s">
        <v>1113</v>
      </c>
      <c r="I300" s="356">
        <v>10.163333333333332</v>
      </c>
      <c r="J300" s="356">
        <v>90</v>
      </c>
      <c r="K300" s="357">
        <v>914.8</v>
      </c>
    </row>
    <row r="301" spans="1:11" ht="14.4" customHeight="1" x14ac:dyDescent="0.3">
      <c r="A301" s="352" t="s">
        <v>385</v>
      </c>
      <c r="B301" s="353" t="s">
        <v>535</v>
      </c>
      <c r="C301" s="354" t="s">
        <v>390</v>
      </c>
      <c r="D301" s="355" t="s">
        <v>536</v>
      </c>
      <c r="E301" s="354" t="s">
        <v>1336</v>
      </c>
      <c r="F301" s="355" t="s">
        <v>1337</v>
      </c>
      <c r="G301" s="354" t="s">
        <v>1114</v>
      </c>
      <c r="H301" s="354" t="s">
        <v>1115</v>
      </c>
      <c r="I301" s="356">
        <v>10.453750000000001</v>
      </c>
      <c r="J301" s="356">
        <v>530</v>
      </c>
      <c r="K301" s="357">
        <v>5541.8400000000011</v>
      </c>
    </row>
    <row r="302" spans="1:11" ht="14.4" customHeight="1" x14ac:dyDescent="0.3">
      <c r="A302" s="352" t="s">
        <v>385</v>
      </c>
      <c r="B302" s="353" t="s">
        <v>535</v>
      </c>
      <c r="C302" s="354" t="s">
        <v>390</v>
      </c>
      <c r="D302" s="355" t="s">
        <v>536</v>
      </c>
      <c r="E302" s="354" t="s">
        <v>1336</v>
      </c>
      <c r="F302" s="355" t="s">
        <v>1337</v>
      </c>
      <c r="G302" s="354" t="s">
        <v>1116</v>
      </c>
      <c r="H302" s="354" t="s">
        <v>1117</v>
      </c>
      <c r="I302" s="356">
        <v>10.986000000000001</v>
      </c>
      <c r="J302" s="356">
        <v>290</v>
      </c>
      <c r="K302" s="357">
        <v>3186.0899999999997</v>
      </c>
    </row>
    <row r="303" spans="1:11" ht="14.4" customHeight="1" x14ac:dyDescent="0.3">
      <c r="A303" s="352" t="s">
        <v>385</v>
      </c>
      <c r="B303" s="353" t="s">
        <v>535</v>
      </c>
      <c r="C303" s="354" t="s">
        <v>390</v>
      </c>
      <c r="D303" s="355" t="s">
        <v>536</v>
      </c>
      <c r="E303" s="354" t="s">
        <v>1336</v>
      </c>
      <c r="F303" s="355" t="s">
        <v>1337</v>
      </c>
      <c r="G303" s="354" t="s">
        <v>1118</v>
      </c>
      <c r="H303" s="354" t="s">
        <v>1119</v>
      </c>
      <c r="I303" s="356">
        <v>0.40142857142857141</v>
      </c>
      <c r="J303" s="356">
        <v>1200</v>
      </c>
      <c r="K303" s="357">
        <v>483</v>
      </c>
    </row>
    <row r="304" spans="1:11" ht="14.4" customHeight="1" x14ac:dyDescent="0.3">
      <c r="A304" s="352" t="s">
        <v>385</v>
      </c>
      <c r="B304" s="353" t="s">
        <v>535</v>
      </c>
      <c r="C304" s="354" t="s">
        <v>390</v>
      </c>
      <c r="D304" s="355" t="s">
        <v>536</v>
      </c>
      <c r="E304" s="354" t="s">
        <v>1336</v>
      </c>
      <c r="F304" s="355" t="s">
        <v>1337</v>
      </c>
      <c r="G304" s="354" t="s">
        <v>1120</v>
      </c>
      <c r="H304" s="354" t="s">
        <v>1121</v>
      </c>
      <c r="I304" s="356">
        <v>10.99</v>
      </c>
      <c r="J304" s="356">
        <v>240</v>
      </c>
      <c r="K304" s="357">
        <v>2636.84</v>
      </c>
    </row>
    <row r="305" spans="1:11" ht="14.4" customHeight="1" x14ac:dyDescent="0.3">
      <c r="A305" s="352" t="s">
        <v>385</v>
      </c>
      <c r="B305" s="353" t="s">
        <v>535</v>
      </c>
      <c r="C305" s="354" t="s">
        <v>390</v>
      </c>
      <c r="D305" s="355" t="s">
        <v>536</v>
      </c>
      <c r="E305" s="354" t="s">
        <v>1336</v>
      </c>
      <c r="F305" s="355" t="s">
        <v>1337</v>
      </c>
      <c r="G305" s="354" t="s">
        <v>1122</v>
      </c>
      <c r="H305" s="354" t="s">
        <v>1123</v>
      </c>
      <c r="I305" s="356">
        <v>25.51</v>
      </c>
      <c r="J305" s="356">
        <v>48</v>
      </c>
      <c r="K305" s="357">
        <v>1224.52</v>
      </c>
    </row>
    <row r="306" spans="1:11" ht="14.4" customHeight="1" x14ac:dyDescent="0.3">
      <c r="A306" s="352" t="s">
        <v>385</v>
      </c>
      <c r="B306" s="353" t="s">
        <v>535</v>
      </c>
      <c r="C306" s="354" t="s">
        <v>390</v>
      </c>
      <c r="D306" s="355" t="s">
        <v>536</v>
      </c>
      <c r="E306" s="354" t="s">
        <v>1336</v>
      </c>
      <c r="F306" s="355" t="s">
        <v>1337</v>
      </c>
      <c r="G306" s="354" t="s">
        <v>1124</v>
      </c>
      <c r="H306" s="354" t="s">
        <v>1125</v>
      </c>
      <c r="I306" s="356">
        <v>21.68</v>
      </c>
      <c r="J306" s="356">
        <v>48</v>
      </c>
      <c r="K306" s="357">
        <v>1040.5999999999999</v>
      </c>
    </row>
    <row r="307" spans="1:11" ht="14.4" customHeight="1" x14ac:dyDescent="0.3">
      <c r="A307" s="352" t="s">
        <v>385</v>
      </c>
      <c r="B307" s="353" t="s">
        <v>535</v>
      </c>
      <c r="C307" s="354" t="s">
        <v>390</v>
      </c>
      <c r="D307" s="355" t="s">
        <v>536</v>
      </c>
      <c r="E307" s="354" t="s">
        <v>1336</v>
      </c>
      <c r="F307" s="355" t="s">
        <v>1337</v>
      </c>
      <c r="G307" s="354" t="s">
        <v>1126</v>
      </c>
      <c r="H307" s="354" t="s">
        <v>1127</v>
      </c>
      <c r="I307" s="356">
        <v>13.21</v>
      </c>
      <c r="J307" s="356">
        <v>50</v>
      </c>
      <c r="K307" s="357">
        <v>660.66</v>
      </c>
    </row>
    <row r="308" spans="1:11" ht="14.4" customHeight="1" x14ac:dyDescent="0.3">
      <c r="A308" s="352" t="s">
        <v>385</v>
      </c>
      <c r="B308" s="353" t="s">
        <v>535</v>
      </c>
      <c r="C308" s="354" t="s">
        <v>390</v>
      </c>
      <c r="D308" s="355" t="s">
        <v>536</v>
      </c>
      <c r="E308" s="354" t="s">
        <v>1336</v>
      </c>
      <c r="F308" s="355" t="s">
        <v>1337</v>
      </c>
      <c r="G308" s="354" t="s">
        <v>1128</v>
      </c>
      <c r="H308" s="354" t="s">
        <v>1129</v>
      </c>
      <c r="I308" s="356">
        <v>10.978</v>
      </c>
      <c r="J308" s="356">
        <v>320</v>
      </c>
      <c r="K308" s="357">
        <v>3512.73</v>
      </c>
    </row>
    <row r="309" spans="1:11" ht="14.4" customHeight="1" x14ac:dyDescent="0.3">
      <c r="A309" s="352" t="s">
        <v>385</v>
      </c>
      <c r="B309" s="353" t="s">
        <v>535</v>
      </c>
      <c r="C309" s="354" t="s">
        <v>390</v>
      </c>
      <c r="D309" s="355" t="s">
        <v>536</v>
      </c>
      <c r="E309" s="354" t="s">
        <v>1336</v>
      </c>
      <c r="F309" s="355" t="s">
        <v>1337</v>
      </c>
      <c r="G309" s="354" t="s">
        <v>1130</v>
      </c>
      <c r="H309" s="354" t="s">
        <v>1131</v>
      </c>
      <c r="I309" s="356">
        <v>25.51</v>
      </c>
      <c r="J309" s="356">
        <v>48</v>
      </c>
      <c r="K309" s="357">
        <v>1224.52</v>
      </c>
    </row>
    <row r="310" spans="1:11" ht="14.4" customHeight="1" x14ac:dyDescent="0.3">
      <c r="A310" s="352" t="s">
        <v>385</v>
      </c>
      <c r="B310" s="353" t="s">
        <v>535</v>
      </c>
      <c r="C310" s="354" t="s">
        <v>390</v>
      </c>
      <c r="D310" s="355" t="s">
        <v>536</v>
      </c>
      <c r="E310" s="354" t="s">
        <v>1336</v>
      </c>
      <c r="F310" s="355" t="s">
        <v>1337</v>
      </c>
      <c r="G310" s="354" t="s">
        <v>1132</v>
      </c>
      <c r="H310" s="354" t="s">
        <v>1133</v>
      </c>
      <c r="I310" s="356">
        <v>25.51</v>
      </c>
      <c r="J310" s="356">
        <v>48</v>
      </c>
      <c r="K310" s="357">
        <v>1224.52</v>
      </c>
    </row>
    <row r="311" spans="1:11" ht="14.4" customHeight="1" x14ac:dyDescent="0.3">
      <c r="A311" s="352" t="s">
        <v>385</v>
      </c>
      <c r="B311" s="353" t="s">
        <v>535</v>
      </c>
      <c r="C311" s="354" t="s">
        <v>390</v>
      </c>
      <c r="D311" s="355" t="s">
        <v>536</v>
      </c>
      <c r="E311" s="354" t="s">
        <v>1336</v>
      </c>
      <c r="F311" s="355" t="s">
        <v>1337</v>
      </c>
      <c r="G311" s="354" t="s">
        <v>1134</v>
      </c>
      <c r="H311" s="354" t="s">
        <v>1135</v>
      </c>
      <c r="I311" s="356">
        <v>10.163333333333334</v>
      </c>
      <c r="J311" s="356">
        <v>90</v>
      </c>
      <c r="K311" s="357">
        <v>914.8</v>
      </c>
    </row>
    <row r="312" spans="1:11" ht="14.4" customHeight="1" x14ac:dyDescent="0.3">
      <c r="A312" s="352" t="s">
        <v>385</v>
      </c>
      <c r="B312" s="353" t="s">
        <v>535</v>
      </c>
      <c r="C312" s="354" t="s">
        <v>390</v>
      </c>
      <c r="D312" s="355" t="s">
        <v>536</v>
      </c>
      <c r="E312" s="354" t="s">
        <v>1336</v>
      </c>
      <c r="F312" s="355" t="s">
        <v>1337</v>
      </c>
      <c r="G312" s="354" t="s">
        <v>1136</v>
      </c>
      <c r="H312" s="354" t="s">
        <v>1137</v>
      </c>
      <c r="I312" s="356">
        <v>11.36</v>
      </c>
      <c r="J312" s="356">
        <v>50</v>
      </c>
      <c r="K312" s="357">
        <v>568.09</v>
      </c>
    </row>
    <row r="313" spans="1:11" ht="14.4" customHeight="1" x14ac:dyDescent="0.3">
      <c r="A313" s="352" t="s">
        <v>385</v>
      </c>
      <c r="B313" s="353" t="s">
        <v>535</v>
      </c>
      <c r="C313" s="354" t="s">
        <v>390</v>
      </c>
      <c r="D313" s="355" t="s">
        <v>536</v>
      </c>
      <c r="E313" s="354" t="s">
        <v>1336</v>
      </c>
      <c r="F313" s="355" t="s">
        <v>1337</v>
      </c>
      <c r="G313" s="354" t="s">
        <v>1138</v>
      </c>
      <c r="H313" s="354" t="s">
        <v>1139</v>
      </c>
      <c r="I313" s="356">
        <v>10.163333333333332</v>
      </c>
      <c r="J313" s="356">
        <v>90</v>
      </c>
      <c r="K313" s="357">
        <v>914.8</v>
      </c>
    </row>
    <row r="314" spans="1:11" ht="14.4" customHeight="1" x14ac:dyDescent="0.3">
      <c r="A314" s="352" t="s">
        <v>385</v>
      </c>
      <c r="B314" s="353" t="s">
        <v>535</v>
      </c>
      <c r="C314" s="354" t="s">
        <v>390</v>
      </c>
      <c r="D314" s="355" t="s">
        <v>536</v>
      </c>
      <c r="E314" s="354" t="s">
        <v>1336</v>
      </c>
      <c r="F314" s="355" t="s">
        <v>1337</v>
      </c>
      <c r="G314" s="354" t="s">
        <v>1140</v>
      </c>
      <c r="H314" s="354" t="s">
        <v>1141</v>
      </c>
      <c r="I314" s="356">
        <v>25.51</v>
      </c>
      <c r="J314" s="356">
        <v>48</v>
      </c>
      <c r="K314" s="357">
        <v>1224.52</v>
      </c>
    </row>
    <row r="315" spans="1:11" ht="14.4" customHeight="1" x14ac:dyDescent="0.3">
      <c r="A315" s="352" t="s">
        <v>385</v>
      </c>
      <c r="B315" s="353" t="s">
        <v>535</v>
      </c>
      <c r="C315" s="354" t="s">
        <v>390</v>
      </c>
      <c r="D315" s="355" t="s">
        <v>536</v>
      </c>
      <c r="E315" s="354" t="s">
        <v>1336</v>
      </c>
      <c r="F315" s="355" t="s">
        <v>1337</v>
      </c>
      <c r="G315" s="354" t="s">
        <v>1142</v>
      </c>
      <c r="H315" s="354" t="s">
        <v>1143</v>
      </c>
      <c r="I315" s="356">
        <v>10.99</v>
      </c>
      <c r="J315" s="356">
        <v>60</v>
      </c>
      <c r="K315" s="357">
        <v>659.2</v>
      </c>
    </row>
    <row r="316" spans="1:11" ht="14.4" customHeight="1" x14ac:dyDescent="0.3">
      <c r="A316" s="352" t="s">
        <v>385</v>
      </c>
      <c r="B316" s="353" t="s">
        <v>535</v>
      </c>
      <c r="C316" s="354" t="s">
        <v>390</v>
      </c>
      <c r="D316" s="355" t="s">
        <v>536</v>
      </c>
      <c r="E316" s="354" t="s">
        <v>1336</v>
      </c>
      <c r="F316" s="355" t="s">
        <v>1337</v>
      </c>
      <c r="G316" s="354" t="s">
        <v>1144</v>
      </c>
      <c r="H316" s="354" t="s">
        <v>1145</v>
      </c>
      <c r="I316" s="356">
        <v>11.36</v>
      </c>
      <c r="J316" s="356">
        <v>150</v>
      </c>
      <c r="K316" s="357">
        <v>1704.2800000000002</v>
      </c>
    </row>
    <row r="317" spans="1:11" ht="14.4" customHeight="1" x14ac:dyDescent="0.3">
      <c r="A317" s="352" t="s">
        <v>385</v>
      </c>
      <c r="B317" s="353" t="s">
        <v>535</v>
      </c>
      <c r="C317" s="354" t="s">
        <v>390</v>
      </c>
      <c r="D317" s="355" t="s">
        <v>536</v>
      </c>
      <c r="E317" s="354" t="s">
        <v>1336</v>
      </c>
      <c r="F317" s="355" t="s">
        <v>1337</v>
      </c>
      <c r="G317" s="354" t="s">
        <v>1146</v>
      </c>
      <c r="H317" s="354" t="s">
        <v>1147</v>
      </c>
      <c r="I317" s="356">
        <v>10.99</v>
      </c>
      <c r="J317" s="356">
        <v>240</v>
      </c>
      <c r="K317" s="357">
        <v>2636.84</v>
      </c>
    </row>
    <row r="318" spans="1:11" ht="14.4" customHeight="1" x14ac:dyDescent="0.3">
      <c r="A318" s="352" t="s">
        <v>385</v>
      </c>
      <c r="B318" s="353" t="s">
        <v>535</v>
      </c>
      <c r="C318" s="354" t="s">
        <v>390</v>
      </c>
      <c r="D318" s="355" t="s">
        <v>536</v>
      </c>
      <c r="E318" s="354" t="s">
        <v>1336</v>
      </c>
      <c r="F318" s="355" t="s">
        <v>1337</v>
      </c>
      <c r="G318" s="354" t="s">
        <v>1148</v>
      </c>
      <c r="H318" s="354" t="s">
        <v>1149</v>
      </c>
      <c r="I318" s="356">
        <v>11.36</v>
      </c>
      <c r="J318" s="356">
        <v>60</v>
      </c>
      <c r="K318" s="357">
        <v>681.72</v>
      </c>
    </row>
    <row r="319" spans="1:11" ht="14.4" customHeight="1" x14ac:dyDescent="0.3">
      <c r="A319" s="352" t="s">
        <v>385</v>
      </c>
      <c r="B319" s="353" t="s">
        <v>535</v>
      </c>
      <c r="C319" s="354" t="s">
        <v>390</v>
      </c>
      <c r="D319" s="355" t="s">
        <v>536</v>
      </c>
      <c r="E319" s="354" t="s">
        <v>1336</v>
      </c>
      <c r="F319" s="355" t="s">
        <v>1337</v>
      </c>
      <c r="G319" s="354" t="s">
        <v>1150</v>
      </c>
      <c r="H319" s="354" t="s">
        <v>1151</v>
      </c>
      <c r="I319" s="356">
        <v>101.58</v>
      </c>
      <c r="J319" s="356">
        <v>25</v>
      </c>
      <c r="K319" s="357">
        <v>2539.4899999999998</v>
      </c>
    </row>
    <row r="320" spans="1:11" ht="14.4" customHeight="1" x14ac:dyDescent="0.3">
      <c r="A320" s="352" t="s">
        <v>385</v>
      </c>
      <c r="B320" s="353" t="s">
        <v>535</v>
      </c>
      <c r="C320" s="354" t="s">
        <v>390</v>
      </c>
      <c r="D320" s="355" t="s">
        <v>536</v>
      </c>
      <c r="E320" s="354" t="s">
        <v>1336</v>
      </c>
      <c r="F320" s="355" t="s">
        <v>1337</v>
      </c>
      <c r="G320" s="354" t="s">
        <v>1152</v>
      </c>
      <c r="H320" s="354" t="s">
        <v>1153</v>
      </c>
      <c r="I320" s="356">
        <v>10.45</v>
      </c>
      <c r="J320" s="356">
        <v>60</v>
      </c>
      <c r="K320" s="357">
        <v>627.26</v>
      </c>
    </row>
    <row r="321" spans="1:11" ht="14.4" customHeight="1" x14ac:dyDescent="0.3">
      <c r="A321" s="352" t="s">
        <v>385</v>
      </c>
      <c r="B321" s="353" t="s">
        <v>535</v>
      </c>
      <c r="C321" s="354" t="s">
        <v>390</v>
      </c>
      <c r="D321" s="355" t="s">
        <v>536</v>
      </c>
      <c r="E321" s="354" t="s">
        <v>1338</v>
      </c>
      <c r="F321" s="355" t="s">
        <v>1339</v>
      </c>
      <c r="G321" s="354" t="s">
        <v>1154</v>
      </c>
      <c r="H321" s="354" t="s">
        <v>1155</v>
      </c>
      <c r="I321" s="356">
        <v>20.69</v>
      </c>
      <c r="J321" s="356">
        <v>200</v>
      </c>
      <c r="K321" s="357">
        <v>4138.2</v>
      </c>
    </row>
    <row r="322" spans="1:11" ht="14.4" customHeight="1" x14ac:dyDescent="0.3">
      <c r="A322" s="352" t="s">
        <v>385</v>
      </c>
      <c r="B322" s="353" t="s">
        <v>535</v>
      </c>
      <c r="C322" s="354" t="s">
        <v>390</v>
      </c>
      <c r="D322" s="355" t="s">
        <v>536</v>
      </c>
      <c r="E322" s="354" t="s">
        <v>1338</v>
      </c>
      <c r="F322" s="355" t="s">
        <v>1339</v>
      </c>
      <c r="G322" s="354" t="s">
        <v>1156</v>
      </c>
      <c r="H322" s="354" t="s">
        <v>1157</v>
      </c>
      <c r="I322" s="356">
        <v>16.213333333333335</v>
      </c>
      <c r="J322" s="356">
        <v>2775</v>
      </c>
      <c r="K322" s="357">
        <v>44995.44</v>
      </c>
    </row>
    <row r="323" spans="1:11" ht="14.4" customHeight="1" x14ac:dyDescent="0.3">
      <c r="A323" s="352" t="s">
        <v>385</v>
      </c>
      <c r="B323" s="353" t="s">
        <v>535</v>
      </c>
      <c r="C323" s="354" t="s">
        <v>390</v>
      </c>
      <c r="D323" s="355" t="s">
        <v>536</v>
      </c>
      <c r="E323" s="354" t="s">
        <v>1338</v>
      </c>
      <c r="F323" s="355" t="s">
        <v>1339</v>
      </c>
      <c r="G323" s="354" t="s">
        <v>1158</v>
      </c>
      <c r="H323" s="354" t="s">
        <v>1159</v>
      </c>
      <c r="I323" s="356">
        <v>20.693333333333332</v>
      </c>
      <c r="J323" s="356">
        <v>250</v>
      </c>
      <c r="K323" s="357">
        <v>5173.5</v>
      </c>
    </row>
    <row r="324" spans="1:11" ht="14.4" customHeight="1" x14ac:dyDescent="0.3">
      <c r="A324" s="352" t="s">
        <v>385</v>
      </c>
      <c r="B324" s="353" t="s">
        <v>535</v>
      </c>
      <c r="C324" s="354" t="s">
        <v>390</v>
      </c>
      <c r="D324" s="355" t="s">
        <v>536</v>
      </c>
      <c r="E324" s="354" t="s">
        <v>1338</v>
      </c>
      <c r="F324" s="355" t="s">
        <v>1339</v>
      </c>
      <c r="G324" s="354" t="s">
        <v>1160</v>
      </c>
      <c r="H324" s="354" t="s">
        <v>1161</v>
      </c>
      <c r="I324" s="356">
        <v>20.69</v>
      </c>
      <c r="J324" s="356">
        <v>350</v>
      </c>
      <c r="K324" s="357">
        <v>7241.5</v>
      </c>
    </row>
    <row r="325" spans="1:11" ht="14.4" customHeight="1" x14ac:dyDescent="0.3">
      <c r="A325" s="352" t="s">
        <v>385</v>
      </c>
      <c r="B325" s="353" t="s">
        <v>535</v>
      </c>
      <c r="C325" s="354" t="s">
        <v>390</v>
      </c>
      <c r="D325" s="355" t="s">
        <v>536</v>
      </c>
      <c r="E325" s="354" t="s">
        <v>1338</v>
      </c>
      <c r="F325" s="355" t="s">
        <v>1339</v>
      </c>
      <c r="G325" s="354" t="s">
        <v>1162</v>
      </c>
      <c r="H325" s="354" t="s">
        <v>1163</v>
      </c>
      <c r="I325" s="356">
        <v>16.212222222222223</v>
      </c>
      <c r="J325" s="356">
        <v>2200</v>
      </c>
      <c r="K325" s="357">
        <v>35671.700000000004</v>
      </c>
    </row>
    <row r="326" spans="1:11" ht="14.4" customHeight="1" x14ac:dyDescent="0.3">
      <c r="A326" s="352" t="s">
        <v>385</v>
      </c>
      <c r="B326" s="353" t="s">
        <v>535</v>
      </c>
      <c r="C326" s="354" t="s">
        <v>390</v>
      </c>
      <c r="D326" s="355" t="s">
        <v>536</v>
      </c>
      <c r="E326" s="354" t="s">
        <v>1338</v>
      </c>
      <c r="F326" s="355" t="s">
        <v>1339</v>
      </c>
      <c r="G326" s="354" t="s">
        <v>1164</v>
      </c>
      <c r="H326" s="354" t="s">
        <v>1165</v>
      </c>
      <c r="I326" s="356">
        <v>11.010000000000002</v>
      </c>
      <c r="J326" s="356">
        <v>5040</v>
      </c>
      <c r="K326" s="357">
        <v>55490.399999999994</v>
      </c>
    </row>
    <row r="327" spans="1:11" ht="14.4" customHeight="1" x14ac:dyDescent="0.3">
      <c r="A327" s="352" t="s">
        <v>385</v>
      </c>
      <c r="B327" s="353" t="s">
        <v>535</v>
      </c>
      <c r="C327" s="354" t="s">
        <v>390</v>
      </c>
      <c r="D327" s="355" t="s">
        <v>536</v>
      </c>
      <c r="E327" s="354" t="s">
        <v>1338</v>
      </c>
      <c r="F327" s="355" t="s">
        <v>1339</v>
      </c>
      <c r="G327" s="354" t="s">
        <v>1166</v>
      </c>
      <c r="H327" s="354" t="s">
        <v>1167</v>
      </c>
      <c r="I327" s="356">
        <v>11.010000000000003</v>
      </c>
      <c r="J327" s="356">
        <v>6960</v>
      </c>
      <c r="K327" s="357">
        <v>76629.599999999991</v>
      </c>
    </row>
    <row r="328" spans="1:11" ht="14.4" customHeight="1" x14ac:dyDescent="0.3">
      <c r="A328" s="352" t="s">
        <v>385</v>
      </c>
      <c r="B328" s="353" t="s">
        <v>535</v>
      </c>
      <c r="C328" s="354" t="s">
        <v>390</v>
      </c>
      <c r="D328" s="355" t="s">
        <v>536</v>
      </c>
      <c r="E328" s="354" t="s">
        <v>1338</v>
      </c>
      <c r="F328" s="355" t="s">
        <v>1339</v>
      </c>
      <c r="G328" s="354" t="s">
        <v>1168</v>
      </c>
      <c r="H328" s="354" t="s">
        <v>1169</v>
      </c>
      <c r="I328" s="356">
        <v>11.010000000000002</v>
      </c>
      <c r="J328" s="356">
        <v>6000</v>
      </c>
      <c r="K328" s="357">
        <v>66059.999999999985</v>
      </c>
    </row>
    <row r="329" spans="1:11" ht="14.4" customHeight="1" x14ac:dyDescent="0.3">
      <c r="A329" s="352" t="s">
        <v>385</v>
      </c>
      <c r="B329" s="353" t="s">
        <v>535</v>
      </c>
      <c r="C329" s="354" t="s">
        <v>390</v>
      </c>
      <c r="D329" s="355" t="s">
        <v>536</v>
      </c>
      <c r="E329" s="354" t="s">
        <v>1338</v>
      </c>
      <c r="F329" s="355" t="s">
        <v>1339</v>
      </c>
      <c r="G329" s="354" t="s">
        <v>1170</v>
      </c>
      <c r="H329" s="354" t="s">
        <v>1171</v>
      </c>
      <c r="I329" s="356">
        <v>11.010714285714286</v>
      </c>
      <c r="J329" s="356">
        <v>6750</v>
      </c>
      <c r="K329" s="357">
        <v>74318.569999999992</v>
      </c>
    </row>
    <row r="330" spans="1:11" ht="14.4" customHeight="1" x14ac:dyDescent="0.3">
      <c r="A330" s="352" t="s">
        <v>385</v>
      </c>
      <c r="B330" s="353" t="s">
        <v>535</v>
      </c>
      <c r="C330" s="354" t="s">
        <v>390</v>
      </c>
      <c r="D330" s="355" t="s">
        <v>536</v>
      </c>
      <c r="E330" s="354" t="s">
        <v>1338</v>
      </c>
      <c r="F330" s="355" t="s">
        <v>1339</v>
      </c>
      <c r="G330" s="354" t="s">
        <v>1172</v>
      </c>
      <c r="H330" s="354" t="s">
        <v>1173</v>
      </c>
      <c r="I330" s="356">
        <v>11.010000000000002</v>
      </c>
      <c r="J330" s="356">
        <v>4763</v>
      </c>
      <c r="K330" s="357">
        <v>52440.630000000005</v>
      </c>
    </row>
    <row r="331" spans="1:11" ht="14.4" customHeight="1" x14ac:dyDescent="0.3">
      <c r="A331" s="352" t="s">
        <v>385</v>
      </c>
      <c r="B331" s="353" t="s">
        <v>535</v>
      </c>
      <c r="C331" s="354" t="s">
        <v>390</v>
      </c>
      <c r="D331" s="355" t="s">
        <v>536</v>
      </c>
      <c r="E331" s="354" t="s">
        <v>1338</v>
      </c>
      <c r="F331" s="355" t="s">
        <v>1339</v>
      </c>
      <c r="G331" s="354" t="s">
        <v>1174</v>
      </c>
      <c r="H331" s="354" t="s">
        <v>1175</v>
      </c>
      <c r="I331" s="356">
        <v>11.01125</v>
      </c>
      <c r="J331" s="356">
        <v>2840</v>
      </c>
      <c r="K331" s="357">
        <v>31270.799999999999</v>
      </c>
    </row>
    <row r="332" spans="1:11" ht="14.4" customHeight="1" x14ac:dyDescent="0.3">
      <c r="A332" s="352" t="s">
        <v>385</v>
      </c>
      <c r="B332" s="353" t="s">
        <v>535</v>
      </c>
      <c r="C332" s="354" t="s">
        <v>390</v>
      </c>
      <c r="D332" s="355" t="s">
        <v>536</v>
      </c>
      <c r="E332" s="354" t="s">
        <v>1338</v>
      </c>
      <c r="F332" s="355" t="s">
        <v>1339</v>
      </c>
      <c r="G332" s="354" t="s">
        <v>1176</v>
      </c>
      <c r="H332" s="354" t="s">
        <v>1177</v>
      </c>
      <c r="I332" s="356">
        <v>10.55</v>
      </c>
      <c r="J332" s="356">
        <v>560</v>
      </c>
      <c r="K332" s="357">
        <v>5908.68</v>
      </c>
    </row>
    <row r="333" spans="1:11" ht="14.4" customHeight="1" x14ac:dyDescent="0.3">
      <c r="A333" s="352" t="s">
        <v>385</v>
      </c>
      <c r="B333" s="353" t="s">
        <v>535</v>
      </c>
      <c r="C333" s="354" t="s">
        <v>390</v>
      </c>
      <c r="D333" s="355" t="s">
        <v>536</v>
      </c>
      <c r="E333" s="354" t="s">
        <v>1338</v>
      </c>
      <c r="F333" s="355" t="s">
        <v>1339</v>
      </c>
      <c r="G333" s="354" t="s">
        <v>1178</v>
      </c>
      <c r="H333" s="354" t="s">
        <v>1179</v>
      </c>
      <c r="I333" s="356">
        <v>10.55</v>
      </c>
      <c r="J333" s="356">
        <v>320</v>
      </c>
      <c r="K333" s="357">
        <v>3376.53</v>
      </c>
    </row>
    <row r="334" spans="1:11" ht="14.4" customHeight="1" x14ac:dyDescent="0.3">
      <c r="A334" s="352" t="s">
        <v>385</v>
      </c>
      <c r="B334" s="353" t="s">
        <v>535</v>
      </c>
      <c r="C334" s="354" t="s">
        <v>390</v>
      </c>
      <c r="D334" s="355" t="s">
        <v>536</v>
      </c>
      <c r="E334" s="354" t="s">
        <v>1338</v>
      </c>
      <c r="F334" s="355" t="s">
        <v>1339</v>
      </c>
      <c r="G334" s="354" t="s">
        <v>1178</v>
      </c>
      <c r="H334" s="354" t="s">
        <v>1180</v>
      </c>
      <c r="I334" s="356">
        <v>10.549999999999999</v>
      </c>
      <c r="J334" s="356">
        <v>760</v>
      </c>
      <c r="K334" s="357">
        <v>8019.1200000000008</v>
      </c>
    </row>
    <row r="335" spans="1:11" ht="14.4" customHeight="1" x14ac:dyDescent="0.3">
      <c r="A335" s="352" t="s">
        <v>385</v>
      </c>
      <c r="B335" s="353" t="s">
        <v>535</v>
      </c>
      <c r="C335" s="354" t="s">
        <v>390</v>
      </c>
      <c r="D335" s="355" t="s">
        <v>536</v>
      </c>
      <c r="E335" s="354" t="s">
        <v>1338</v>
      </c>
      <c r="F335" s="355" t="s">
        <v>1339</v>
      </c>
      <c r="G335" s="354" t="s">
        <v>1181</v>
      </c>
      <c r="H335" s="354" t="s">
        <v>1182</v>
      </c>
      <c r="I335" s="356">
        <v>10.55</v>
      </c>
      <c r="J335" s="356">
        <v>200</v>
      </c>
      <c r="K335" s="357">
        <v>2110.2399999999998</v>
      </c>
    </row>
    <row r="336" spans="1:11" ht="14.4" customHeight="1" x14ac:dyDescent="0.3">
      <c r="A336" s="352" t="s">
        <v>385</v>
      </c>
      <c r="B336" s="353" t="s">
        <v>535</v>
      </c>
      <c r="C336" s="354" t="s">
        <v>390</v>
      </c>
      <c r="D336" s="355" t="s">
        <v>536</v>
      </c>
      <c r="E336" s="354" t="s">
        <v>1338</v>
      </c>
      <c r="F336" s="355" t="s">
        <v>1339</v>
      </c>
      <c r="G336" s="354" t="s">
        <v>1183</v>
      </c>
      <c r="H336" s="354" t="s">
        <v>1184</v>
      </c>
      <c r="I336" s="356">
        <v>16.212499999999999</v>
      </c>
      <c r="J336" s="356">
        <v>575</v>
      </c>
      <c r="K336" s="357">
        <v>9323.0499999999993</v>
      </c>
    </row>
    <row r="337" spans="1:11" ht="14.4" customHeight="1" x14ac:dyDescent="0.3">
      <c r="A337" s="352" t="s">
        <v>385</v>
      </c>
      <c r="B337" s="353" t="s">
        <v>535</v>
      </c>
      <c r="C337" s="354" t="s">
        <v>390</v>
      </c>
      <c r="D337" s="355" t="s">
        <v>536</v>
      </c>
      <c r="E337" s="354" t="s">
        <v>1338</v>
      </c>
      <c r="F337" s="355" t="s">
        <v>1339</v>
      </c>
      <c r="G337" s="354" t="s">
        <v>1185</v>
      </c>
      <c r="H337" s="354" t="s">
        <v>1186</v>
      </c>
      <c r="I337" s="356">
        <v>11.010000000000002</v>
      </c>
      <c r="J337" s="356">
        <v>560</v>
      </c>
      <c r="K337" s="357">
        <v>6166.16</v>
      </c>
    </row>
    <row r="338" spans="1:11" ht="14.4" customHeight="1" x14ac:dyDescent="0.3">
      <c r="A338" s="352" t="s">
        <v>385</v>
      </c>
      <c r="B338" s="353" t="s">
        <v>535</v>
      </c>
      <c r="C338" s="354" t="s">
        <v>390</v>
      </c>
      <c r="D338" s="355" t="s">
        <v>536</v>
      </c>
      <c r="E338" s="354" t="s">
        <v>1338</v>
      </c>
      <c r="F338" s="355" t="s">
        <v>1339</v>
      </c>
      <c r="G338" s="354" t="s">
        <v>1187</v>
      </c>
      <c r="H338" s="354" t="s">
        <v>1188</v>
      </c>
      <c r="I338" s="356">
        <v>10.55</v>
      </c>
      <c r="J338" s="356">
        <v>160</v>
      </c>
      <c r="K338" s="357">
        <v>1688.2</v>
      </c>
    </row>
    <row r="339" spans="1:11" ht="14.4" customHeight="1" x14ac:dyDescent="0.3">
      <c r="A339" s="352" t="s">
        <v>385</v>
      </c>
      <c r="B339" s="353" t="s">
        <v>535</v>
      </c>
      <c r="C339" s="354" t="s">
        <v>390</v>
      </c>
      <c r="D339" s="355" t="s">
        <v>536</v>
      </c>
      <c r="E339" s="354" t="s">
        <v>1338</v>
      </c>
      <c r="F339" s="355" t="s">
        <v>1339</v>
      </c>
      <c r="G339" s="354" t="s">
        <v>1189</v>
      </c>
      <c r="H339" s="354" t="s">
        <v>1190</v>
      </c>
      <c r="I339" s="356">
        <v>0.77750000000000008</v>
      </c>
      <c r="J339" s="356">
        <v>15000</v>
      </c>
      <c r="K339" s="357">
        <v>11670</v>
      </c>
    </row>
    <row r="340" spans="1:11" ht="14.4" customHeight="1" x14ac:dyDescent="0.3">
      <c r="A340" s="352" t="s">
        <v>385</v>
      </c>
      <c r="B340" s="353" t="s">
        <v>535</v>
      </c>
      <c r="C340" s="354" t="s">
        <v>390</v>
      </c>
      <c r="D340" s="355" t="s">
        <v>536</v>
      </c>
      <c r="E340" s="354" t="s">
        <v>1338</v>
      </c>
      <c r="F340" s="355" t="s">
        <v>1339</v>
      </c>
      <c r="G340" s="354" t="s">
        <v>1191</v>
      </c>
      <c r="H340" s="354" t="s">
        <v>1192</v>
      </c>
      <c r="I340" s="356">
        <v>0.71</v>
      </c>
      <c r="J340" s="356">
        <v>1200</v>
      </c>
      <c r="K340" s="357">
        <v>852</v>
      </c>
    </row>
    <row r="341" spans="1:11" ht="14.4" customHeight="1" x14ac:dyDescent="0.3">
      <c r="A341" s="352" t="s">
        <v>385</v>
      </c>
      <c r="B341" s="353" t="s">
        <v>535</v>
      </c>
      <c r="C341" s="354" t="s">
        <v>390</v>
      </c>
      <c r="D341" s="355" t="s">
        <v>536</v>
      </c>
      <c r="E341" s="354" t="s">
        <v>1338</v>
      </c>
      <c r="F341" s="355" t="s">
        <v>1339</v>
      </c>
      <c r="G341" s="354" t="s">
        <v>1191</v>
      </c>
      <c r="H341" s="354" t="s">
        <v>1193</v>
      </c>
      <c r="I341" s="356">
        <v>0.71</v>
      </c>
      <c r="J341" s="356">
        <v>4600</v>
      </c>
      <c r="K341" s="357">
        <v>3266</v>
      </c>
    </row>
    <row r="342" spans="1:11" ht="14.4" customHeight="1" x14ac:dyDescent="0.3">
      <c r="A342" s="352" t="s">
        <v>385</v>
      </c>
      <c r="B342" s="353" t="s">
        <v>535</v>
      </c>
      <c r="C342" s="354" t="s">
        <v>390</v>
      </c>
      <c r="D342" s="355" t="s">
        <v>536</v>
      </c>
      <c r="E342" s="354" t="s">
        <v>1338</v>
      </c>
      <c r="F342" s="355" t="s">
        <v>1339</v>
      </c>
      <c r="G342" s="354" t="s">
        <v>1194</v>
      </c>
      <c r="H342" s="354" t="s">
        <v>1195</v>
      </c>
      <c r="I342" s="356">
        <v>0.71</v>
      </c>
      <c r="J342" s="356">
        <v>8000</v>
      </c>
      <c r="K342" s="357">
        <v>5680</v>
      </c>
    </row>
    <row r="343" spans="1:11" ht="14.4" customHeight="1" x14ac:dyDescent="0.3">
      <c r="A343" s="352" t="s">
        <v>385</v>
      </c>
      <c r="B343" s="353" t="s">
        <v>535</v>
      </c>
      <c r="C343" s="354" t="s">
        <v>390</v>
      </c>
      <c r="D343" s="355" t="s">
        <v>536</v>
      </c>
      <c r="E343" s="354" t="s">
        <v>1338</v>
      </c>
      <c r="F343" s="355" t="s">
        <v>1339</v>
      </c>
      <c r="G343" s="354" t="s">
        <v>1194</v>
      </c>
      <c r="H343" s="354" t="s">
        <v>1196</v>
      </c>
      <c r="I343" s="356">
        <v>0.71</v>
      </c>
      <c r="J343" s="356">
        <v>25000</v>
      </c>
      <c r="K343" s="357">
        <v>17750</v>
      </c>
    </row>
    <row r="344" spans="1:11" ht="14.4" customHeight="1" x14ac:dyDescent="0.3">
      <c r="A344" s="352" t="s">
        <v>385</v>
      </c>
      <c r="B344" s="353" t="s">
        <v>535</v>
      </c>
      <c r="C344" s="354" t="s">
        <v>390</v>
      </c>
      <c r="D344" s="355" t="s">
        <v>536</v>
      </c>
      <c r="E344" s="354" t="s">
        <v>1338</v>
      </c>
      <c r="F344" s="355" t="s">
        <v>1339</v>
      </c>
      <c r="G344" s="354" t="s">
        <v>1197</v>
      </c>
      <c r="H344" s="354" t="s">
        <v>1198</v>
      </c>
      <c r="I344" s="356">
        <v>20.505000000000003</v>
      </c>
      <c r="J344" s="356">
        <v>285</v>
      </c>
      <c r="K344" s="357">
        <v>5827.5499999999993</v>
      </c>
    </row>
    <row r="345" spans="1:11" ht="14.4" customHeight="1" x14ac:dyDescent="0.3">
      <c r="A345" s="352" t="s">
        <v>385</v>
      </c>
      <c r="B345" s="353" t="s">
        <v>535</v>
      </c>
      <c r="C345" s="354" t="s">
        <v>395</v>
      </c>
      <c r="D345" s="355" t="s">
        <v>537</v>
      </c>
      <c r="E345" s="354" t="s">
        <v>1320</v>
      </c>
      <c r="F345" s="355" t="s">
        <v>1321</v>
      </c>
      <c r="G345" s="354" t="s">
        <v>1199</v>
      </c>
      <c r="H345" s="354" t="s">
        <v>1200</v>
      </c>
      <c r="I345" s="356">
        <v>129.26</v>
      </c>
      <c r="J345" s="356">
        <v>1</v>
      </c>
      <c r="K345" s="357">
        <v>129.26</v>
      </c>
    </row>
    <row r="346" spans="1:11" ht="14.4" customHeight="1" x14ac:dyDescent="0.3">
      <c r="A346" s="352" t="s">
        <v>385</v>
      </c>
      <c r="B346" s="353" t="s">
        <v>535</v>
      </c>
      <c r="C346" s="354" t="s">
        <v>395</v>
      </c>
      <c r="D346" s="355" t="s">
        <v>537</v>
      </c>
      <c r="E346" s="354" t="s">
        <v>1320</v>
      </c>
      <c r="F346" s="355" t="s">
        <v>1321</v>
      </c>
      <c r="G346" s="354" t="s">
        <v>548</v>
      </c>
      <c r="H346" s="354" t="s">
        <v>549</v>
      </c>
      <c r="I346" s="356">
        <v>2.88</v>
      </c>
      <c r="J346" s="356">
        <v>3000</v>
      </c>
      <c r="K346" s="357">
        <v>8625</v>
      </c>
    </row>
    <row r="347" spans="1:11" ht="14.4" customHeight="1" x14ac:dyDescent="0.3">
      <c r="A347" s="352" t="s">
        <v>385</v>
      </c>
      <c r="B347" s="353" t="s">
        <v>535</v>
      </c>
      <c r="C347" s="354" t="s">
        <v>395</v>
      </c>
      <c r="D347" s="355" t="s">
        <v>537</v>
      </c>
      <c r="E347" s="354" t="s">
        <v>1320</v>
      </c>
      <c r="F347" s="355" t="s">
        <v>1321</v>
      </c>
      <c r="G347" s="354" t="s">
        <v>551</v>
      </c>
      <c r="H347" s="354" t="s">
        <v>552</v>
      </c>
      <c r="I347" s="356">
        <v>5.72</v>
      </c>
      <c r="J347" s="356">
        <v>30</v>
      </c>
      <c r="K347" s="357">
        <v>171.7</v>
      </c>
    </row>
    <row r="348" spans="1:11" ht="14.4" customHeight="1" x14ac:dyDescent="0.3">
      <c r="A348" s="352" t="s">
        <v>385</v>
      </c>
      <c r="B348" s="353" t="s">
        <v>535</v>
      </c>
      <c r="C348" s="354" t="s">
        <v>395</v>
      </c>
      <c r="D348" s="355" t="s">
        <v>537</v>
      </c>
      <c r="E348" s="354" t="s">
        <v>1320</v>
      </c>
      <c r="F348" s="355" t="s">
        <v>1321</v>
      </c>
      <c r="G348" s="354" t="s">
        <v>553</v>
      </c>
      <c r="H348" s="354" t="s">
        <v>554</v>
      </c>
      <c r="I348" s="356">
        <v>2.39</v>
      </c>
      <c r="J348" s="356">
        <v>20</v>
      </c>
      <c r="K348" s="357">
        <v>47.8</v>
      </c>
    </row>
    <row r="349" spans="1:11" ht="14.4" customHeight="1" x14ac:dyDescent="0.3">
      <c r="A349" s="352" t="s">
        <v>385</v>
      </c>
      <c r="B349" s="353" t="s">
        <v>535</v>
      </c>
      <c r="C349" s="354" t="s">
        <v>395</v>
      </c>
      <c r="D349" s="355" t="s">
        <v>537</v>
      </c>
      <c r="E349" s="354" t="s">
        <v>1320</v>
      </c>
      <c r="F349" s="355" t="s">
        <v>1321</v>
      </c>
      <c r="G349" s="354" t="s">
        <v>555</v>
      </c>
      <c r="H349" s="354" t="s">
        <v>556</v>
      </c>
      <c r="I349" s="356">
        <v>3.11</v>
      </c>
      <c r="J349" s="356">
        <v>20</v>
      </c>
      <c r="K349" s="357">
        <v>62.2</v>
      </c>
    </row>
    <row r="350" spans="1:11" ht="14.4" customHeight="1" x14ac:dyDescent="0.3">
      <c r="A350" s="352" t="s">
        <v>385</v>
      </c>
      <c r="B350" s="353" t="s">
        <v>535</v>
      </c>
      <c r="C350" s="354" t="s">
        <v>395</v>
      </c>
      <c r="D350" s="355" t="s">
        <v>537</v>
      </c>
      <c r="E350" s="354" t="s">
        <v>1320</v>
      </c>
      <c r="F350" s="355" t="s">
        <v>1321</v>
      </c>
      <c r="G350" s="354" t="s">
        <v>557</v>
      </c>
      <c r="H350" s="354" t="s">
        <v>558</v>
      </c>
      <c r="I350" s="356">
        <v>3.78</v>
      </c>
      <c r="J350" s="356">
        <v>20</v>
      </c>
      <c r="K350" s="357">
        <v>75.599999999999994</v>
      </c>
    </row>
    <row r="351" spans="1:11" ht="14.4" customHeight="1" x14ac:dyDescent="0.3">
      <c r="A351" s="352" t="s">
        <v>385</v>
      </c>
      <c r="B351" s="353" t="s">
        <v>535</v>
      </c>
      <c r="C351" s="354" t="s">
        <v>395</v>
      </c>
      <c r="D351" s="355" t="s">
        <v>537</v>
      </c>
      <c r="E351" s="354" t="s">
        <v>1320</v>
      </c>
      <c r="F351" s="355" t="s">
        <v>1321</v>
      </c>
      <c r="G351" s="354" t="s">
        <v>1201</v>
      </c>
      <c r="H351" s="354" t="s">
        <v>1202</v>
      </c>
      <c r="I351" s="356">
        <v>3.59</v>
      </c>
      <c r="J351" s="356">
        <v>40</v>
      </c>
      <c r="K351" s="357">
        <v>143.6</v>
      </c>
    </row>
    <row r="352" spans="1:11" ht="14.4" customHeight="1" x14ac:dyDescent="0.3">
      <c r="A352" s="352" t="s">
        <v>385</v>
      </c>
      <c r="B352" s="353" t="s">
        <v>535</v>
      </c>
      <c r="C352" s="354" t="s">
        <v>395</v>
      </c>
      <c r="D352" s="355" t="s">
        <v>537</v>
      </c>
      <c r="E352" s="354" t="s">
        <v>1320</v>
      </c>
      <c r="F352" s="355" t="s">
        <v>1321</v>
      </c>
      <c r="G352" s="354" t="s">
        <v>1203</v>
      </c>
      <c r="H352" s="354" t="s">
        <v>1204</v>
      </c>
      <c r="I352" s="356">
        <v>12.08</v>
      </c>
      <c r="J352" s="356">
        <v>30</v>
      </c>
      <c r="K352" s="357">
        <v>362.4</v>
      </c>
    </row>
    <row r="353" spans="1:11" ht="14.4" customHeight="1" x14ac:dyDescent="0.3">
      <c r="A353" s="352" t="s">
        <v>385</v>
      </c>
      <c r="B353" s="353" t="s">
        <v>535</v>
      </c>
      <c r="C353" s="354" t="s">
        <v>395</v>
      </c>
      <c r="D353" s="355" t="s">
        <v>537</v>
      </c>
      <c r="E353" s="354" t="s">
        <v>1320</v>
      </c>
      <c r="F353" s="355" t="s">
        <v>1321</v>
      </c>
      <c r="G353" s="354" t="s">
        <v>569</v>
      </c>
      <c r="H353" s="354" t="s">
        <v>570</v>
      </c>
      <c r="I353" s="356">
        <v>0.40666666666666673</v>
      </c>
      <c r="J353" s="356">
        <v>18000</v>
      </c>
      <c r="K353" s="357">
        <v>7320</v>
      </c>
    </row>
    <row r="354" spans="1:11" ht="14.4" customHeight="1" x14ac:dyDescent="0.3">
      <c r="A354" s="352" t="s">
        <v>385</v>
      </c>
      <c r="B354" s="353" t="s">
        <v>535</v>
      </c>
      <c r="C354" s="354" t="s">
        <v>395</v>
      </c>
      <c r="D354" s="355" t="s">
        <v>537</v>
      </c>
      <c r="E354" s="354" t="s">
        <v>1320</v>
      </c>
      <c r="F354" s="355" t="s">
        <v>1321</v>
      </c>
      <c r="G354" s="354" t="s">
        <v>571</v>
      </c>
      <c r="H354" s="354" t="s">
        <v>572</v>
      </c>
      <c r="I354" s="356">
        <v>27.365000000000002</v>
      </c>
      <c r="J354" s="356">
        <v>22</v>
      </c>
      <c r="K354" s="357">
        <v>602.04</v>
      </c>
    </row>
    <row r="355" spans="1:11" ht="14.4" customHeight="1" x14ac:dyDescent="0.3">
      <c r="A355" s="352" t="s">
        <v>385</v>
      </c>
      <c r="B355" s="353" t="s">
        <v>535</v>
      </c>
      <c r="C355" s="354" t="s">
        <v>395</v>
      </c>
      <c r="D355" s="355" t="s">
        <v>537</v>
      </c>
      <c r="E355" s="354" t="s">
        <v>1320</v>
      </c>
      <c r="F355" s="355" t="s">
        <v>1321</v>
      </c>
      <c r="G355" s="354" t="s">
        <v>1205</v>
      </c>
      <c r="H355" s="354" t="s">
        <v>1206</v>
      </c>
      <c r="I355" s="356">
        <v>6.2</v>
      </c>
      <c r="J355" s="356">
        <v>100</v>
      </c>
      <c r="K355" s="357">
        <v>620</v>
      </c>
    </row>
    <row r="356" spans="1:11" ht="14.4" customHeight="1" x14ac:dyDescent="0.3">
      <c r="A356" s="352" t="s">
        <v>385</v>
      </c>
      <c r="B356" s="353" t="s">
        <v>535</v>
      </c>
      <c r="C356" s="354" t="s">
        <v>395</v>
      </c>
      <c r="D356" s="355" t="s">
        <v>537</v>
      </c>
      <c r="E356" s="354" t="s">
        <v>1320</v>
      </c>
      <c r="F356" s="355" t="s">
        <v>1321</v>
      </c>
      <c r="G356" s="354" t="s">
        <v>1207</v>
      </c>
      <c r="H356" s="354" t="s">
        <v>1208</v>
      </c>
      <c r="I356" s="356">
        <v>65.2</v>
      </c>
      <c r="J356" s="356">
        <v>10</v>
      </c>
      <c r="K356" s="357">
        <v>652</v>
      </c>
    </row>
    <row r="357" spans="1:11" ht="14.4" customHeight="1" x14ac:dyDescent="0.3">
      <c r="A357" s="352" t="s">
        <v>385</v>
      </c>
      <c r="B357" s="353" t="s">
        <v>535</v>
      </c>
      <c r="C357" s="354" t="s">
        <v>395</v>
      </c>
      <c r="D357" s="355" t="s">
        <v>537</v>
      </c>
      <c r="E357" s="354" t="s">
        <v>1320</v>
      </c>
      <c r="F357" s="355" t="s">
        <v>1321</v>
      </c>
      <c r="G357" s="354" t="s">
        <v>575</v>
      </c>
      <c r="H357" s="354" t="s">
        <v>576</v>
      </c>
      <c r="I357" s="356">
        <v>15.53</v>
      </c>
      <c r="J357" s="356">
        <v>50</v>
      </c>
      <c r="K357" s="357">
        <v>776.5</v>
      </c>
    </row>
    <row r="358" spans="1:11" ht="14.4" customHeight="1" x14ac:dyDescent="0.3">
      <c r="A358" s="352" t="s">
        <v>385</v>
      </c>
      <c r="B358" s="353" t="s">
        <v>535</v>
      </c>
      <c r="C358" s="354" t="s">
        <v>395</v>
      </c>
      <c r="D358" s="355" t="s">
        <v>537</v>
      </c>
      <c r="E358" s="354" t="s">
        <v>1320</v>
      </c>
      <c r="F358" s="355" t="s">
        <v>1321</v>
      </c>
      <c r="G358" s="354" t="s">
        <v>577</v>
      </c>
      <c r="H358" s="354" t="s">
        <v>578</v>
      </c>
      <c r="I358" s="356">
        <v>26.45</v>
      </c>
      <c r="J358" s="356">
        <v>3700</v>
      </c>
      <c r="K358" s="357">
        <v>97865</v>
      </c>
    </row>
    <row r="359" spans="1:11" ht="14.4" customHeight="1" x14ac:dyDescent="0.3">
      <c r="A359" s="352" t="s">
        <v>385</v>
      </c>
      <c r="B359" s="353" t="s">
        <v>535</v>
      </c>
      <c r="C359" s="354" t="s">
        <v>395</v>
      </c>
      <c r="D359" s="355" t="s">
        <v>537</v>
      </c>
      <c r="E359" s="354" t="s">
        <v>1320</v>
      </c>
      <c r="F359" s="355" t="s">
        <v>1321</v>
      </c>
      <c r="G359" s="354" t="s">
        <v>1209</v>
      </c>
      <c r="H359" s="354" t="s">
        <v>1210</v>
      </c>
      <c r="I359" s="356">
        <v>0.3</v>
      </c>
      <c r="J359" s="356">
        <v>900</v>
      </c>
      <c r="K359" s="357">
        <v>274.27999999999997</v>
      </c>
    </row>
    <row r="360" spans="1:11" ht="14.4" customHeight="1" x14ac:dyDescent="0.3">
      <c r="A360" s="352" t="s">
        <v>385</v>
      </c>
      <c r="B360" s="353" t="s">
        <v>535</v>
      </c>
      <c r="C360" s="354" t="s">
        <v>395</v>
      </c>
      <c r="D360" s="355" t="s">
        <v>537</v>
      </c>
      <c r="E360" s="354" t="s">
        <v>1320</v>
      </c>
      <c r="F360" s="355" t="s">
        <v>1321</v>
      </c>
      <c r="G360" s="354" t="s">
        <v>579</v>
      </c>
      <c r="H360" s="354" t="s">
        <v>580</v>
      </c>
      <c r="I360" s="356">
        <v>0.31</v>
      </c>
      <c r="J360" s="356">
        <v>2000</v>
      </c>
      <c r="K360" s="357">
        <v>620</v>
      </c>
    </row>
    <row r="361" spans="1:11" ht="14.4" customHeight="1" x14ac:dyDescent="0.3">
      <c r="A361" s="352" t="s">
        <v>385</v>
      </c>
      <c r="B361" s="353" t="s">
        <v>535</v>
      </c>
      <c r="C361" s="354" t="s">
        <v>395</v>
      </c>
      <c r="D361" s="355" t="s">
        <v>537</v>
      </c>
      <c r="E361" s="354" t="s">
        <v>1320</v>
      </c>
      <c r="F361" s="355" t="s">
        <v>1321</v>
      </c>
      <c r="G361" s="354" t="s">
        <v>581</v>
      </c>
      <c r="H361" s="354" t="s">
        <v>582</v>
      </c>
      <c r="I361" s="356">
        <v>61.225000000000001</v>
      </c>
      <c r="J361" s="356">
        <v>6</v>
      </c>
      <c r="K361" s="357">
        <v>367.32</v>
      </c>
    </row>
    <row r="362" spans="1:11" ht="14.4" customHeight="1" x14ac:dyDescent="0.3">
      <c r="A362" s="352" t="s">
        <v>385</v>
      </c>
      <c r="B362" s="353" t="s">
        <v>535</v>
      </c>
      <c r="C362" s="354" t="s">
        <v>395</v>
      </c>
      <c r="D362" s="355" t="s">
        <v>537</v>
      </c>
      <c r="E362" s="354" t="s">
        <v>1320</v>
      </c>
      <c r="F362" s="355" t="s">
        <v>1321</v>
      </c>
      <c r="G362" s="354" t="s">
        <v>583</v>
      </c>
      <c r="H362" s="354" t="s">
        <v>584</v>
      </c>
      <c r="I362" s="356">
        <v>54.86</v>
      </c>
      <c r="J362" s="356">
        <v>30</v>
      </c>
      <c r="K362" s="357">
        <v>1645.8</v>
      </c>
    </row>
    <row r="363" spans="1:11" ht="14.4" customHeight="1" x14ac:dyDescent="0.3">
      <c r="A363" s="352" t="s">
        <v>385</v>
      </c>
      <c r="B363" s="353" t="s">
        <v>535</v>
      </c>
      <c r="C363" s="354" t="s">
        <v>395</v>
      </c>
      <c r="D363" s="355" t="s">
        <v>537</v>
      </c>
      <c r="E363" s="354" t="s">
        <v>1320</v>
      </c>
      <c r="F363" s="355" t="s">
        <v>1321</v>
      </c>
      <c r="G363" s="354" t="s">
        <v>585</v>
      </c>
      <c r="H363" s="354" t="s">
        <v>586</v>
      </c>
      <c r="I363" s="356">
        <v>30.17</v>
      </c>
      <c r="J363" s="356">
        <v>40</v>
      </c>
      <c r="K363" s="357">
        <v>1206.8</v>
      </c>
    </row>
    <row r="364" spans="1:11" ht="14.4" customHeight="1" x14ac:dyDescent="0.3">
      <c r="A364" s="352" t="s">
        <v>385</v>
      </c>
      <c r="B364" s="353" t="s">
        <v>535</v>
      </c>
      <c r="C364" s="354" t="s">
        <v>395</v>
      </c>
      <c r="D364" s="355" t="s">
        <v>537</v>
      </c>
      <c r="E364" s="354" t="s">
        <v>1320</v>
      </c>
      <c r="F364" s="355" t="s">
        <v>1321</v>
      </c>
      <c r="G364" s="354" t="s">
        <v>1211</v>
      </c>
      <c r="H364" s="354" t="s">
        <v>1212</v>
      </c>
      <c r="I364" s="356">
        <v>16.100000000000001</v>
      </c>
      <c r="J364" s="356">
        <v>40</v>
      </c>
      <c r="K364" s="357">
        <v>644</v>
      </c>
    </row>
    <row r="365" spans="1:11" ht="14.4" customHeight="1" x14ac:dyDescent="0.3">
      <c r="A365" s="352" t="s">
        <v>385</v>
      </c>
      <c r="B365" s="353" t="s">
        <v>535</v>
      </c>
      <c r="C365" s="354" t="s">
        <v>395</v>
      </c>
      <c r="D365" s="355" t="s">
        <v>537</v>
      </c>
      <c r="E365" s="354" t="s">
        <v>1320</v>
      </c>
      <c r="F365" s="355" t="s">
        <v>1321</v>
      </c>
      <c r="G365" s="354" t="s">
        <v>1213</v>
      </c>
      <c r="H365" s="354" t="s">
        <v>1214</v>
      </c>
      <c r="I365" s="356">
        <v>12.42</v>
      </c>
      <c r="J365" s="356">
        <v>140</v>
      </c>
      <c r="K365" s="357">
        <v>1738.8</v>
      </c>
    </row>
    <row r="366" spans="1:11" ht="14.4" customHeight="1" x14ac:dyDescent="0.3">
      <c r="A366" s="352" t="s">
        <v>385</v>
      </c>
      <c r="B366" s="353" t="s">
        <v>535</v>
      </c>
      <c r="C366" s="354" t="s">
        <v>395</v>
      </c>
      <c r="D366" s="355" t="s">
        <v>537</v>
      </c>
      <c r="E366" s="354" t="s">
        <v>1320</v>
      </c>
      <c r="F366" s="355" t="s">
        <v>1321</v>
      </c>
      <c r="G366" s="354" t="s">
        <v>1215</v>
      </c>
      <c r="H366" s="354" t="s">
        <v>1216</v>
      </c>
      <c r="I366" s="356">
        <v>0.6</v>
      </c>
      <c r="J366" s="356">
        <v>300</v>
      </c>
      <c r="K366" s="357">
        <v>180</v>
      </c>
    </row>
    <row r="367" spans="1:11" ht="14.4" customHeight="1" x14ac:dyDescent="0.3">
      <c r="A367" s="352" t="s">
        <v>385</v>
      </c>
      <c r="B367" s="353" t="s">
        <v>535</v>
      </c>
      <c r="C367" s="354" t="s">
        <v>395</v>
      </c>
      <c r="D367" s="355" t="s">
        <v>537</v>
      </c>
      <c r="E367" s="354" t="s">
        <v>1320</v>
      </c>
      <c r="F367" s="355" t="s">
        <v>1321</v>
      </c>
      <c r="G367" s="354" t="s">
        <v>593</v>
      </c>
      <c r="H367" s="354" t="s">
        <v>594</v>
      </c>
      <c r="I367" s="356">
        <v>357.45499999999998</v>
      </c>
      <c r="J367" s="356">
        <v>96</v>
      </c>
      <c r="K367" s="357">
        <v>34315.699999999997</v>
      </c>
    </row>
    <row r="368" spans="1:11" ht="14.4" customHeight="1" x14ac:dyDescent="0.3">
      <c r="A368" s="352" t="s">
        <v>385</v>
      </c>
      <c r="B368" s="353" t="s">
        <v>535</v>
      </c>
      <c r="C368" s="354" t="s">
        <v>395</v>
      </c>
      <c r="D368" s="355" t="s">
        <v>537</v>
      </c>
      <c r="E368" s="354" t="s">
        <v>1320</v>
      </c>
      <c r="F368" s="355" t="s">
        <v>1321</v>
      </c>
      <c r="G368" s="354" t="s">
        <v>595</v>
      </c>
      <c r="H368" s="354" t="s">
        <v>596</v>
      </c>
      <c r="I368" s="356">
        <v>64.91</v>
      </c>
      <c r="J368" s="356">
        <v>24</v>
      </c>
      <c r="K368" s="357">
        <v>1557.74</v>
      </c>
    </row>
    <row r="369" spans="1:11" ht="14.4" customHeight="1" x14ac:dyDescent="0.3">
      <c r="A369" s="352" t="s">
        <v>385</v>
      </c>
      <c r="B369" s="353" t="s">
        <v>535</v>
      </c>
      <c r="C369" s="354" t="s">
        <v>395</v>
      </c>
      <c r="D369" s="355" t="s">
        <v>537</v>
      </c>
      <c r="E369" s="354" t="s">
        <v>1320</v>
      </c>
      <c r="F369" s="355" t="s">
        <v>1321</v>
      </c>
      <c r="G369" s="354" t="s">
        <v>597</v>
      </c>
      <c r="H369" s="354" t="s">
        <v>598</v>
      </c>
      <c r="I369" s="356">
        <v>10.72</v>
      </c>
      <c r="J369" s="356">
        <v>360</v>
      </c>
      <c r="K369" s="357">
        <v>3858.48</v>
      </c>
    </row>
    <row r="370" spans="1:11" ht="14.4" customHeight="1" x14ac:dyDescent="0.3">
      <c r="A370" s="352" t="s">
        <v>385</v>
      </c>
      <c r="B370" s="353" t="s">
        <v>535</v>
      </c>
      <c r="C370" s="354" t="s">
        <v>395</v>
      </c>
      <c r="D370" s="355" t="s">
        <v>537</v>
      </c>
      <c r="E370" s="354" t="s">
        <v>1320</v>
      </c>
      <c r="F370" s="355" t="s">
        <v>1321</v>
      </c>
      <c r="G370" s="354" t="s">
        <v>599</v>
      </c>
      <c r="H370" s="354" t="s">
        <v>600</v>
      </c>
      <c r="I370" s="356">
        <v>9.4233333333333338</v>
      </c>
      <c r="J370" s="356">
        <v>480</v>
      </c>
      <c r="K370" s="357">
        <v>4559.76</v>
      </c>
    </row>
    <row r="371" spans="1:11" ht="14.4" customHeight="1" x14ac:dyDescent="0.3">
      <c r="A371" s="352" t="s">
        <v>385</v>
      </c>
      <c r="B371" s="353" t="s">
        <v>535</v>
      </c>
      <c r="C371" s="354" t="s">
        <v>395</v>
      </c>
      <c r="D371" s="355" t="s">
        <v>537</v>
      </c>
      <c r="E371" s="354" t="s">
        <v>1320</v>
      </c>
      <c r="F371" s="355" t="s">
        <v>1321</v>
      </c>
      <c r="G371" s="354" t="s">
        <v>1217</v>
      </c>
      <c r="H371" s="354" t="s">
        <v>1218</v>
      </c>
      <c r="I371" s="356">
        <v>1.17</v>
      </c>
      <c r="J371" s="356">
        <v>600</v>
      </c>
      <c r="K371" s="357">
        <v>702</v>
      </c>
    </row>
    <row r="372" spans="1:11" ht="14.4" customHeight="1" x14ac:dyDescent="0.3">
      <c r="A372" s="352" t="s">
        <v>385</v>
      </c>
      <c r="B372" s="353" t="s">
        <v>535</v>
      </c>
      <c r="C372" s="354" t="s">
        <v>395</v>
      </c>
      <c r="D372" s="355" t="s">
        <v>537</v>
      </c>
      <c r="E372" s="354" t="s">
        <v>1320</v>
      </c>
      <c r="F372" s="355" t="s">
        <v>1321</v>
      </c>
      <c r="G372" s="354" t="s">
        <v>607</v>
      </c>
      <c r="H372" s="354" t="s">
        <v>608</v>
      </c>
      <c r="I372" s="356">
        <v>1.62</v>
      </c>
      <c r="J372" s="356">
        <v>1250</v>
      </c>
      <c r="K372" s="357">
        <v>2026</v>
      </c>
    </row>
    <row r="373" spans="1:11" ht="14.4" customHeight="1" x14ac:dyDescent="0.3">
      <c r="A373" s="352" t="s">
        <v>385</v>
      </c>
      <c r="B373" s="353" t="s">
        <v>535</v>
      </c>
      <c r="C373" s="354" t="s">
        <v>395</v>
      </c>
      <c r="D373" s="355" t="s">
        <v>537</v>
      </c>
      <c r="E373" s="354" t="s">
        <v>1320</v>
      </c>
      <c r="F373" s="355" t="s">
        <v>1321</v>
      </c>
      <c r="G373" s="354" t="s">
        <v>609</v>
      </c>
      <c r="H373" s="354" t="s">
        <v>610</v>
      </c>
      <c r="I373" s="356">
        <v>214.05</v>
      </c>
      <c r="J373" s="356">
        <v>8</v>
      </c>
      <c r="K373" s="357">
        <v>1712.4</v>
      </c>
    </row>
    <row r="374" spans="1:11" ht="14.4" customHeight="1" x14ac:dyDescent="0.3">
      <c r="A374" s="352" t="s">
        <v>385</v>
      </c>
      <c r="B374" s="353" t="s">
        <v>535</v>
      </c>
      <c r="C374" s="354" t="s">
        <v>395</v>
      </c>
      <c r="D374" s="355" t="s">
        <v>537</v>
      </c>
      <c r="E374" s="354" t="s">
        <v>1320</v>
      </c>
      <c r="F374" s="355" t="s">
        <v>1321</v>
      </c>
      <c r="G374" s="354" t="s">
        <v>1219</v>
      </c>
      <c r="H374" s="354" t="s">
        <v>1220</v>
      </c>
      <c r="I374" s="356">
        <v>0.89</v>
      </c>
      <c r="J374" s="356">
        <v>1000</v>
      </c>
      <c r="K374" s="357">
        <v>887.8</v>
      </c>
    </row>
    <row r="375" spans="1:11" ht="14.4" customHeight="1" x14ac:dyDescent="0.3">
      <c r="A375" s="352" t="s">
        <v>385</v>
      </c>
      <c r="B375" s="353" t="s">
        <v>535</v>
      </c>
      <c r="C375" s="354" t="s">
        <v>395</v>
      </c>
      <c r="D375" s="355" t="s">
        <v>537</v>
      </c>
      <c r="E375" s="354" t="s">
        <v>1320</v>
      </c>
      <c r="F375" s="355" t="s">
        <v>1321</v>
      </c>
      <c r="G375" s="354" t="s">
        <v>1221</v>
      </c>
      <c r="H375" s="354" t="s">
        <v>1222</v>
      </c>
      <c r="I375" s="356">
        <v>13.16</v>
      </c>
      <c r="J375" s="356">
        <v>72</v>
      </c>
      <c r="K375" s="357">
        <v>947.23</v>
      </c>
    </row>
    <row r="376" spans="1:11" ht="14.4" customHeight="1" x14ac:dyDescent="0.3">
      <c r="A376" s="352" t="s">
        <v>385</v>
      </c>
      <c r="B376" s="353" t="s">
        <v>535</v>
      </c>
      <c r="C376" s="354" t="s">
        <v>395</v>
      </c>
      <c r="D376" s="355" t="s">
        <v>537</v>
      </c>
      <c r="E376" s="354" t="s">
        <v>1320</v>
      </c>
      <c r="F376" s="355" t="s">
        <v>1321</v>
      </c>
      <c r="G376" s="354" t="s">
        <v>611</v>
      </c>
      <c r="H376" s="354" t="s">
        <v>612</v>
      </c>
      <c r="I376" s="356">
        <v>0.85</v>
      </c>
      <c r="J376" s="356">
        <v>200</v>
      </c>
      <c r="K376" s="357">
        <v>170</v>
      </c>
    </row>
    <row r="377" spans="1:11" ht="14.4" customHeight="1" x14ac:dyDescent="0.3">
      <c r="A377" s="352" t="s">
        <v>385</v>
      </c>
      <c r="B377" s="353" t="s">
        <v>535</v>
      </c>
      <c r="C377" s="354" t="s">
        <v>395</v>
      </c>
      <c r="D377" s="355" t="s">
        <v>537</v>
      </c>
      <c r="E377" s="354" t="s">
        <v>1320</v>
      </c>
      <c r="F377" s="355" t="s">
        <v>1321</v>
      </c>
      <c r="G377" s="354" t="s">
        <v>611</v>
      </c>
      <c r="H377" s="354" t="s">
        <v>613</v>
      </c>
      <c r="I377" s="356">
        <v>0.86</v>
      </c>
      <c r="J377" s="356">
        <v>600</v>
      </c>
      <c r="K377" s="357">
        <v>516</v>
      </c>
    </row>
    <row r="378" spans="1:11" ht="14.4" customHeight="1" x14ac:dyDescent="0.3">
      <c r="A378" s="352" t="s">
        <v>385</v>
      </c>
      <c r="B378" s="353" t="s">
        <v>535</v>
      </c>
      <c r="C378" s="354" t="s">
        <v>395</v>
      </c>
      <c r="D378" s="355" t="s">
        <v>537</v>
      </c>
      <c r="E378" s="354" t="s">
        <v>1320</v>
      </c>
      <c r="F378" s="355" t="s">
        <v>1321</v>
      </c>
      <c r="G378" s="354" t="s">
        <v>614</v>
      </c>
      <c r="H378" s="354" t="s">
        <v>615</v>
      </c>
      <c r="I378" s="356">
        <v>1.52</v>
      </c>
      <c r="J378" s="356">
        <v>600</v>
      </c>
      <c r="K378" s="357">
        <v>912</v>
      </c>
    </row>
    <row r="379" spans="1:11" ht="14.4" customHeight="1" x14ac:dyDescent="0.3">
      <c r="A379" s="352" t="s">
        <v>385</v>
      </c>
      <c r="B379" s="353" t="s">
        <v>535</v>
      </c>
      <c r="C379" s="354" t="s">
        <v>395</v>
      </c>
      <c r="D379" s="355" t="s">
        <v>537</v>
      </c>
      <c r="E379" s="354" t="s">
        <v>1320</v>
      </c>
      <c r="F379" s="355" t="s">
        <v>1321</v>
      </c>
      <c r="G379" s="354" t="s">
        <v>616</v>
      </c>
      <c r="H379" s="354" t="s">
        <v>617</v>
      </c>
      <c r="I379" s="356">
        <v>2.06</v>
      </c>
      <c r="J379" s="356">
        <v>200</v>
      </c>
      <c r="K379" s="357">
        <v>412</v>
      </c>
    </row>
    <row r="380" spans="1:11" ht="14.4" customHeight="1" x14ac:dyDescent="0.3">
      <c r="A380" s="352" t="s">
        <v>385</v>
      </c>
      <c r="B380" s="353" t="s">
        <v>535</v>
      </c>
      <c r="C380" s="354" t="s">
        <v>395</v>
      </c>
      <c r="D380" s="355" t="s">
        <v>537</v>
      </c>
      <c r="E380" s="354" t="s">
        <v>1320</v>
      </c>
      <c r="F380" s="355" t="s">
        <v>1321</v>
      </c>
      <c r="G380" s="354" t="s">
        <v>618</v>
      </c>
      <c r="H380" s="354" t="s">
        <v>619</v>
      </c>
      <c r="I380" s="356">
        <v>3.36</v>
      </c>
      <c r="J380" s="356">
        <v>200</v>
      </c>
      <c r="K380" s="357">
        <v>672</v>
      </c>
    </row>
    <row r="381" spans="1:11" ht="14.4" customHeight="1" x14ac:dyDescent="0.3">
      <c r="A381" s="352" t="s">
        <v>385</v>
      </c>
      <c r="B381" s="353" t="s">
        <v>535</v>
      </c>
      <c r="C381" s="354" t="s">
        <v>395</v>
      </c>
      <c r="D381" s="355" t="s">
        <v>537</v>
      </c>
      <c r="E381" s="354" t="s">
        <v>1320</v>
      </c>
      <c r="F381" s="355" t="s">
        <v>1321</v>
      </c>
      <c r="G381" s="354" t="s">
        <v>620</v>
      </c>
      <c r="H381" s="354" t="s">
        <v>621</v>
      </c>
      <c r="I381" s="356">
        <v>111.45399999999999</v>
      </c>
      <c r="J381" s="356">
        <v>110</v>
      </c>
      <c r="K381" s="357">
        <v>12242.32</v>
      </c>
    </row>
    <row r="382" spans="1:11" ht="14.4" customHeight="1" x14ac:dyDescent="0.3">
      <c r="A382" s="352" t="s">
        <v>385</v>
      </c>
      <c r="B382" s="353" t="s">
        <v>535</v>
      </c>
      <c r="C382" s="354" t="s">
        <v>395</v>
      </c>
      <c r="D382" s="355" t="s">
        <v>537</v>
      </c>
      <c r="E382" s="354" t="s">
        <v>1320</v>
      </c>
      <c r="F382" s="355" t="s">
        <v>1321</v>
      </c>
      <c r="G382" s="354" t="s">
        <v>1223</v>
      </c>
      <c r="H382" s="354" t="s">
        <v>1224</v>
      </c>
      <c r="I382" s="356">
        <v>64.17</v>
      </c>
      <c r="J382" s="356">
        <v>180</v>
      </c>
      <c r="K382" s="357">
        <v>11545.38</v>
      </c>
    </row>
    <row r="383" spans="1:11" ht="14.4" customHeight="1" x14ac:dyDescent="0.3">
      <c r="A383" s="352" t="s">
        <v>385</v>
      </c>
      <c r="B383" s="353" t="s">
        <v>535</v>
      </c>
      <c r="C383" s="354" t="s">
        <v>395</v>
      </c>
      <c r="D383" s="355" t="s">
        <v>537</v>
      </c>
      <c r="E383" s="354" t="s">
        <v>1320</v>
      </c>
      <c r="F383" s="355" t="s">
        <v>1321</v>
      </c>
      <c r="G383" s="354" t="s">
        <v>622</v>
      </c>
      <c r="H383" s="354" t="s">
        <v>623</v>
      </c>
      <c r="I383" s="356">
        <v>18.75</v>
      </c>
      <c r="J383" s="356">
        <v>20</v>
      </c>
      <c r="K383" s="357">
        <v>375.06</v>
      </c>
    </row>
    <row r="384" spans="1:11" ht="14.4" customHeight="1" x14ac:dyDescent="0.3">
      <c r="A384" s="352" t="s">
        <v>385</v>
      </c>
      <c r="B384" s="353" t="s">
        <v>535</v>
      </c>
      <c r="C384" s="354" t="s">
        <v>395</v>
      </c>
      <c r="D384" s="355" t="s">
        <v>537</v>
      </c>
      <c r="E384" s="354" t="s">
        <v>1320</v>
      </c>
      <c r="F384" s="355" t="s">
        <v>1321</v>
      </c>
      <c r="G384" s="354" t="s">
        <v>628</v>
      </c>
      <c r="H384" s="354" t="s">
        <v>629</v>
      </c>
      <c r="I384" s="356">
        <v>0.29000000000000004</v>
      </c>
      <c r="J384" s="356">
        <v>24000</v>
      </c>
      <c r="K384" s="357">
        <v>6931.05</v>
      </c>
    </row>
    <row r="385" spans="1:11" ht="14.4" customHeight="1" x14ac:dyDescent="0.3">
      <c r="A385" s="352" t="s">
        <v>385</v>
      </c>
      <c r="B385" s="353" t="s">
        <v>535</v>
      </c>
      <c r="C385" s="354" t="s">
        <v>395</v>
      </c>
      <c r="D385" s="355" t="s">
        <v>537</v>
      </c>
      <c r="E385" s="354" t="s">
        <v>1320</v>
      </c>
      <c r="F385" s="355" t="s">
        <v>1321</v>
      </c>
      <c r="G385" s="354" t="s">
        <v>628</v>
      </c>
      <c r="H385" s="354" t="s">
        <v>1225</v>
      </c>
      <c r="I385" s="356">
        <v>0.28000000000000003</v>
      </c>
      <c r="J385" s="356">
        <v>24000</v>
      </c>
      <c r="K385" s="357">
        <v>6762</v>
      </c>
    </row>
    <row r="386" spans="1:11" ht="14.4" customHeight="1" x14ac:dyDescent="0.3">
      <c r="A386" s="352" t="s">
        <v>385</v>
      </c>
      <c r="B386" s="353" t="s">
        <v>535</v>
      </c>
      <c r="C386" s="354" t="s">
        <v>395</v>
      </c>
      <c r="D386" s="355" t="s">
        <v>537</v>
      </c>
      <c r="E386" s="354" t="s">
        <v>1320</v>
      </c>
      <c r="F386" s="355" t="s">
        <v>1321</v>
      </c>
      <c r="G386" s="354" t="s">
        <v>634</v>
      </c>
      <c r="H386" s="354" t="s">
        <v>635</v>
      </c>
      <c r="I386" s="356">
        <v>664.6</v>
      </c>
      <c r="J386" s="356">
        <v>96</v>
      </c>
      <c r="K386" s="357">
        <v>63802</v>
      </c>
    </row>
    <row r="387" spans="1:11" ht="14.4" customHeight="1" x14ac:dyDescent="0.3">
      <c r="A387" s="352" t="s">
        <v>385</v>
      </c>
      <c r="B387" s="353" t="s">
        <v>535</v>
      </c>
      <c r="C387" s="354" t="s">
        <v>395</v>
      </c>
      <c r="D387" s="355" t="s">
        <v>537</v>
      </c>
      <c r="E387" s="354" t="s">
        <v>1320</v>
      </c>
      <c r="F387" s="355" t="s">
        <v>1321</v>
      </c>
      <c r="G387" s="354" t="s">
        <v>1226</v>
      </c>
      <c r="H387" s="354" t="s">
        <v>1227</v>
      </c>
      <c r="I387" s="356">
        <v>1</v>
      </c>
      <c r="J387" s="356">
        <v>1000</v>
      </c>
      <c r="K387" s="357">
        <v>1003.14</v>
      </c>
    </row>
    <row r="388" spans="1:11" ht="14.4" customHeight="1" x14ac:dyDescent="0.3">
      <c r="A388" s="352" t="s">
        <v>385</v>
      </c>
      <c r="B388" s="353" t="s">
        <v>535</v>
      </c>
      <c r="C388" s="354" t="s">
        <v>395</v>
      </c>
      <c r="D388" s="355" t="s">
        <v>537</v>
      </c>
      <c r="E388" s="354" t="s">
        <v>1320</v>
      </c>
      <c r="F388" s="355" t="s">
        <v>1321</v>
      </c>
      <c r="G388" s="354" t="s">
        <v>640</v>
      </c>
      <c r="H388" s="354" t="s">
        <v>641</v>
      </c>
      <c r="I388" s="356">
        <v>38.4</v>
      </c>
      <c r="J388" s="356">
        <v>40</v>
      </c>
      <c r="K388" s="357">
        <v>1536</v>
      </c>
    </row>
    <row r="389" spans="1:11" ht="14.4" customHeight="1" x14ac:dyDescent="0.3">
      <c r="A389" s="352" t="s">
        <v>385</v>
      </c>
      <c r="B389" s="353" t="s">
        <v>535</v>
      </c>
      <c r="C389" s="354" t="s">
        <v>395</v>
      </c>
      <c r="D389" s="355" t="s">
        <v>537</v>
      </c>
      <c r="E389" s="354" t="s">
        <v>1320</v>
      </c>
      <c r="F389" s="355" t="s">
        <v>1321</v>
      </c>
      <c r="G389" s="354" t="s">
        <v>644</v>
      </c>
      <c r="H389" s="354" t="s">
        <v>645</v>
      </c>
      <c r="I389" s="356">
        <v>167.83</v>
      </c>
      <c r="J389" s="356">
        <v>45</v>
      </c>
      <c r="K389" s="357">
        <v>7552.36</v>
      </c>
    </row>
    <row r="390" spans="1:11" ht="14.4" customHeight="1" x14ac:dyDescent="0.3">
      <c r="A390" s="352" t="s">
        <v>385</v>
      </c>
      <c r="B390" s="353" t="s">
        <v>535</v>
      </c>
      <c r="C390" s="354" t="s">
        <v>395</v>
      </c>
      <c r="D390" s="355" t="s">
        <v>537</v>
      </c>
      <c r="E390" s="354" t="s">
        <v>1320</v>
      </c>
      <c r="F390" s="355" t="s">
        <v>1321</v>
      </c>
      <c r="G390" s="354" t="s">
        <v>1228</v>
      </c>
      <c r="H390" s="354" t="s">
        <v>1229</v>
      </c>
      <c r="I390" s="356">
        <v>52.92</v>
      </c>
      <c r="J390" s="356">
        <v>50</v>
      </c>
      <c r="K390" s="357">
        <v>2646</v>
      </c>
    </row>
    <row r="391" spans="1:11" ht="14.4" customHeight="1" x14ac:dyDescent="0.3">
      <c r="A391" s="352" t="s">
        <v>385</v>
      </c>
      <c r="B391" s="353" t="s">
        <v>535</v>
      </c>
      <c r="C391" s="354" t="s">
        <v>395</v>
      </c>
      <c r="D391" s="355" t="s">
        <v>537</v>
      </c>
      <c r="E391" s="354" t="s">
        <v>1320</v>
      </c>
      <c r="F391" s="355" t="s">
        <v>1321</v>
      </c>
      <c r="G391" s="354" t="s">
        <v>646</v>
      </c>
      <c r="H391" s="354" t="s">
        <v>647</v>
      </c>
      <c r="I391" s="356">
        <v>661.25</v>
      </c>
      <c r="J391" s="356">
        <v>10</v>
      </c>
      <c r="K391" s="357">
        <v>6612.5</v>
      </c>
    </row>
    <row r="392" spans="1:11" ht="14.4" customHeight="1" x14ac:dyDescent="0.3">
      <c r="A392" s="352" t="s">
        <v>385</v>
      </c>
      <c r="B392" s="353" t="s">
        <v>535</v>
      </c>
      <c r="C392" s="354" t="s">
        <v>395</v>
      </c>
      <c r="D392" s="355" t="s">
        <v>537</v>
      </c>
      <c r="E392" s="354" t="s">
        <v>1320</v>
      </c>
      <c r="F392" s="355" t="s">
        <v>1321</v>
      </c>
      <c r="G392" s="354" t="s">
        <v>652</v>
      </c>
      <c r="H392" s="354" t="s">
        <v>653</v>
      </c>
      <c r="I392" s="356">
        <v>138</v>
      </c>
      <c r="J392" s="356">
        <v>15</v>
      </c>
      <c r="K392" s="357">
        <v>2070</v>
      </c>
    </row>
    <row r="393" spans="1:11" ht="14.4" customHeight="1" x14ac:dyDescent="0.3">
      <c r="A393" s="352" t="s">
        <v>385</v>
      </c>
      <c r="B393" s="353" t="s">
        <v>535</v>
      </c>
      <c r="C393" s="354" t="s">
        <v>395</v>
      </c>
      <c r="D393" s="355" t="s">
        <v>537</v>
      </c>
      <c r="E393" s="354" t="s">
        <v>1320</v>
      </c>
      <c r="F393" s="355" t="s">
        <v>1321</v>
      </c>
      <c r="G393" s="354" t="s">
        <v>654</v>
      </c>
      <c r="H393" s="354" t="s">
        <v>655</v>
      </c>
      <c r="I393" s="356">
        <v>15.75</v>
      </c>
      <c r="J393" s="356">
        <v>60</v>
      </c>
      <c r="K393" s="357">
        <v>945.3</v>
      </c>
    </row>
    <row r="394" spans="1:11" ht="14.4" customHeight="1" x14ac:dyDescent="0.3">
      <c r="A394" s="352" t="s">
        <v>385</v>
      </c>
      <c r="B394" s="353" t="s">
        <v>535</v>
      </c>
      <c r="C394" s="354" t="s">
        <v>395</v>
      </c>
      <c r="D394" s="355" t="s">
        <v>537</v>
      </c>
      <c r="E394" s="354" t="s">
        <v>1320</v>
      </c>
      <c r="F394" s="355" t="s">
        <v>1321</v>
      </c>
      <c r="G394" s="354" t="s">
        <v>1230</v>
      </c>
      <c r="H394" s="354" t="s">
        <v>1231</v>
      </c>
      <c r="I394" s="356">
        <v>2652.28</v>
      </c>
      <c r="J394" s="356">
        <v>10</v>
      </c>
      <c r="K394" s="357">
        <v>26522.75</v>
      </c>
    </row>
    <row r="395" spans="1:11" ht="14.4" customHeight="1" x14ac:dyDescent="0.3">
      <c r="A395" s="352" t="s">
        <v>385</v>
      </c>
      <c r="B395" s="353" t="s">
        <v>535</v>
      </c>
      <c r="C395" s="354" t="s">
        <v>395</v>
      </c>
      <c r="D395" s="355" t="s">
        <v>537</v>
      </c>
      <c r="E395" s="354" t="s">
        <v>1320</v>
      </c>
      <c r="F395" s="355" t="s">
        <v>1321</v>
      </c>
      <c r="G395" s="354" t="s">
        <v>1232</v>
      </c>
      <c r="H395" s="354" t="s">
        <v>1233</v>
      </c>
      <c r="I395" s="356">
        <v>262.68</v>
      </c>
      <c r="J395" s="356">
        <v>156</v>
      </c>
      <c r="K395" s="357">
        <v>40977.950000000004</v>
      </c>
    </row>
    <row r="396" spans="1:11" ht="14.4" customHeight="1" x14ac:dyDescent="0.3">
      <c r="A396" s="352" t="s">
        <v>385</v>
      </c>
      <c r="B396" s="353" t="s">
        <v>535</v>
      </c>
      <c r="C396" s="354" t="s">
        <v>395</v>
      </c>
      <c r="D396" s="355" t="s">
        <v>537</v>
      </c>
      <c r="E396" s="354" t="s">
        <v>1320</v>
      </c>
      <c r="F396" s="355" t="s">
        <v>1321</v>
      </c>
      <c r="G396" s="354" t="s">
        <v>1234</v>
      </c>
      <c r="H396" s="354" t="s">
        <v>1235</v>
      </c>
      <c r="I396" s="356">
        <v>0.62</v>
      </c>
      <c r="J396" s="356">
        <v>2400</v>
      </c>
      <c r="K396" s="357">
        <v>1490.5</v>
      </c>
    </row>
    <row r="397" spans="1:11" ht="14.4" customHeight="1" x14ac:dyDescent="0.3">
      <c r="A397" s="352" t="s">
        <v>385</v>
      </c>
      <c r="B397" s="353" t="s">
        <v>535</v>
      </c>
      <c r="C397" s="354" t="s">
        <v>395</v>
      </c>
      <c r="D397" s="355" t="s">
        <v>537</v>
      </c>
      <c r="E397" s="354" t="s">
        <v>1320</v>
      </c>
      <c r="F397" s="355" t="s">
        <v>1321</v>
      </c>
      <c r="G397" s="354" t="s">
        <v>1236</v>
      </c>
      <c r="H397" s="354" t="s">
        <v>1237</v>
      </c>
      <c r="I397" s="356">
        <v>1.01</v>
      </c>
      <c r="J397" s="356">
        <v>650</v>
      </c>
      <c r="K397" s="357">
        <v>653.32000000000005</v>
      </c>
    </row>
    <row r="398" spans="1:11" ht="14.4" customHeight="1" x14ac:dyDescent="0.3">
      <c r="A398" s="352" t="s">
        <v>385</v>
      </c>
      <c r="B398" s="353" t="s">
        <v>535</v>
      </c>
      <c r="C398" s="354" t="s">
        <v>395</v>
      </c>
      <c r="D398" s="355" t="s">
        <v>537</v>
      </c>
      <c r="E398" s="354" t="s">
        <v>1322</v>
      </c>
      <c r="F398" s="355" t="s">
        <v>1323</v>
      </c>
      <c r="G398" s="354" t="s">
        <v>660</v>
      </c>
      <c r="H398" s="354" t="s">
        <v>661</v>
      </c>
      <c r="I398" s="356">
        <v>11.64</v>
      </c>
      <c r="J398" s="356">
        <v>40</v>
      </c>
      <c r="K398" s="357">
        <v>465.6</v>
      </c>
    </row>
    <row r="399" spans="1:11" ht="14.4" customHeight="1" x14ac:dyDescent="0.3">
      <c r="A399" s="352" t="s">
        <v>385</v>
      </c>
      <c r="B399" s="353" t="s">
        <v>535</v>
      </c>
      <c r="C399" s="354" t="s">
        <v>395</v>
      </c>
      <c r="D399" s="355" t="s">
        <v>537</v>
      </c>
      <c r="E399" s="354" t="s">
        <v>1322</v>
      </c>
      <c r="F399" s="355" t="s">
        <v>1323</v>
      </c>
      <c r="G399" s="354" t="s">
        <v>668</v>
      </c>
      <c r="H399" s="354" t="s">
        <v>669</v>
      </c>
      <c r="I399" s="356">
        <v>12.72</v>
      </c>
      <c r="J399" s="356">
        <v>200</v>
      </c>
      <c r="K399" s="357">
        <v>2544</v>
      </c>
    </row>
    <row r="400" spans="1:11" ht="14.4" customHeight="1" x14ac:dyDescent="0.3">
      <c r="A400" s="352" t="s">
        <v>385</v>
      </c>
      <c r="B400" s="353" t="s">
        <v>535</v>
      </c>
      <c r="C400" s="354" t="s">
        <v>395</v>
      </c>
      <c r="D400" s="355" t="s">
        <v>537</v>
      </c>
      <c r="E400" s="354" t="s">
        <v>1322</v>
      </c>
      <c r="F400" s="355" t="s">
        <v>1323</v>
      </c>
      <c r="G400" s="354" t="s">
        <v>670</v>
      </c>
      <c r="H400" s="354" t="s">
        <v>671</v>
      </c>
      <c r="I400" s="356">
        <v>12.73</v>
      </c>
      <c r="J400" s="356">
        <v>300</v>
      </c>
      <c r="K400" s="357">
        <v>3819</v>
      </c>
    </row>
    <row r="401" spans="1:11" ht="14.4" customHeight="1" x14ac:dyDescent="0.3">
      <c r="A401" s="352" t="s">
        <v>385</v>
      </c>
      <c r="B401" s="353" t="s">
        <v>535</v>
      </c>
      <c r="C401" s="354" t="s">
        <v>395</v>
      </c>
      <c r="D401" s="355" t="s">
        <v>537</v>
      </c>
      <c r="E401" s="354" t="s">
        <v>1322</v>
      </c>
      <c r="F401" s="355" t="s">
        <v>1323</v>
      </c>
      <c r="G401" s="354" t="s">
        <v>676</v>
      </c>
      <c r="H401" s="354" t="s">
        <v>677</v>
      </c>
      <c r="I401" s="356">
        <v>1.0900000000000001</v>
      </c>
      <c r="J401" s="356">
        <v>200</v>
      </c>
      <c r="K401" s="357">
        <v>218</v>
      </c>
    </row>
    <row r="402" spans="1:11" ht="14.4" customHeight="1" x14ac:dyDescent="0.3">
      <c r="A402" s="352" t="s">
        <v>385</v>
      </c>
      <c r="B402" s="353" t="s">
        <v>535</v>
      </c>
      <c r="C402" s="354" t="s">
        <v>395</v>
      </c>
      <c r="D402" s="355" t="s">
        <v>537</v>
      </c>
      <c r="E402" s="354" t="s">
        <v>1322</v>
      </c>
      <c r="F402" s="355" t="s">
        <v>1323</v>
      </c>
      <c r="G402" s="354" t="s">
        <v>680</v>
      </c>
      <c r="H402" s="354" t="s">
        <v>681</v>
      </c>
      <c r="I402" s="356">
        <v>0.48</v>
      </c>
      <c r="J402" s="356">
        <v>200</v>
      </c>
      <c r="K402" s="357">
        <v>96</v>
      </c>
    </row>
    <row r="403" spans="1:11" ht="14.4" customHeight="1" x14ac:dyDescent="0.3">
      <c r="A403" s="352" t="s">
        <v>385</v>
      </c>
      <c r="B403" s="353" t="s">
        <v>535</v>
      </c>
      <c r="C403" s="354" t="s">
        <v>395</v>
      </c>
      <c r="D403" s="355" t="s">
        <v>537</v>
      </c>
      <c r="E403" s="354" t="s">
        <v>1322</v>
      </c>
      <c r="F403" s="355" t="s">
        <v>1323</v>
      </c>
      <c r="G403" s="354" t="s">
        <v>1238</v>
      </c>
      <c r="H403" s="354" t="s">
        <v>1239</v>
      </c>
      <c r="I403" s="356">
        <v>0.57999999999999996</v>
      </c>
      <c r="J403" s="356">
        <v>300</v>
      </c>
      <c r="K403" s="357">
        <v>174</v>
      </c>
    </row>
    <row r="404" spans="1:11" ht="14.4" customHeight="1" x14ac:dyDescent="0.3">
      <c r="A404" s="352" t="s">
        <v>385</v>
      </c>
      <c r="B404" s="353" t="s">
        <v>535</v>
      </c>
      <c r="C404" s="354" t="s">
        <v>395</v>
      </c>
      <c r="D404" s="355" t="s">
        <v>537</v>
      </c>
      <c r="E404" s="354" t="s">
        <v>1322</v>
      </c>
      <c r="F404" s="355" t="s">
        <v>1323</v>
      </c>
      <c r="G404" s="354" t="s">
        <v>686</v>
      </c>
      <c r="H404" s="354" t="s">
        <v>687</v>
      </c>
      <c r="I404" s="356">
        <v>68.510000000000005</v>
      </c>
      <c r="J404" s="356">
        <v>100</v>
      </c>
      <c r="K404" s="357">
        <v>6851.02</v>
      </c>
    </row>
    <row r="405" spans="1:11" ht="14.4" customHeight="1" x14ac:dyDescent="0.3">
      <c r="A405" s="352" t="s">
        <v>385</v>
      </c>
      <c r="B405" s="353" t="s">
        <v>535</v>
      </c>
      <c r="C405" s="354" t="s">
        <v>395</v>
      </c>
      <c r="D405" s="355" t="s">
        <v>537</v>
      </c>
      <c r="E405" s="354" t="s">
        <v>1322</v>
      </c>
      <c r="F405" s="355" t="s">
        <v>1323</v>
      </c>
      <c r="G405" s="354" t="s">
        <v>688</v>
      </c>
      <c r="H405" s="354" t="s">
        <v>689</v>
      </c>
      <c r="I405" s="356">
        <v>29.2</v>
      </c>
      <c r="J405" s="356">
        <v>500</v>
      </c>
      <c r="K405" s="357">
        <v>11263.26</v>
      </c>
    </row>
    <row r="406" spans="1:11" ht="14.4" customHeight="1" x14ac:dyDescent="0.3">
      <c r="A406" s="352" t="s">
        <v>385</v>
      </c>
      <c r="B406" s="353" t="s">
        <v>535</v>
      </c>
      <c r="C406" s="354" t="s">
        <v>395</v>
      </c>
      <c r="D406" s="355" t="s">
        <v>537</v>
      </c>
      <c r="E406" s="354" t="s">
        <v>1322</v>
      </c>
      <c r="F406" s="355" t="s">
        <v>1323</v>
      </c>
      <c r="G406" s="354" t="s">
        <v>690</v>
      </c>
      <c r="H406" s="354" t="s">
        <v>691</v>
      </c>
      <c r="I406" s="356">
        <v>6.0649999999999995</v>
      </c>
      <c r="J406" s="356">
        <v>60</v>
      </c>
      <c r="K406" s="357">
        <v>363.9</v>
      </c>
    </row>
    <row r="407" spans="1:11" ht="14.4" customHeight="1" x14ac:dyDescent="0.3">
      <c r="A407" s="352" t="s">
        <v>385</v>
      </c>
      <c r="B407" s="353" t="s">
        <v>535</v>
      </c>
      <c r="C407" s="354" t="s">
        <v>395</v>
      </c>
      <c r="D407" s="355" t="s">
        <v>537</v>
      </c>
      <c r="E407" s="354" t="s">
        <v>1322</v>
      </c>
      <c r="F407" s="355" t="s">
        <v>1323</v>
      </c>
      <c r="G407" s="354" t="s">
        <v>695</v>
      </c>
      <c r="H407" s="354" t="s">
        <v>696</v>
      </c>
      <c r="I407" s="356">
        <v>80.569999999999993</v>
      </c>
      <c r="J407" s="356">
        <v>109</v>
      </c>
      <c r="K407" s="357">
        <v>8782.130000000001</v>
      </c>
    </row>
    <row r="408" spans="1:11" ht="14.4" customHeight="1" x14ac:dyDescent="0.3">
      <c r="A408" s="352" t="s">
        <v>385</v>
      </c>
      <c r="B408" s="353" t="s">
        <v>535</v>
      </c>
      <c r="C408" s="354" t="s">
        <v>395</v>
      </c>
      <c r="D408" s="355" t="s">
        <v>537</v>
      </c>
      <c r="E408" s="354" t="s">
        <v>1322</v>
      </c>
      <c r="F408" s="355" t="s">
        <v>1323</v>
      </c>
      <c r="G408" s="354" t="s">
        <v>703</v>
      </c>
      <c r="H408" s="354" t="s">
        <v>704</v>
      </c>
      <c r="I408" s="356">
        <v>1149.5</v>
      </c>
      <c r="J408" s="356">
        <v>17</v>
      </c>
      <c r="K408" s="357">
        <v>19541.5</v>
      </c>
    </row>
    <row r="409" spans="1:11" ht="14.4" customHeight="1" x14ac:dyDescent="0.3">
      <c r="A409" s="352" t="s">
        <v>385</v>
      </c>
      <c r="B409" s="353" t="s">
        <v>535</v>
      </c>
      <c r="C409" s="354" t="s">
        <v>395</v>
      </c>
      <c r="D409" s="355" t="s">
        <v>537</v>
      </c>
      <c r="E409" s="354" t="s">
        <v>1322</v>
      </c>
      <c r="F409" s="355" t="s">
        <v>1323</v>
      </c>
      <c r="G409" s="354" t="s">
        <v>707</v>
      </c>
      <c r="H409" s="354" t="s">
        <v>708</v>
      </c>
      <c r="I409" s="356">
        <v>34</v>
      </c>
      <c r="J409" s="356">
        <v>90</v>
      </c>
      <c r="K409" s="357">
        <v>3060</v>
      </c>
    </row>
    <row r="410" spans="1:11" ht="14.4" customHeight="1" x14ac:dyDescent="0.3">
      <c r="A410" s="352" t="s">
        <v>385</v>
      </c>
      <c r="B410" s="353" t="s">
        <v>535</v>
      </c>
      <c r="C410" s="354" t="s">
        <v>395</v>
      </c>
      <c r="D410" s="355" t="s">
        <v>537</v>
      </c>
      <c r="E410" s="354" t="s">
        <v>1322</v>
      </c>
      <c r="F410" s="355" t="s">
        <v>1323</v>
      </c>
      <c r="G410" s="354" t="s">
        <v>1240</v>
      </c>
      <c r="H410" s="354" t="s">
        <v>1241</v>
      </c>
      <c r="I410" s="356">
        <v>64.13</v>
      </c>
      <c r="J410" s="356">
        <v>12</v>
      </c>
      <c r="K410" s="357">
        <v>769.56</v>
      </c>
    </row>
    <row r="411" spans="1:11" ht="14.4" customHeight="1" x14ac:dyDescent="0.3">
      <c r="A411" s="352" t="s">
        <v>385</v>
      </c>
      <c r="B411" s="353" t="s">
        <v>535</v>
      </c>
      <c r="C411" s="354" t="s">
        <v>395</v>
      </c>
      <c r="D411" s="355" t="s">
        <v>537</v>
      </c>
      <c r="E411" s="354" t="s">
        <v>1322</v>
      </c>
      <c r="F411" s="355" t="s">
        <v>1323</v>
      </c>
      <c r="G411" s="354" t="s">
        <v>712</v>
      </c>
      <c r="H411" s="354" t="s">
        <v>713</v>
      </c>
      <c r="I411" s="356">
        <v>4.24</v>
      </c>
      <c r="J411" s="356">
        <v>200</v>
      </c>
      <c r="K411" s="357">
        <v>848</v>
      </c>
    </row>
    <row r="412" spans="1:11" ht="14.4" customHeight="1" x14ac:dyDescent="0.3">
      <c r="A412" s="352" t="s">
        <v>385</v>
      </c>
      <c r="B412" s="353" t="s">
        <v>535</v>
      </c>
      <c r="C412" s="354" t="s">
        <v>395</v>
      </c>
      <c r="D412" s="355" t="s">
        <v>537</v>
      </c>
      <c r="E412" s="354" t="s">
        <v>1322</v>
      </c>
      <c r="F412" s="355" t="s">
        <v>1323</v>
      </c>
      <c r="G412" s="354" t="s">
        <v>726</v>
      </c>
      <c r="H412" s="354" t="s">
        <v>727</v>
      </c>
      <c r="I412" s="356">
        <v>37.15</v>
      </c>
      <c r="J412" s="356">
        <v>120</v>
      </c>
      <c r="K412" s="357">
        <v>4457.6400000000003</v>
      </c>
    </row>
    <row r="413" spans="1:11" ht="14.4" customHeight="1" x14ac:dyDescent="0.3">
      <c r="A413" s="352" t="s">
        <v>385</v>
      </c>
      <c r="B413" s="353" t="s">
        <v>535</v>
      </c>
      <c r="C413" s="354" t="s">
        <v>395</v>
      </c>
      <c r="D413" s="355" t="s">
        <v>537</v>
      </c>
      <c r="E413" s="354" t="s">
        <v>1322</v>
      </c>
      <c r="F413" s="355" t="s">
        <v>1323</v>
      </c>
      <c r="G413" s="354" t="s">
        <v>1242</v>
      </c>
      <c r="H413" s="354" t="s">
        <v>1243</v>
      </c>
      <c r="I413" s="356">
        <v>9.44</v>
      </c>
      <c r="J413" s="356">
        <v>1</v>
      </c>
      <c r="K413" s="357">
        <v>9.44</v>
      </c>
    </row>
    <row r="414" spans="1:11" ht="14.4" customHeight="1" x14ac:dyDescent="0.3">
      <c r="A414" s="352" t="s">
        <v>385</v>
      </c>
      <c r="B414" s="353" t="s">
        <v>535</v>
      </c>
      <c r="C414" s="354" t="s">
        <v>395</v>
      </c>
      <c r="D414" s="355" t="s">
        <v>537</v>
      </c>
      <c r="E414" s="354" t="s">
        <v>1322</v>
      </c>
      <c r="F414" s="355" t="s">
        <v>1323</v>
      </c>
      <c r="G414" s="354" t="s">
        <v>728</v>
      </c>
      <c r="H414" s="354" t="s">
        <v>729</v>
      </c>
      <c r="I414" s="356">
        <v>91.71</v>
      </c>
      <c r="J414" s="356">
        <v>10</v>
      </c>
      <c r="K414" s="357">
        <v>917.14</v>
      </c>
    </row>
    <row r="415" spans="1:11" ht="14.4" customHeight="1" x14ac:dyDescent="0.3">
      <c r="A415" s="352" t="s">
        <v>385</v>
      </c>
      <c r="B415" s="353" t="s">
        <v>535</v>
      </c>
      <c r="C415" s="354" t="s">
        <v>395</v>
      </c>
      <c r="D415" s="355" t="s">
        <v>537</v>
      </c>
      <c r="E415" s="354" t="s">
        <v>1322</v>
      </c>
      <c r="F415" s="355" t="s">
        <v>1323</v>
      </c>
      <c r="G415" s="354" t="s">
        <v>730</v>
      </c>
      <c r="H415" s="354" t="s">
        <v>731</v>
      </c>
      <c r="I415" s="356">
        <v>12.106666666666667</v>
      </c>
      <c r="J415" s="356">
        <v>250</v>
      </c>
      <c r="K415" s="357">
        <v>3026.5</v>
      </c>
    </row>
    <row r="416" spans="1:11" ht="14.4" customHeight="1" x14ac:dyDescent="0.3">
      <c r="A416" s="352" t="s">
        <v>385</v>
      </c>
      <c r="B416" s="353" t="s">
        <v>535</v>
      </c>
      <c r="C416" s="354" t="s">
        <v>395</v>
      </c>
      <c r="D416" s="355" t="s">
        <v>537</v>
      </c>
      <c r="E416" s="354" t="s">
        <v>1322</v>
      </c>
      <c r="F416" s="355" t="s">
        <v>1323</v>
      </c>
      <c r="G416" s="354" t="s">
        <v>1244</v>
      </c>
      <c r="H416" s="354" t="s">
        <v>1245</v>
      </c>
      <c r="I416" s="356">
        <v>44.54</v>
      </c>
      <c r="J416" s="356">
        <v>30</v>
      </c>
      <c r="K416" s="357">
        <v>1336.19</v>
      </c>
    </row>
    <row r="417" spans="1:11" ht="14.4" customHeight="1" x14ac:dyDescent="0.3">
      <c r="A417" s="352" t="s">
        <v>385</v>
      </c>
      <c r="B417" s="353" t="s">
        <v>535</v>
      </c>
      <c r="C417" s="354" t="s">
        <v>395</v>
      </c>
      <c r="D417" s="355" t="s">
        <v>537</v>
      </c>
      <c r="E417" s="354" t="s">
        <v>1322</v>
      </c>
      <c r="F417" s="355" t="s">
        <v>1323</v>
      </c>
      <c r="G417" s="354" t="s">
        <v>734</v>
      </c>
      <c r="H417" s="354" t="s">
        <v>735</v>
      </c>
      <c r="I417" s="356">
        <v>56.385000000000005</v>
      </c>
      <c r="J417" s="356">
        <v>240</v>
      </c>
      <c r="K417" s="357">
        <v>13532.16</v>
      </c>
    </row>
    <row r="418" spans="1:11" ht="14.4" customHeight="1" x14ac:dyDescent="0.3">
      <c r="A418" s="352" t="s">
        <v>385</v>
      </c>
      <c r="B418" s="353" t="s">
        <v>535</v>
      </c>
      <c r="C418" s="354" t="s">
        <v>395</v>
      </c>
      <c r="D418" s="355" t="s">
        <v>537</v>
      </c>
      <c r="E418" s="354" t="s">
        <v>1322</v>
      </c>
      <c r="F418" s="355" t="s">
        <v>1323</v>
      </c>
      <c r="G418" s="354" t="s">
        <v>738</v>
      </c>
      <c r="H418" s="354" t="s">
        <v>739</v>
      </c>
      <c r="I418" s="356">
        <v>13.2</v>
      </c>
      <c r="J418" s="356">
        <v>12</v>
      </c>
      <c r="K418" s="357">
        <v>158.4</v>
      </c>
    </row>
    <row r="419" spans="1:11" ht="14.4" customHeight="1" x14ac:dyDescent="0.3">
      <c r="A419" s="352" t="s">
        <v>385</v>
      </c>
      <c r="B419" s="353" t="s">
        <v>535</v>
      </c>
      <c r="C419" s="354" t="s">
        <v>395</v>
      </c>
      <c r="D419" s="355" t="s">
        <v>537</v>
      </c>
      <c r="E419" s="354" t="s">
        <v>1322</v>
      </c>
      <c r="F419" s="355" t="s">
        <v>1323</v>
      </c>
      <c r="G419" s="354" t="s">
        <v>742</v>
      </c>
      <c r="H419" s="354" t="s">
        <v>1246</v>
      </c>
      <c r="I419" s="356">
        <v>53.967500000000001</v>
      </c>
      <c r="J419" s="356">
        <v>450</v>
      </c>
      <c r="K419" s="357">
        <v>24284.300000000003</v>
      </c>
    </row>
    <row r="420" spans="1:11" ht="14.4" customHeight="1" x14ac:dyDescent="0.3">
      <c r="A420" s="352" t="s">
        <v>385</v>
      </c>
      <c r="B420" s="353" t="s">
        <v>535</v>
      </c>
      <c r="C420" s="354" t="s">
        <v>395</v>
      </c>
      <c r="D420" s="355" t="s">
        <v>537</v>
      </c>
      <c r="E420" s="354" t="s">
        <v>1322</v>
      </c>
      <c r="F420" s="355" t="s">
        <v>1323</v>
      </c>
      <c r="G420" s="354" t="s">
        <v>742</v>
      </c>
      <c r="H420" s="354" t="s">
        <v>743</v>
      </c>
      <c r="I420" s="356">
        <v>53.95</v>
      </c>
      <c r="J420" s="356">
        <v>50</v>
      </c>
      <c r="K420" s="357">
        <v>2697.7</v>
      </c>
    </row>
    <row r="421" spans="1:11" ht="14.4" customHeight="1" x14ac:dyDescent="0.3">
      <c r="A421" s="352" t="s">
        <v>385</v>
      </c>
      <c r="B421" s="353" t="s">
        <v>535</v>
      </c>
      <c r="C421" s="354" t="s">
        <v>395</v>
      </c>
      <c r="D421" s="355" t="s">
        <v>537</v>
      </c>
      <c r="E421" s="354" t="s">
        <v>1322</v>
      </c>
      <c r="F421" s="355" t="s">
        <v>1323</v>
      </c>
      <c r="G421" s="354" t="s">
        <v>746</v>
      </c>
      <c r="H421" s="354" t="s">
        <v>747</v>
      </c>
      <c r="I421" s="356">
        <v>13.2</v>
      </c>
      <c r="J421" s="356">
        <v>30</v>
      </c>
      <c r="K421" s="357">
        <v>396</v>
      </c>
    </row>
    <row r="422" spans="1:11" ht="14.4" customHeight="1" x14ac:dyDescent="0.3">
      <c r="A422" s="352" t="s">
        <v>385</v>
      </c>
      <c r="B422" s="353" t="s">
        <v>535</v>
      </c>
      <c r="C422" s="354" t="s">
        <v>395</v>
      </c>
      <c r="D422" s="355" t="s">
        <v>537</v>
      </c>
      <c r="E422" s="354" t="s">
        <v>1322</v>
      </c>
      <c r="F422" s="355" t="s">
        <v>1323</v>
      </c>
      <c r="G422" s="354" t="s">
        <v>748</v>
      </c>
      <c r="H422" s="354" t="s">
        <v>749</v>
      </c>
      <c r="I422" s="356">
        <v>6.66</v>
      </c>
      <c r="J422" s="356">
        <v>50</v>
      </c>
      <c r="K422" s="357">
        <v>333</v>
      </c>
    </row>
    <row r="423" spans="1:11" ht="14.4" customHeight="1" x14ac:dyDescent="0.3">
      <c r="A423" s="352" t="s">
        <v>385</v>
      </c>
      <c r="B423" s="353" t="s">
        <v>535</v>
      </c>
      <c r="C423" s="354" t="s">
        <v>395</v>
      </c>
      <c r="D423" s="355" t="s">
        <v>537</v>
      </c>
      <c r="E423" s="354" t="s">
        <v>1322</v>
      </c>
      <c r="F423" s="355" t="s">
        <v>1323</v>
      </c>
      <c r="G423" s="354" t="s">
        <v>750</v>
      </c>
      <c r="H423" s="354" t="s">
        <v>751</v>
      </c>
      <c r="I423" s="356">
        <v>5.6750000000000007</v>
      </c>
      <c r="J423" s="356">
        <v>108</v>
      </c>
      <c r="K423" s="357">
        <v>605.29</v>
      </c>
    </row>
    <row r="424" spans="1:11" ht="14.4" customHeight="1" x14ac:dyDescent="0.3">
      <c r="A424" s="352" t="s">
        <v>385</v>
      </c>
      <c r="B424" s="353" t="s">
        <v>535</v>
      </c>
      <c r="C424" s="354" t="s">
        <v>395</v>
      </c>
      <c r="D424" s="355" t="s">
        <v>537</v>
      </c>
      <c r="E424" s="354" t="s">
        <v>1322</v>
      </c>
      <c r="F424" s="355" t="s">
        <v>1323</v>
      </c>
      <c r="G424" s="354" t="s">
        <v>1247</v>
      </c>
      <c r="H424" s="354" t="s">
        <v>1248</v>
      </c>
      <c r="I424" s="356">
        <v>134</v>
      </c>
      <c r="J424" s="356">
        <v>10</v>
      </c>
      <c r="K424" s="357">
        <v>1339.95</v>
      </c>
    </row>
    <row r="425" spans="1:11" ht="14.4" customHeight="1" x14ac:dyDescent="0.3">
      <c r="A425" s="352" t="s">
        <v>385</v>
      </c>
      <c r="B425" s="353" t="s">
        <v>535</v>
      </c>
      <c r="C425" s="354" t="s">
        <v>395</v>
      </c>
      <c r="D425" s="355" t="s">
        <v>537</v>
      </c>
      <c r="E425" s="354" t="s">
        <v>1322</v>
      </c>
      <c r="F425" s="355" t="s">
        <v>1323</v>
      </c>
      <c r="G425" s="354" t="s">
        <v>766</v>
      </c>
      <c r="H425" s="354" t="s">
        <v>767</v>
      </c>
      <c r="I425" s="356">
        <v>19.71</v>
      </c>
      <c r="J425" s="356">
        <v>100</v>
      </c>
      <c r="K425" s="357">
        <v>1971.09</v>
      </c>
    </row>
    <row r="426" spans="1:11" ht="14.4" customHeight="1" x14ac:dyDescent="0.3">
      <c r="A426" s="352" t="s">
        <v>385</v>
      </c>
      <c r="B426" s="353" t="s">
        <v>535</v>
      </c>
      <c r="C426" s="354" t="s">
        <v>395</v>
      </c>
      <c r="D426" s="355" t="s">
        <v>537</v>
      </c>
      <c r="E426" s="354" t="s">
        <v>1322</v>
      </c>
      <c r="F426" s="355" t="s">
        <v>1323</v>
      </c>
      <c r="G426" s="354" t="s">
        <v>1249</v>
      </c>
      <c r="H426" s="354" t="s">
        <v>1250</v>
      </c>
      <c r="I426" s="356">
        <v>486</v>
      </c>
      <c r="J426" s="356">
        <v>5</v>
      </c>
      <c r="K426" s="357">
        <v>2429.98</v>
      </c>
    </row>
    <row r="427" spans="1:11" ht="14.4" customHeight="1" x14ac:dyDescent="0.3">
      <c r="A427" s="352" t="s">
        <v>385</v>
      </c>
      <c r="B427" s="353" t="s">
        <v>535</v>
      </c>
      <c r="C427" s="354" t="s">
        <v>395</v>
      </c>
      <c r="D427" s="355" t="s">
        <v>537</v>
      </c>
      <c r="E427" s="354" t="s">
        <v>1322</v>
      </c>
      <c r="F427" s="355" t="s">
        <v>1323</v>
      </c>
      <c r="G427" s="354" t="s">
        <v>779</v>
      </c>
      <c r="H427" s="354" t="s">
        <v>780</v>
      </c>
      <c r="I427" s="356">
        <v>30.86</v>
      </c>
      <c r="J427" s="356">
        <v>100</v>
      </c>
      <c r="K427" s="357">
        <v>3085.5</v>
      </c>
    </row>
    <row r="428" spans="1:11" ht="14.4" customHeight="1" x14ac:dyDescent="0.3">
      <c r="A428" s="352" t="s">
        <v>385</v>
      </c>
      <c r="B428" s="353" t="s">
        <v>535</v>
      </c>
      <c r="C428" s="354" t="s">
        <v>395</v>
      </c>
      <c r="D428" s="355" t="s">
        <v>537</v>
      </c>
      <c r="E428" s="354" t="s">
        <v>1322</v>
      </c>
      <c r="F428" s="355" t="s">
        <v>1323</v>
      </c>
      <c r="G428" s="354" t="s">
        <v>783</v>
      </c>
      <c r="H428" s="354" t="s">
        <v>784</v>
      </c>
      <c r="I428" s="356">
        <v>50.649999999999991</v>
      </c>
      <c r="J428" s="356">
        <v>2550</v>
      </c>
      <c r="K428" s="357">
        <v>129159.18</v>
      </c>
    </row>
    <row r="429" spans="1:11" ht="14.4" customHeight="1" x14ac:dyDescent="0.3">
      <c r="A429" s="352" t="s">
        <v>385</v>
      </c>
      <c r="B429" s="353" t="s">
        <v>535</v>
      </c>
      <c r="C429" s="354" t="s">
        <v>395</v>
      </c>
      <c r="D429" s="355" t="s">
        <v>537</v>
      </c>
      <c r="E429" s="354" t="s">
        <v>1322</v>
      </c>
      <c r="F429" s="355" t="s">
        <v>1323</v>
      </c>
      <c r="G429" s="354" t="s">
        <v>785</v>
      </c>
      <c r="H429" s="354" t="s">
        <v>786</v>
      </c>
      <c r="I429" s="356">
        <v>563.45000000000005</v>
      </c>
      <c r="J429" s="356">
        <v>10</v>
      </c>
      <c r="K429" s="357">
        <v>5634.5</v>
      </c>
    </row>
    <row r="430" spans="1:11" ht="14.4" customHeight="1" x14ac:dyDescent="0.3">
      <c r="A430" s="352" t="s">
        <v>385</v>
      </c>
      <c r="B430" s="353" t="s">
        <v>535</v>
      </c>
      <c r="C430" s="354" t="s">
        <v>395</v>
      </c>
      <c r="D430" s="355" t="s">
        <v>537</v>
      </c>
      <c r="E430" s="354" t="s">
        <v>1322</v>
      </c>
      <c r="F430" s="355" t="s">
        <v>1323</v>
      </c>
      <c r="G430" s="354" t="s">
        <v>787</v>
      </c>
      <c r="H430" s="354" t="s">
        <v>788</v>
      </c>
      <c r="I430" s="356">
        <v>953.52</v>
      </c>
      <c r="J430" s="356">
        <v>10</v>
      </c>
      <c r="K430" s="357">
        <v>9535.2099999999991</v>
      </c>
    </row>
    <row r="431" spans="1:11" ht="14.4" customHeight="1" x14ac:dyDescent="0.3">
      <c r="A431" s="352" t="s">
        <v>385</v>
      </c>
      <c r="B431" s="353" t="s">
        <v>535</v>
      </c>
      <c r="C431" s="354" t="s">
        <v>395</v>
      </c>
      <c r="D431" s="355" t="s">
        <v>537</v>
      </c>
      <c r="E431" s="354" t="s">
        <v>1322</v>
      </c>
      <c r="F431" s="355" t="s">
        <v>1323</v>
      </c>
      <c r="G431" s="354" t="s">
        <v>1251</v>
      </c>
      <c r="H431" s="354" t="s">
        <v>1252</v>
      </c>
      <c r="I431" s="356">
        <v>12006.95</v>
      </c>
      <c r="J431" s="356">
        <v>12</v>
      </c>
      <c r="K431" s="357">
        <v>144083.41</v>
      </c>
    </row>
    <row r="432" spans="1:11" ht="14.4" customHeight="1" x14ac:dyDescent="0.3">
      <c r="A432" s="352" t="s">
        <v>385</v>
      </c>
      <c r="B432" s="353" t="s">
        <v>535</v>
      </c>
      <c r="C432" s="354" t="s">
        <v>395</v>
      </c>
      <c r="D432" s="355" t="s">
        <v>537</v>
      </c>
      <c r="E432" s="354" t="s">
        <v>1322</v>
      </c>
      <c r="F432" s="355" t="s">
        <v>1323</v>
      </c>
      <c r="G432" s="354" t="s">
        <v>1253</v>
      </c>
      <c r="H432" s="354" t="s">
        <v>1254</v>
      </c>
      <c r="I432" s="356">
        <v>852.51</v>
      </c>
      <c r="J432" s="356">
        <v>10</v>
      </c>
      <c r="K432" s="357">
        <v>8525.06</v>
      </c>
    </row>
    <row r="433" spans="1:11" ht="14.4" customHeight="1" x14ac:dyDescent="0.3">
      <c r="A433" s="352" t="s">
        <v>385</v>
      </c>
      <c r="B433" s="353" t="s">
        <v>535</v>
      </c>
      <c r="C433" s="354" t="s">
        <v>395</v>
      </c>
      <c r="D433" s="355" t="s">
        <v>537</v>
      </c>
      <c r="E433" s="354" t="s">
        <v>1322</v>
      </c>
      <c r="F433" s="355" t="s">
        <v>1323</v>
      </c>
      <c r="G433" s="354" t="s">
        <v>1255</v>
      </c>
      <c r="H433" s="354" t="s">
        <v>1256</v>
      </c>
      <c r="I433" s="356">
        <v>233.44</v>
      </c>
      <c r="J433" s="356">
        <v>20</v>
      </c>
      <c r="K433" s="357">
        <v>4668.79</v>
      </c>
    </row>
    <row r="434" spans="1:11" ht="14.4" customHeight="1" x14ac:dyDescent="0.3">
      <c r="A434" s="352" t="s">
        <v>385</v>
      </c>
      <c r="B434" s="353" t="s">
        <v>535</v>
      </c>
      <c r="C434" s="354" t="s">
        <v>395</v>
      </c>
      <c r="D434" s="355" t="s">
        <v>537</v>
      </c>
      <c r="E434" s="354" t="s">
        <v>1322</v>
      </c>
      <c r="F434" s="355" t="s">
        <v>1323</v>
      </c>
      <c r="G434" s="354" t="s">
        <v>799</v>
      </c>
      <c r="H434" s="354" t="s">
        <v>800</v>
      </c>
      <c r="I434" s="356">
        <v>68.510000000000005</v>
      </c>
      <c r="J434" s="356">
        <v>100</v>
      </c>
      <c r="K434" s="357">
        <v>6851.02</v>
      </c>
    </row>
    <row r="435" spans="1:11" ht="14.4" customHeight="1" x14ac:dyDescent="0.3">
      <c r="A435" s="352" t="s">
        <v>385</v>
      </c>
      <c r="B435" s="353" t="s">
        <v>535</v>
      </c>
      <c r="C435" s="354" t="s">
        <v>395</v>
      </c>
      <c r="D435" s="355" t="s">
        <v>537</v>
      </c>
      <c r="E435" s="354" t="s">
        <v>1322</v>
      </c>
      <c r="F435" s="355" t="s">
        <v>1323</v>
      </c>
      <c r="G435" s="354" t="s">
        <v>807</v>
      </c>
      <c r="H435" s="354" t="s">
        <v>808</v>
      </c>
      <c r="I435" s="356">
        <v>7.51</v>
      </c>
      <c r="J435" s="356">
        <v>100</v>
      </c>
      <c r="K435" s="357">
        <v>751.41</v>
      </c>
    </row>
    <row r="436" spans="1:11" ht="14.4" customHeight="1" x14ac:dyDescent="0.3">
      <c r="A436" s="352" t="s">
        <v>385</v>
      </c>
      <c r="B436" s="353" t="s">
        <v>535</v>
      </c>
      <c r="C436" s="354" t="s">
        <v>395</v>
      </c>
      <c r="D436" s="355" t="s">
        <v>537</v>
      </c>
      <c r="E436" s="354" t="s">
        <v>1322</v>
      </c>
      <c r="F436" s="355" t="s">
        <v>1323</v>
      </c>
      <c r="G436" s="354" t="s">
        <v>1257</v>
      </c>
      <c r="H436" s="354" t="s">
        <v>1258</v>
      </c>
      <c r="I436" s="356">
        <v>994.8</v>
      </c>
      <c r="J436" s="356">
        <v>20</v>
      </c>
      <c r="K436" s="357">
        <v>19896.03</v>
      </c>
    </row>
    <row r="437" spans="1:11" ht="14.4" customHeight="1" x14ac:dyDescent="0.3">
      <c r="A437" s="352" t="s">
        <v>385</v>
      </c>
      <c r="B437" s="353" t="s">
        <v>535</v>
      </c>
      <c r="C437" s="354" t="s">
        <v>395</v>
      </c>
      <c r="D437" s="355" t="s">
        <v>537</v>
      </c>
      <c r="E437" s="354" t="s">
        <v>1322</v>
      </c>
      <c r="F437" s="355" t="s">
        <v>1323</v>
      </c>
      <c r="G437" s="354" t="s">
        <v>1259</v>
      </c>
      <c r="H437" s="354" t="s">
        <v>1260</v>
      </c>
      <c r="I437" s="356">
        <v>124</v>
      </c>
      <c r="J437" s="356">
        <v>5</v>
      </c>
      <c r="K437" s="357">
        <v>620</v>
      </c>
    </row>
    <row r="438" spans="1:11" ht="14.4" customHeight="1" x14ac:dyDescent="0.3">
      <c r="A438" s="352" t="s">
        <v>385</v>
      </c>
      <c r="B438" s="353" t="s">
        <v>535</v>
      </c>
      <c r="C438" s="354" t="s">
        <v>395</v>
      </c>
      <c r="D438" s="355" t="s">
        <v>537</v>
      </c>
      <c r="E438" s="354" t="s">
        <v>1322</v>
      </c>
      <c r="F438" s="355" t="s">
        <v>1323</v>
      </c>
      <c r="G438" s="354" t="s">
        <v>1261</v>
      </c>
      <c r="H438" s="354" t="s">
        <v>1262</v>
      </c>
      <c r="I438" s="356">
        <v>2387</v>
      </c>
      <c r="J438" s="356">
        <v>5</v>
      </c>
      <c r="K438" s="357">
        <v>11935.02</v>
      </c>
    </row>
    <row r="439" spans="1:11" ht="14.4" customHeight="1" x14ac:dyDescent="0.3">
      <c r="A439" s="352" t="s">
        <v>385</v>
      </c>
      <c r="B439" s="353" t="s">
        <v>535</v>
      </c>
      <c r="C439" s="354" t="s">
        <v>395</v>
      </c>
      <c r="D439" s="355" t="s">
        <v>537</v>
      </c>
      <c r="E439" s="354" t="s">
        <v>1322</v>
      </c>
      <c r="F439" s="355" t="s">
        <v>1323</v>
      </c>
      <c r="G439" s="354" t="s">
        <v>811</v>
      </c>
      <c r="H439" s="354" t="s">
        <v>812</v>
      </c>
      <c r="I439" s="356">
        <v>45.98</v>
      </c>
      <c r="J439" s="356">
        <v>5</v>
      </c>
      <c r="K439" s="357">
        <v>229.9</v>
      </c>
    </row>
    <row r="440" spans="1:11" ht="14.4" customHeight="1" x14ac:dyDescent="0.3">
      <c r="A440" s="352" t="s">
        <v>385</v>
      </c>
      <c r="B440" s="353" t="s">
        <v>535</v>
      </c>
      <c r="C440" s="354" t="s">
        <v>395</v>
      </c>
      <c r="D440" s="355" t="s">
        <v>537</v>
      </c>
      <c r="E440" s="354" t="s">
        <v>1322</v>
      </c>
      <c r="F440" s="355" t="s">
        <v>1323</v>
      </c>
      <c r="G440" s="354" t="s">
        <v>1263</v>
      </c>
      <c r="H440" s="354" t="s">
        <v>1264</v>
      </c>
      <c r="I440" s="356">
        <v>1702.15</v>
      </c>
      <c r="J440" s="356">
        <v>10</v>
      </c>
      <c r="K440" s="357">
        <v>17021.5</v>
      </c>
    </row>
    <row r="441" spans="1:11" ht="14.4" customHeight="1" x14ac:dyDescent="0.3">
      <c r="A441" s="352" t="s">
        <v>385</v>
      </c>
      <c r="B441" s="353" t="s">
        <v>535</v>
      </c>
      <c r="C441" s="354" t="s">
        <v>395</v>
      </c>
      <c r="D441" s="355" t="s">
        <v>537</v>
      </c>
      <c r="E441" s="354" t="s">
        <v>1322</v>
      </c>
      <c r="F441" s="355" t="s">
        <v>1323</v>
      </c>
      <c r="G441" s="354" t="s">
        <v>1265</v>
      </c>
      <c r="H441" s="354" t="s">
        <v>1266</v>
      </c>
      <c r="I441" s="356">
        <v>2311.62</v>
      </c>
      <c r="J441" s="356">
        <v>70</v>
      </c>
      <c r="K441" s="357">
        <v>161721.80000000002</v>
      </c>
    </row>
    <row r="442" spans="1:11" ht="14.4" customHeight="1" x14ac:dyDescent="0.3">
      <c r="A442" s="352" t="s">
        <v>385</v>
      </c>
      <c r="B442" s="353" t="s">
        <v>535</v>
      </c>
      <c r="C442" s="354" t="s">
        <v>395</v>
      </c>
      <c r="D442" s="355" t="s">
        <v>537</v>
      </c>
      <c r="E442" s="354" t="s">
        <v>1322</v>
      </c>
      <c r="F442" s="355" t="s">
        <v>1323</v>
      </c>
      <c r="G442" s="354" t="s">
        <v>1267</v>
      </c>
      <c r="H442" s="354" t="s">
        <v>1268</v>
      </c>
      <c r="I442" s="356">
        <v>1787.93</v>
      </c>
      <c r="J442" s="356">
        <v>16</v>
      </c>
      <c r="K442" s="357">
        <v>28606.82</v>
      </c>
    </row>
    <row r="443" spans="1:11" ht="14.4" customHeight="1" x14ac:dyDescent="0.3">
      <c r="A443" s="352" t="s">
        <v>385</v>
      </c>
      <c r="B443" s="353" t="s">
        <v>535</v>
      </c>
      <c r="C443" s="354" t="s">
        <v>395</v>
      </c>
      <c r="D443" s="355" t="s">
        <v>537</v>
      </c>
      <c r="E443" s="354" t="s">
        <v>1322</v>
      </c>
      <c r="F443" s="355" t="s">
        <v>1323</v>
      </c>
      <c r="G443" s="354" t="s">
        <v>1269</v>
      </c>
      <c r="H443" s="354" t="s">
        <v>1270</v>
      </c>
      <c r="I443" s="356">
        <v>2642.64</v>
      </c>
      <c r="J443" s="356">
        <v>3</v>
      </c>
      <c r="K443" s="357">
        <v>7927.92</v>
      </c>
    </row>
    <row r="444" spans="1:11" ht="14.4" customHeight="1" x14ac:dyDescent="0.3">
      <c r="A444" s="352" t="s">
        <v>385</v>
      </c>
      <c r="B444" s="353" t="s">
        <v>535</v>
      </c>
      <c r="C444" s="354" t="s">
        <v>395</v>
      </c>
      <c r="D444" s="355" t="s">
        <v>537</v>
      </c>
      <c r="E444" s="354" t="s">
        <v>1322</v>
      </c>
      <c r="F444" s="355" t="s">
        <v>1323</v>
      </c>
      <c r="G444" s="354" t="s">
        <v>821</v>
      </c>
      <c r="H444" s="354" t="s">
        <v>822</v>
      </c>
      <c r="I444" s="356">
        <v>14273.16</v>
      </c>
      <c r="J444" s="356">
        <v>1</v>
      </c>
      <c r="K444" s="357">
        <v>14273.16</v>
      </c>
    </row>
    <row r="445" spans="1:11" ht="14.4" customHeight="1" x14ac:dyDescent="0.3">
      <c r="A445" s="352" t="s">
        <v>385</v>
      </c>
      <c r="B445" s="353" t="s">
        <v>535</v>
      </c>
      <c r="C445" s="354" t="s">
        <v>395</v>
      </c>
      <c r="D445" s="355" t="s">
        <v>537</v>
      </c>
      <c r="E445" s="354" t="s">
        <v>1322</v>
      </c>
      <c r="F445" s="355" t="s">
        <v>1323</v>
      </c>
      <c r="G445" s="354" t="s">
        <v>1271</v>
      </c>
      <c r="H445" s="354" t="s">
        <v>1272</v>
      </c>
      <c r="I445" s="356">
        <v>23173.919999999998</v>
      </c>
      <c r="J445" s="356">
        <v>1</v>
      </c>
      <c r="K445" s="357">
        <v>23173.919999999998</v>
      </c>
    </row>
    <row r="446" spans="1:11" ht="14.4" customHeight="1" x14ac:dyDescent="0.3">
      <c r="A446" s="352" t="s">
        <v>385</v>
      </c>
      <c r="B446" s="353" t="s">
        <v>535</v>
      </c>
      <c r="C446" s="354" t="s">
        <v>395</v>
      </c>
      <c r="D446" s="355" t="s">
        <v>537</v>
      </c>
      <c r="E446" s="354" t="s">
        <v>1322</v>
      </c>
      <c r="F446" s="355" t="s">
        <v>1323</v>
      </c>
      <c r="G446" s="354" t="s">
        <v>827</v>
      </c>
      <c r="H446" s="354" t="s">
        <v>828</v>
      </c>
      <c r="I446" s="356">
        <v>436.81</v>
      </c>
      <c r="J446" s="356">
        <v>10</v>
      </c>
      <c r="K446" s="357">
        <v>4368.1000000000004</v>
      </c>
    </row>
    <row r="447" spans="1:11" ht="14.4" customHeight="1" x14ac:dyDescent="0.3">
      <c r="A447" s="352" t="s">
        <v>385</v>
      </c>
      <c r="B447" s="353" t="s">
        <v>535</v>
      </c>
      <c r="C447" s="354" t="s">
        <v>395</v>
      </c>
      <c r="D447" s="355" t="s">
        <v>537</v>
      </c>
      <c r="E447" s="354" t="s">
        <v>1322</v>
      </c>
      <c r="F447" s="355" t="s">
        <v>1323</v>
      </c>
      <c r="G447" s="354" t="s">
        <v>1273</v>
      </c>
      <c r="H447" s="354" t="s">
        <v>1274</v>
      </c>
      <c r="I447" s="356">
        <v>233.44</v>
      </c>
      <c r="J447" s="356">
        <v>40</v>
      </c>
      <c r="K447" s="357">
        <v>9337.59</v>
      </c>
    </row>
    <row r="448" spans="1:11" ht="14.4" customHeight="1" x14ac:dyDescent="0.3">
      <c r="A448" s="352" t="s">
        <v>385</v>
      </c>
      <c r="B448" s="353" t="s">
        <v>535</v>
      </c>
      <c r="C448" s="354" t="s">
        <v>395</v>
      </c>
      <c r="D448" s="355" t="s">
        <v>537</v>
      </c>
      <c r="E448" s="354" t="s">
        <v>1322</v>
      </c>
      <c r="F448" s="355" t="s">
        <v>1323</v>
      </c>
      <c r="G448" s="354" t="s">
        <v>831</v>
      </c>
      <c r="H448" s="354" t="s">
        <v>832</v>
      </c>
      <c r="I448" s="356">
        <v>111.55</v>
      </c>
      <c r="J448" s="356">
        <v>40</v>
      </c>
      <c r="K448" s="357">
        <v>4462</v>
      </c>
    </row>
    <row r="449" spans="1:11" ht="14.4" customHeight="1" x14ac:dyDescent="0.3">
      <c r="A449" s="352" t="s">
        <v>385</v>
      </c>
      <c r="B449" s="353" t="s">
        <v>535</v>
      </c>
      <c r="C449" s="354" t="s">
        <v>395</v>
      </c>
      <c r="D449" s="355" t="s">
        <v>537</v>
      </c>
      <c r="E449" s="354" t="s">
        <v>1322</v>
      </c>
      <c r="F449" s="355" t="s">
        <v>1323</v>
      </c>
      <c r="G449" s="354" t="s">
        <v>1275</v>
      </c>
      <c r="H449" s="354" t="s">
        <v>1276</v>
      </c>
      <c r="I449" s="356">
        <v>69.63</v>
      </c>
      <c r="J449" s="356">
        <v>48</v>
      </c>
      <c r="K449" s="357">
        <v>3342.22</v>
      </c>
    </row>
    <row r="450" spans="1:11" ht="14.4" customHeight="1" x14ac:dyDescent="0.3">
      <c r="A450" s="352" t="s">
        <v>385</v>
      </c>
      <c r="B450" s="353" t="s">
        <v>535</v>
      </c>
      <c r="C450" s="354" t="s">
        <v>395</v>
      </c>
      <c r="D450" s="355" t="s">
        <v>537</v>
      </c>
      <c r="E450" s="354" t="s">
        <v>1322</v>
      </c>
      <c r="F450" s="355" t="s">
        <v>1323</v>
      </c>
      <c r="G450" s="354" t="s">
        <v>1277</v>
      </c>
      <c r="H450" s="354" t="s">
        <v>1278</v>
      </c>
      <c r="I450" s="356">
        <v>233.44</v>
      </c>
      <c r="J450" s="356">
        <v>10</v>
      </c>
      <c r="K450" s="357">
        <v>2334.4</v>
      </c>
    </row>
    <row r="451" spans="1:11" ht="14.4" customHeight="1" x14ac:dyDescent="0.3">
      <c r="A451" s="352" t="s">
        <v>385</v>
      </c>
      <c r="B451" s="353" t="s">
        <v>535</v>
      </c>
      <c r="C451" s="354" t="s">
        <v>395</v>
      </c>
      <c r="D451" s="355" t="s">
        <v>537</v>
      </c>
      <c r="E451" s="354" t="s">
        <v>1322</v>
      </c>
      <c r="F451" s="355" t="s">
        <v>1323</v>
      </c>
      <c r="G451" s="354" t="s">
        <v>1279</v>
      </c>
      <c r="H451" s="354" t="s">
        <v>1280</v>
      </c>
      <c r="I451" s="356">
        <v>481.97</v>
      </c>
      <c r="J451" s="356">
        <v>5</v>
      </c>
      <c r="K451" s="357">
        <v>2409.84</v>
      </c>
    </row>
    <row r="452" spans="1:11" ht="14.4" customHeight="1" x14ac:dyDescent="0.3">
      <c r="A452" s="352" t="s">
        <v>385</v>
      </c>
      <c r="B452" s="353" t="s">
        <v>535</v>
      </c>
      <c r="C452" s="354" t="s">
        <v>395</v>
      </c>
      <c r="D452" s="355" t="s">
        <v>537</v>
      </c>
      <c r="E452" s="354" t="s">
        <v>1322</v>
      </c>
      <c r="F452" s="355" t="s">
        <v>1323</v>
      </c>
      <c r="G452" s="354" t="s">
        <v>1281</v>
      </c>
      <c r="H452" s="354" t="s">
        <v>1282</v>
      </c>
      <c r="I452" s="356">
        <v>482.79</v>
      </c>
      <c r="J452" s="356">
        <v>20</v>
      </c>
      <c r="K452" s="357">
        <v>9655.7999999999993</v>
      </c>
    </row>
    <row r="453" spans="1:11" ht="14.4" customHeight="1" x14ac:dyDescent="0.3">
      <c r="A453" s="352" t="s">
        <v>385</v>
      </c>
      <c r="B453" s="353" t="s">
        <v>535</v>
      </c>
      <c r="C453" s="354" t="s">
        <v>395</v>
      </c>
      <c r="D453" s="355" t="s">
        <v>537</v>
      </c>
      <c r="E453" s="354" t="s">
        <v>1322</v>
      </c>
      <c r="F453" s="355" t="s">
        <v>1323</v>
      </c>
      <c r="G453" s="354" t="s">
        <v>843</v>
      </c>
      <c r="H453" s="354" t="s">
        <v>844</v>
      </c>
      <c r="I453" s="356">
        <v>135.69999999999999</v>
      </c>
      <c r="J453" s="356">
        <v>20</v>
      </c>
      <c r="K453" s="357">
        <v>2714</v>
      </c>
    </row>
    <row r="454" spans="1:11" ht="14.4" customHeight="1" x14ac:dyDescent="0.3">
      <c r="A454" s="352" t="s">
        <v>385</v>
      </c>
      <c r="B454" s="353" t="s">
        <v>535</v>
      </c>
      <c r="C454" s="354" t="s">
        <v>395</v>
      </c>
      <c r="D454" s="355" t="s">
        <v>537</v>
      </c>
      <c r="E454" s="354" t="s">
        <v>1322</v>
      </c>
      <c r="F454" s="355" t="s">
        <v>1323</v>
      </c>
      <c r="G454" s="354" t="s">
        <v>1283</v>
      </c>
      <c r="H454" s="354" t="s">
        <v>1284</v>
      </c>
      <c r="I454" s="356">
        <v>9994.6</v>
      </c>
      <c r="J454" s="356">
        <v>4</v>
      </c>
      <c r="K454" s="357">
        <v>39978.400000000001</v>
      </c>
    </row>
    <row r="455" spans="1:11" ht="14.4" customHeight="1" x14ac:dyDescent="0.3">
      <c r="A455" s="352" t="s">
        <v>385</v>
      </c>
      <c r="B455" s="353" t="s">
        <v>535</v>
      </c>
      <c r="C455" s="354" t="s">
        <v>395</v>
      </c>
      <c r="D455" s="355" t="s">
        <v>537</v>
      </c>
      <c r="E455" s="354" t="s">
        <v>1322</v>
      </c>
      <c r="F455" s="355" t="s">
        <v>1323</v>
      </c>
      <c r="G455" s="354" t="s">
        <v>1285</v>
      </c>
      <c r="H455" s="354" t="s">
        <v>1286</v>
      </c>
      <c r="I455" s="356">
        <v>37.51</v>
      </c>
      <c r="J455" s="356">
        <v>40</v>
      </c>
      <c r="K455" s="357">
        <v>1500.4</v>
      </c>
    </row>
    <row r="456" spans="1:11" ht="14.4" customHeight="1" x14ac:dyDescent="0.3">
      <c r="A456" s="352" t="s">
        <v>385</v>
      </c>
      <c r="B456" s="353" t="s">
        <v>535</v>
      </c>
      <c r="C456" s="354" t="s">
        <v>395</v>
      </c>
      <c r="D456" s="355" t="s">
        <v>537</v>
      </c>
      <c r="E456" s="354" t="s">
        <v>1324</v>
      </c>
      <c r="F456" s="355" t="s">
        <v>1325</v>
      </c>
      <c r="G456" s="354" t="s">
        <v>1287</v>
      </c>
      <c r="H456" s="354" t="s">
        <v>1288</v>
      </c>
      <c r="I456" s="356">
        <v>90.06</v>
      </c>
      <c r="J456" s="356">
        <v>10</v>
      </c>
      <c r="K456" s="357">
        <v>900.6</v>
      </c>
    </row>
    <row r="457" spans="1:11" ht="14.4" customHeight="1" x14ac:dyDescent="0.3">
      <c r="A457" s="352" t="s">
        <v>385</v>
      </c>
      <c r="B457" s="353" t="s">
        <v>535</v>
      </c>
      <c r="C457" s="354" t="s">
        <v>395</v>
      </c>
      <c r="D457" s="355" t="s">
        <v>537</v>
      </c>
      <c r="E457" s="354" t="s">
        <v>1330</v>
      </c>
      <c r="F457" s="355" t="s">
        <v>1331</v>
      </c>
      <c r="G457" s="354" t="s">
        <v>1289</v>
      </c>
      <c r="H457" s="354" t="s">
        <v>1290</v>
      </c>
      <c r="I457" s="356">
        <v>3749.5</v>
      </c>
      <c r="J457" s="356">
        <v>20</v>
      </c>
      <c r="K457" s="357">
        <v>74989.990000000005</v>
      </c>
    </row>
    <row r="458" spans="1:11" ht="14.4" customHeight="1" x14ac:dyDescent="0.3">
      <c r="A458" s="352" t="s">
        <v>385</v>
      </c>
      <c r="B458" s="353" t="s">
        <v>535</v>
      </c>
      <c r="C458" s="354" t="s">
        <v>395</v>
      </c>
      <c r="D458" s="355" t="s">
        <v>537</v>
      </c>
      <c r="E458" s="354" t="s">
        <v>1330</v>
      </c>
      <c r="F458" s="355" t="s">
        <v>1331</v>
      </c>
      <c r="G458" s="354" t="s">
        <v>902</v>
      </c>
      <c r="H458" s="354" t="s">
        <v>903</v>
      </c>
      <c r="I458" s="356">
        <v>20013.400000000001</v>
      </c>
      <c r="J458" s="356">
        <v>2</v>
      </c>
      <c r="K458" s="357">
        <v>40026.800000000003</v>
      </c>
    </row>
    <row r="459" spans="1:11" ht="14.4" customHeight="1" x14ac:dyDescent="0.3">
      <c r="A459" s="352" t="s">
        <v>385</v>
      </c>
      <c r="B459" s="353" t="s">
        <v>535</v>
      </c>
      <c r="C459" s="354" t="s">
        <v>395</v>
      </c>
      <c r="D459" s="355" t="s">
        <v>537</v>
      </c>
      <c r="E459" s="354" t="s">
        <v>1330</v>
      </c>
      <c r="F459" s="355" t="s">
        <v>1331</v>
      </c>
      <c r="G459" s="354" t="s">
        <v>1291</v>
      </c>
      <c r="H459" s="354" t="s">
        <v>1292</v>
      </c>
      <c r="I459" s="356">
        <v>22055</v>
      </c>
      <c r="J459" s="356">
        <v>1</v>
      </c>
      <c r="K459" s="357">
        <v>22055</v>
      </c>
    </row>
    <row r="460" spans="1:11" ht="14.4" customHeight="1" x14ac:dyDescent="0.3">
      <c r="A460" s="352" t="s">
        <v>385</v>
      </c>
      <c r="B460" s="353" t="s">
        <v>535</v>
      </c>
      <c r="C460" s="354" t="s">
        <v>395</v>
      </c>
      <c r="D460" s="355" t="s">
        <v>537</v>
      </c>
      <c r="E460" s="354" t="s">
        <v>1330</v>
      </c>
      <c r="F460" s="355" t="s">
        <v>1331</v>
      </c>
      <c r="G460" s="354" t="s">
        <v>904</v>
      </c>
      <c r="H460" s="354" t="s">
        <v>905</v>
      </c>
      <c r="I460" s="356">
        <v>8518.4</v>
      </c>
      <c r="J460" s="356">
        <v>5</v>
      </c>
      <c r="K460" s="357">
        <v>42592</v>
      </c>
    </row>
    <row r="461" spans="1:11" ht="14.4" customHeight="1" x14ac:dyDescent="0.3">
      <c r="A461" s="352" t="s">
        <v>385</v>
      </c>
      <c r="B461" s="353" t="s">
        <v>535</v>
      </c>
      <c r="C461" s="354" t="s">
        <v>395</v>
      </c>
      <c r="D461" s="355" t="s">
        <v>537</v>
      </c>
      <c r="E461" s="354" t="s">
        <v>1330</v>
      </c>
      <c r="F461" s="355" t="s">
        <v>1331</v>
      </c>
      <c r="G461" s="354" t="s">
        <v>1293</v>
      </c>
      <c r="H461" s="354" t="s">
        <v>1294</v>
      </c>
      <c r="I461" s="356">
        <v>66196.320000000007</v>
      </c>
      <c r="J461" s="356">
        <v>3</v>
      </c>
      <c r="K461" s="357">
        <v>198588.96000000002</v>
      </c>
    </row>
    <row r="462" spans="1:11" ht="14.4" customHeight="1" x14ac:dyDescent="0.3">
      <c r="A462" s="352" t="s">
        <v>385</v>
      </c>
      <c r="B462" s="353" t="s">
        <v>535</v>
      </c>
      <c r="C462" s="354" t="s">
        <v>395</v>
      </c>
      <c r="D462" s="355" t="s">
        <v>537</v>
      </c>
      <c r="E462" s="354" t="s">
        <v>1330</v>
      </c>
      <c r="F462" s="355" t="s">
        <v>1331</v>
      </c>
      <c r="G462" s="354" t="s">
        <v>1295</v>
      </c>
      <c r="H462" s="354" t="s">
        <v>1296</v>
      </c>
      <c r="I462" s="356">
        <v>30237.9</v>
      </c>
      <c r="J462" s="356">
        <v>1</v>
      </c>
      <c r="K462" s="357">
        <v>30237.9</v>
      </c>
    </row>
    <row r="463" spans="1:11" ht="14.4" customHeight="1" x14ac:dyDescent="0.3">
      <c r="A463" s="352" t="s">
        <v>385</v>
      </c>
      <c r="B463" s="353" t="s">
        <v>535</v>
      </c>
      <c r="C463" s="354" t="s">
        <v>395</v>
      </c>
      <c r="D463" s="355" t="s">
        <v>537</v>
      </c>
      <c r="E463" s="354" t="s">
        <v>1330</v>
      </c>
      <c r="F463" s="355" t="s">
        <v>1331</v>
      </c>
      <c r="G463" s="354" t="s">
        <v>1297</v>
      </c>
      <c r="H463" s="354" t="s">
        <v>1298</v>
      </c>
      <c r="I463" s="356">
        <v>22055</v>
      </c>
      <c r="J463" s="356">
        <v>1</v>
      </c>
      <c r="K463" s="357">
        <v>22055</v>
      </c>
    </row>
    <row r="464" spans="1:11" ht="14.4" customHeight="1" x14ac:dyDescent="0.3">
      <c r="A464" s="352" t="s">
        <v>385</v>
      </c>
      <c r="B464" s="353" t="s">
        <v>535</v>
      </c>
      <c r="C464" s="354" t="s">
        <v>395</v>
      </c>
      <c r="D464" s="355" t="s">
        <v>537</v>
      </c>
      <c r="E464" s="354" t="s">
        <v>1334</v>
      </c>
      <c r="F464" s="355" t="s">
        <v>1335</v>
      </c>
      <c r="G464" s="354" t="s">
        <v>919</v>
      </c>
      <c r="H464" s="354" t="s">
        <v>920</v>
      </c>
      <c r="I464" s="356">
        <v>149.25</v>
      </c>
      <c r="J464" s="356">
        <v>60</v>
      </c>
      <c r="K464" s="357">
        <v>8954.76</v>
      </c>
    </row>
    <row r="465" spans="1:11" ht="14.4" customHeight="1" x14ac:dyDescent="0.3">
      <c r="A465" s="352" t="s">
        <v>385</v>
      </c>
      <c r="B465" s="353" t="s">
        <v>535</v>
      </c>
      <c r="C465" s="354" t="s">
        <v>395</v>
      </c>
      <c r="D465" s="355" t="s">
        <v>537</v>
      </c>
      <c r="E465" s="354" t="s">
        <v>1334</v>
      </c>
      <c r="F465" s="355" t="s">
        <v>1335</v>
      </c>
      <c r="G465" s="354" t="s">
        <v>959</v>
      </c>
      <c r="H465" s="354" t="s">
        <v>960</v>
      </c>
      <c r="I465" s="356">
        <v>216.29</v>
      </c>
      <c r="J465" s="356">
        <v>168</v>
      </c>
      <c r="K465" s="357">
        <v>36336.089999999997</v>
      </c>
    </row>
    <row r="466" spans="1:11" ht="14.4" customHeight="1" x14ac:dyDescent="0.3">
      <c r="A466" s="352" t="s">
        <v>385</v>
      </c>
      <c r="B466" s="353" t="s">
        <v>535</v>
      </c>
      <c r="C466" s="354" t="s">
        <v>395</v>
      </c>
      <c r="D466" s="355" t="s">
        <v>537</v>
      </c>
      <c r="E466" s="354" t="s">
        <v>1334</v>
      </c>
      <c r="F466" s="355" t="s">
        <v>1335</v>
      </c>
      <c r="G466" s="354" t="s">
        <v>961</v>
      </c>
      <c r="H466" s="354" t="s">
        <v>962</v>
      </c>
      <c r="I466" s="356">
        <v>31.365000000000002</v>
      </c>
      <c r="J466" s="356">
        <v>960</v>
      </c>
      <c r="K466" s="357">
        <v>30110.86</v>
      </c>
    </row>
    <row r="467" spans="1:11" ht="14.4" customHeight="1" x14ac:dyDescent="0.3">
      <c r="A467" s="352" t="s">
        <v>385</v>
      </c>
      <c r="B467" s="353" t="s">
        <v>535</v>
      </c>
      <c r="C467" s="354" t="s">
        <v>395</v>
      </c>
      <c r="D467" s="355" t="s">
        <v>537</v>
      </c>
      <c r="E467" s="354" t="s">
        <v>1334</v>
      </c>
      <c r="F467" s="355" t="s">
        <v>1335</v>
      </c>
      <c r="G467" s="354" t="s">
        <v>961</v>
      </c>
      <c r="H467" s="354" t="s">
        <v>963</v>
      </c>
      <c r="I467" s="356">
        <v>31.36</v>
      </c>
      <c r="J467" s="356">
        <v>468</v>
      </c>
      <c r="K467" s="357">
        <v>14678.06</v>
      </c>
    </row>
    <row r="468" spans="1:11" ht="14.4" customHeight="1" x14ac:dyDescent="0.3">
      <c r="A468" s="352" t="s">
        <v>385</v>
      </c>
      <c r="B468" s="353" t="s">
        <v>535</v>
      </c>
      <c r="C468" s="354" t="s">
        <v>395</v>
      </c>
      <c r="D468" s="355" t="s">
        <v>537</v>
      </c>
      <c r="E468" s="354" t="s">
        <v>1334</v>
      </c>
      <c r="F468" s="355" t="s">
        <v>1335</v>
      </c>
      <c r="G468" s="354" t="s">
        <v>965</v>
      </c>
      <c r="H468" s="354" t="s">
        <v>1299</v>
      </c>
      <c r="I468" s="356">
        <v>99.35</v>
      </c>
      <c r="J468" s="356">
        <v>144</v>
      </c>
      <c r="K468" s="357">
        <v>14306.32</v>
      </c>
    </row>
    <row r="469" spans="1:11" ht="14.4" customHeight="1" x14ac:dyDescent="0.3">
      <c r="A469" s="352" t="s">
        <v>385</v>
      </c>
      <c r="B469" s="353" t="s">
        <v>535</v>
      </c>
      <c r="C469" s="354" t="s">
        <v>395</v>
      </c>
      <c r="D469" s="355" t="s">
        <v>537</v>
      </c>
      <c r="E469" s="354" t="s">
        <v>1334</v>
      </c>
      <c r="F469" s="355" t="s">
        <v>1335</v>
      </c>
      <c r="G469" s="354" t="s">
        <v>967</v>
      </c>
      <c r="H469" s="354" t="s">
        <v>968</v>
      </c>
      <c r="I469" s="356">
        <v>30.32</v>
      </c>
      <c r="J469" s="356">
        <v>480</v>
      </c>
      <c r="K469" s="357">
        <v>14551.51</v>
      </c>
    </row>
    <row r="470" spans="1:11" ht="14.4" customHeight="1" x14ac:dyDescent="0.3">
      <c r="A470" s="352" t="s">
        <v>385</v>
      </c>
      <c r="B470" s="353" t="s">
        <v>535</v>
      </c>
      <c r="C470" s="354" t="s">
        <v>395</v>
      </c>
      <c r="D470" s="355" t="s">
        <v>537</v>
      </c>
      <c r="E470" s="354" t="s">
        <v>1334</v>
      </c>
      <c r="F470" s="355" t="s">
        <v>1335</v>
      </c>
      <c r="G470" s="354" t="s">
        <v>967</v>
      </c>
      <c r="H470" s="354" t="s">
        <v>969</v>
      </c>
      <c r="I470" s="356">
        <v>30.32</v>
      </c>
      <c r="J470" s="356">
        <v>468</v>
      </c>
      <c r="K470" s="357">
        <v>14188.75</v>
      </c>
    </row>
    <row r="471" spans="1:11" ht="14.4" customHeight="1" x14ac:dyDescent="0.3">
      <c r="A471" s="352" t="s">
        <v>385</v>
      </c>
      <c r="B471" s="353" t="s">
        <v>535</v>
      </c>
      <c r="C471" s="354" t="s">
        <v>395</v>
      </c>
      <c r="D471" s="355" t="s">
        <v>537</v>
      </c>
      <c r="E471" s="354" t="s">
        <v>1334</v>
      </c>
      <c r="F471" s="355" t="s">
        <v>1335</v>
      </c>
      <c r="G471" s="354" t="s">
        <v>975</v>
      </c>
      <c r="H471" s="354" t="s">
        <v>976</v>
      </c>
      <c r="I471" s="356">
        <v>26.9</v>
      </c>
      <c r="J471" s="356">
        <v>200</v>
      </c>
      <c r="K471" s="357">
        <v>5380.4</v>
      </c>
    </row>
    <row r="472" spans="1:11" ht="14.4" customHeight="1" x14ac:dyDescent="0.3">
      <c r="A472" s="352" t="s">
        <v>385</v>
      </c>
      <c r="B472" s="353" t="s">
        <v>535</v>
      </c>
      <c r="C472" s="354" t="s">
        <v>395</v>
      </c>
      <c r="D472" s="355" t="s">
        <v>537</v>
      </c>
      <c r="E472" s="354" t="s">
        <v>1334</v>
      </c>
      <c r="F472" s="355" t="s">
        <v>1335</v>
      </c>
      <c r="G472" s="354" t="s">
        <v>979</v>
      </c>
      <c r="H472" s="354" t="s">
        <v>980</v>
      </c>
      <c r="I472" s="356">
        <v>97.83</v>
      </c>
      <c r="J472" s="356">
        <v>48</v>
      </c>
      <c r="K472" s="357">
        <v>4695.96</v>
      </c>
    </row>
    <row r="473" spans="1:11" ht="14.4" customHeight="1" x14ac:dyDescent="0.3">
      <c r="A473" s="352" t="s">
        <v>385</v>
      </c>
      <c r="B473" s="353" t="s">
        <v>535</v>
      </c>
      <c r="C473" s="354" t="s">
        <v>395</v>
      </c>
      <c r="D473" s="355" t="s">
        <v>537</v>
      </c>
      <c r="E473" s="354" t="s">
        <v>1334</v>
      </c>
      <c r="F473" s="355" t="s">
        <v>1335</v>
      </c>
      <c r="G473" s="354" t="s">
        <v>1002</v>
      </c>
      <c r="H473" s="354" t="s">
        <v>1003</v>
      </c>
      <c r="I473" s="356">
        <v>181.43</v>
      </c>
      <c r="J473" s="356">
        <v>144</v>
      </c>
      <c r="K473" s="357">
        <v>26125.919999999998</v>
      </c>
    </row>
    <row r="474" spans="1:11" ht="14.4" customHeight="1" x14ac:dyDescent="0.3">
      <c r="A474" s="352" t="s">
        <v>385</v>
      </c>
      <c r="B474" s="353" t="s">
        <v>535</v>
      </c>
      <c r="C474" s="354" t="s">
        <v>395</v>
      </c>
      <c r="D474" s="355" t="s">
        <v>537</v>
      </c>
      <c r="E474" s="354" t="s">
        <v>1334</v>
      </c>
      <c r="F474" s="355" t="s">
        <v>1335</v>
      </c>
      <c r="G474" s="354" t="s">
        <v>1300</v>
      </c>
      <c r="H474" s="354" t="s">
        <v>1301</v>
      </c>
      <c r="I474" s="356">
        <v>196.47</v>
      </c>
      <c r="J474" s="356">
        <v>36</v>
      </c>
      <c r="K474" s="357">
        <v>7072.81</v>
      </c>
    </row>
    <row r="475" spans="1:11" ht="14.4" customHeight="1" x14ac:dyDescent="0.3">
      <c r="A475" s="352" t="s">
        <v>385</v>
      </c>
      <c r="B475" s="353" t="s">
        <v>535</v>
      </c>
      <c r="C475" s="354" t="s">
        <v>395</v>
      </c>
      <c r="D475" s="355" t="s">
        <v>537</v>
      </c>
      <c r="E475" s="354" t="s">
        <v>1334</v>
      </c>
      <c r="F475" s="355" t="s">
        <v>1335</v>
      </c>
      <c r="G475" s="354" t="s">
        <v>1014</v>
      </c>
      <c r="H475" s="354" t="s">
        <v>1015</v>
      </c>
      <c r="I475" s="356">
        <v>129.63999999999999</v>
      </c>
      <c r="J475" s="356">
        <v>216</v>
      </c>
      <c r="K475" s="357">
        <v>28002.76</v>
      </c>
    </row>
    <row r="476" spans="1:11" ht="14.4" customHeight="1" x14ac:dyDescent="0.3">
      <c r="A476" s="352" t="s">
        <v>385</v>
      </c>
      <c r="B476" s="353" t="s">
        <v>535</v>
      </c>
      <c r="C476" s="354" t="s">
        <v>395</v>
      </c>
      <c r="D476" s="355" t="s">
        <v>537</v>
      </c>
      <c r="E476" s="354" t="s">
        <v>1334</v>
      </c>
      <c r="F476" s="355" t="s">
        <v>1335</v>
      </c>
      <c r="G476" s="354" t="s">
        <v>1016</v>
      </c>
      <c r="H476" s="354" t="s">
        <v>1017</v>
      </c>
      <c r="I476" s="356">
        <v>130.97999999999999</v>
      </c>
      <c r="J476" s="356">
        <v>144</v>
      </c>
      <c r="K476" s="357">
        <v>18861.12</v>
      </c>
    </row>
    <row r="477" spans="1:11" ht="14.4" customHeight="1" x14ac:dyDescent="0.3">
      <c r="A477" s="352" t="s">
        <v>385</v>
      </c>
      <c r="B477" s="353" t="s">
        <v>535</v>
      </c>
      <c r="C477" s="354" t="s">
        <v>395</v>
      </c>
      <c r="D477" s="355" t="s">
        <v>537</v>
      </c>
      <c r="E477" s="354" t="s">
        <v>1334</v>
      </c>
      <c r="F477" s="355" t="s">
        <v>1335</v>
      </c>
      <c r="G477" s="354" t="s">
        <v>1020</v>
      </c>
      <c r="H477" s="354" t="s">
        <v>1021</v>
      </c>
      <c r="I477" s="356">
        <v>131.68</v>
      </c>
      <c r="J477" s="356">
        <v>60</v>
      </c>
      <c r="K477" s="357">
        <v>7900.62</v>
      </c>
    </row>
    <row r="478" spans="1:11" ht="14.4" customHeight="1" x14ac:dyDescent="0.3">
      <c r="A478" s="352" t="s">
        <v>385</v>
      </c>
      <c r="B478" s="353" t="s">
        <v>535</v>
      </c>
      <c r="C478" s="354" t="s">
        <v>395</v>
      </c>
      <c r="D478" s="355" t="s">
        <v>537</v>
      </c>
      <c r="E478" s="354" t="s">
        <v>1334</v>
      </c>
      <c r="F478" s="355" t="s">
        <v>1335</v>
      </c>
      <c r="G478" s="354" t="s">
        <v>1025</v>
      </c>
      <c r="H478" s="354" t="s">
        <v>1026</v>
      </c>
      <c r="I478" s="356">
        <v>44.53</v>
      </c>
      <c r="J478" s="356">
        <v>144</v>
      </c>
      <c r="K478" s="357">
        <v>6412.04</v>
      </c>
    </row>
    <row r="479" spans="1:11" ht="14.4" customHeight="1" x14ac:dyDescent="0.3">
      <c r="A479" s="352" t="s">
        <v>385</v>
      </c>
      <c r="B479" s="353" t="s">
        <v>535</v>
      </c>
      <c r="C479" s="354" t="s">
        <v>395</v>
      </c>
      <c r="D479" s="355" t="s">
        <v>537</v>
      </c>
      <c r="E479" s="354" t="s">
        <v>1334</v>
      </c>
      <c r="F479" s="355" t="s">
        <v>1335</v>
      </c>
      <c r="G479" s="354" t="s">
        <v>1302</v>
      </c>
      <c r="H479" s="354" t="s">
        <v>1303</v>
      </c>
      <c r="I479" s="356">
        <v>30.42</v>
      </c>
      <c r="J479" s="356">
        <v>144</v>
      </c>
      <c r="K479" s="357">
        <v>4380.8500000000004</v>
      </c>
    </row>
    <row r="480" spans="1:11" ht="14.4" customHeight="1" x14ac:dyDescent="0.3">
      <c r="A480" s="352" t="s">
        <v>385</v>
      </c>
      <c r="B480" s="353" t="s">
        <v>535</v>
      </c>
      <c r="C480" s="354" t="s">
        <v>395</v>
      </c>
      <c r="D480" s="355" t="s">
        <v>537</v>
      </c>
      <c r="E480" s="354" t="s">
        <v>1334</v>
      </c>
      <c r="F480" s="355" t="s">
        <v>1335</v>
      </c>
      <c r="G480" s="354" t="s">
        <v>1034</v>
      </c>
      <c r="H480" s="354" t="s">
        <v>1035</v>
      </c>
      <c r="I480" s="356">
        <v>75.040000000000006</v>
      </c>
      <c r="J480" s="356">
        <v>144</v>
      </c>
      <c r="K480" s="357">
        <v>10805.13</v>
      </c>
    </row>
    <row r="481" spans="1:11" ht="14.4" customHeight="1" x14ac:dyDescent="0.3">
      <c r="A481" s="352" t="s">
        <v>385</v>
      </c>
      <c r="B481" s="353" t="s">
        <v>535</v>
      </c>
      <c r="C481" s="354" t="s">
        <v>395</v>
      </c>
      <c r="D481" s="355" t="s">
        <v>537</v>
      </c>
      <c r="E481" s="354" t="s">
        <v>1334</v>
      </c>
      <c r="F481" s="355" t="s">
        <v>1335</v>
      </c>
      <c r="G481" s="354" t="s">
        <v>1054</v>
      </c>
      <c r="H481" s="354" t="s">
        <v>1055</v>
      </c>
      <c r="I481" s="356">
        <v>116.57</v>
      </c>
      <c r="J481" s="356">
        <v>72</v>
      </c>
      <c r="K481" s="357">
        <v>8393.2800000000007</v>
      </c>
    </row>
    <row r="482" spans="1:11" ht="14.4" customHeight="1" x14ac:dyDescent="0.3">
      <c r="A482" s="352" t="s">
        <v>385</v>
      </c>
      <c r="B482" s="353" t="s">
        <v>535</v>
      </c>
      <c r="C482" s="354" t="s">
        <v>395</v>
      </c>
      <c r="D482" s="355" t="s">
        <v>537</v>
      </c>
      <c r="E482" s="354" t="s">
        <v>1334</v>
      </c>
      <c r="F482" s="355" t="s">
        <v>1335</v>
      </c>
      <c r="G482" s="354" t="s">
        <v>1304</v>
      </c>
      <c r="H482" s="354" t="s">
        <v>1305</v>
      </c>
      <c r="I482" s="356">
        <v>106.99</v>
      </c>
      <c r="J482" s="356">
        <v>144</v>
      </c>
      <c r="K482" s="357">
        <v>15406.19</v>
      </c>
    </row>
    <row r="483" spans="1:11" ht="14.4" customHeight="1" x14ac:dyDescent="0.3">
      <c r="A483" s="352" t="s">
        <v>385</v>
      </c>
      <c r="B483" s="353" t="s">
        <v>535</v>
      </c>
      <c r="C483" s="354" t="s">
        <v>395</v>
      </c>
      <c r="D483" s="355" t="s">
        <v>537</v>
      </c>
      <c r="E483" s="354" t="s">
        <v>1334</v>
      </c>
      <c r="F483" s="355" t="s">
        <v>1335</v>
      </c>
      <c r="G483" s="354" t="s">
        <v>1306</v>
      </c>
      <c r="H483" s="354" t="s">
        <v>1307</v>
      </c>
      <c r="I483" s="356">
        <v>135.16</v>
      </c>
      <c r="J483" s="356">
        <v>72</v>
      </c>
      <c r="K483" s="357">
        <v>9731.51</v>
      </c>
    </row>
    <row r="484" spans="1:11" ht="14.4" customHeight="1" x14ac:dyDescent="0.3">
      <c r="A484" s="352" t="s">
        <v>385</v>
      </c>
      <c r="B484" s="353" t="s">
        <v>535</v>
      </c>
      <c r="C484" s="354" t="s">
        <v>395</v>
      </c>
      <c r="D484" s="355" t="s">
        <v>537</v>
      </c>
      <c r="E484" s="354" t="s">
        <v>1334</v>
      </c>
      <c r="F484" s="355" t="s">
        <v>1335</v>
      </c>
      <c r="G484" s="354" t="s">
        <v>1308</v>
      </c>
      <c r="H484" s="354" t="s">
        <v>1309</v>
      </c>
      <c r="I484" s="356">
        <v>243.2</v>
      </c>
      <c r="J484" s="356">
        <v>24</v>
      </c>
      <c r="K484" s="357">
        <v>5836.68</v>
      </c>
    </row>
    <row r="485" spans="1:11" ht="14.4" customHeight="1" x14ac:dyDescent="0.3">
      <c r="A485" s="352" t="s">
        <v>385</v>
      </c>
      <c r="B485" s="353" t="s">
        <v>535</v>
      </c>
      <c r="C485" s="354" t="s">
        <v>395</v>
      </c>
      <c r="D485" s="355" t="s">
        <v>537</v>
      </c>
      <c r="E485" s="354" t="s">
        <v>1334</v>
      </c>
      <c r="F485" s="355" t="s">
        <v>1335</v>
      </c>
      <c r="G485" s="354" t="s">
        <v>1060</v>
      </c>
      <c r="H485" s="354" t="s">
        <v>1061</v>
      </c>
      <c r="I485" s="356">
        <v>73.790000000000006</v>
      </c>
      <c r="J485" s="356">
        <v>72</v>
      </c>
      <c r="K485" s="357">
        <v>5313</v>
      </c>
    </row>
    <row r="486" spans="1:11" ht="14.4" customHeight="1" x14ac:dyDescent="0.3">
      <c r="A486" s="352" t="s">
        <v>385</v>
      </c>
      <c r="B486" s="353" t="s">
        <v>535</v>
      </c>
      <c r="C486" s="354" t="s">
        <v>395</v>
      </c>
      <c r="D486" s="355" t="s">
        <v>537</v>
      </c>
      <c r="E486" s="354" t="s">
        <v>1334</v>
      </c>
      <c r="F486" s="355" t="s">
        <v>1335</v>
      </c>
      <c r="G486" s="354" t="s">
        <v>1064</v>
      </c>
      <c r="H486" s="354" t="s">
        <v>1065</v>
      </c>
      <c r="I486" s="356">
        <v>582.92999999999995</v>
      </c>
      <c r="J486" s="356">
        <v>24</v>
      </c>
      <c r="K486" s="357">
        <v>13990.28</v>
      </c>
    </row>
    <row r="487" spans="1:11" ht="14.4" customHeight="1" x14ac:dyDescent="0.3">
      <c r="A487" s="352" t="s">
        <v>385</v>
      </c>
      <c r="B487" s="353" t="s">
        <v>535</v>
      </c>
      <c r="C487" s="354" t="s">
        <v>395</v>
      </c>
      <c r="D487" s="355" t="s">
        <v>537</v>
      </c>
      <c r="E487" s="354" t="s">
        <v>1334</v>
      </c>
      <c r="F487" s="355" t="s">
        <v>1335</v>
      </c>
      <c r="G487" s="354" t="s">
        <v>1073</v>
      </c>
      <c r="H487" s="354" t="s">
        <v>1074</v>
      </c>
      <c r="I487" s="356">
        <v>161.16999999999999</v>
      </c>
      <c r="J487" s="356">
        <v>12</v>
      </c>
      <c r="K487" s="357">
        <v>1934.09</v>
      </c>
    </row>
    <row r="488" spans="1:11" ht="14.4" customHeight="1" x14ac:dyDescent="0.3">
      <c r="A488" s="352" t="s">
        <v>385</v>
      </c>
      <c r="B488" s="353" t="s">
        <v>535</v>
      </c>
      <c r="C488" s="354" t="s">
        <v>395</v>
      </c>
      <c r="D488" s="355" t="s">
        <v>537</v>
      </c>
      <c r="E488" s="354" t="s">
        <v>1334</v>
      </c>
      <c r="F488" s="355" t="s">
        <v>1335</v>
      </c>
      <c r="G488" s="354" t="s">
        <v>1310</v>
      </c>
      <c r="H488" s="354" t="s">
        <v>1311</v>
      </c>
      <c r="I488" s="356">
        <v>693.52</v>
      </c>
      <c r="J488" s="356">
        <v>12</v>
      </c>
      <c r="K488" s="357">
        <v>8322.26</v>
      </c>
    </row>
    <row r="489" spans="1:11" ht="14.4" customHeight="1" x14ac:dyDescent="0.3">
      <c r="A489" s="352" t="s">
        <v>385</v>
      </c>
      <c r="B489" s="353" t="s">
        <v>535</v>
      </c>
      <c r="C489" s="354" t="s">
        <v>395</v>
      </c>
      <c r="D489" s="355" t="s">
        <v>537</v>
      </c>
      <c r="E489" s="354" t="s">
        <v>1334</v>
      </c>
      <c r="F489" s="355" t="s">
        <v>1335</v>
      </c>
      <c r="G489" s="354" t="s">
        <v>1312</v>
      </c>
      <c r="H489" s="354" t="s">
        <v>1313</v>
      </c>
      <c r="I489" s="356">
        <v>153.22</v>
      </c>
      <c r="J489" s="356">
        <v>96</v>
      </c>
      <c r="K489" s="357">
        <v>14709.43</v>
      </c>
    </row>
    <row r="490" spans="1:11" ht="14.4" customHeight="1" x14ac:dyDescent="0.3">
      <c r="A490" s="352" t="s">
        <v>385</v>
      </c>
      <c r="B490" s="353" t="s">
        <v>535</v>
      </c>
      <c r="C490" s="354" t="s">
        <v>395</v>
      </c>
      <c r="D490" s="355" t="s">
        <v>537</v>
      </c>
      <c r="E490" s="354" t="s">
        <v>1334</v>
      </c>
      <c r="F490" s="355" t="s">
        <v>1335</v>
      </c>
      <c r="G490" s="354" t="s">
        <v>1089</v>
      </c>
      <c r="H490" s="354" t="s">
        <v>1090</v>
      </c>
      <c r="I490" s="356">
        <v>103.4</v>
      </c>
      <c r="J490" s="356">
        <v>144</v>
      </c>
      <c r="K490" s="357">
        <v>14889.46</v>
      </c>
    </row>
    <row r="491" spans="1:11" ht="14.4" customHeight="1" x14ac:dyDescent="0.3">
      <c r="A491" s="352" t="s">
        <v>385</v>
      </c>
      <c r="B491" s="353" t="s">
        <v>535</v>
      </c>
      <c r="C491" s="354" t="s">
        <v>395</v>
      </c>
      <c r="D491" s="355" t="s">
        <v>537</v>
      </c>
      <c r="E491" s="354" t="s">
        <v>1336</v>
      </c>
      <c r="F491" s="355" t="s">
        <v>1337</v>
      </c>
      <c r="G491" s="354" t="s">
        <v>1091</v>
      </c>
      <c r="H491" s="354" t="s">
        <v>1092</v>
      </c>
      <c r="I491" s="356">
        <v>0.3</v>
      </c>
      <c r="J491" s="356">
        <v>500</v>
      </c>
      <c r="K491" s="357">
        <v>150</v>
      </c>
    </row>
    <row r="492" spans="1:11" ht="14.4" customHeight="1" x14ac:dyDescent="0.3">
      <c r="A492" s="352" t="s">
        <v>385</v>
      </c>
      <c r="B492" s="353" t="s">
        <v>535</v>
      </c>
      <c r="C492" s="354" t="s">
        <v>395</v>
      </c>
      <c r="D492" s="355" t="s">
        <v>537</v>
      </c>
      <c r="E492" s="354" t="s">
        <v>1336</v>
      </c>
      <c r="F492" s="355" t="s">
        <v>1337</v>
      </c>
      <c r="G492" s="354" t="s">
        <v>1118</v>
      </c>
      <c r="H492" s="354" t="s">
        <v>1119</v>
      </c>
      <c r="I492" s="356">
        <v>0.31</v>
      </c>
      <c r="J492" s="356">
        <v>400</v>
      </c>
      <c r="K492" s="357">
        <v>124</v>
      </c>
    </row>
    <row r="493" spans="1:11" ht="14.4" customHeight="1" x14ac:dyDescent="0.3">
      <c r="A493" s="352" t="s">
        <v>385</v>
      </c>
      <c r="B493" s="353" t="s">
        <v>535</v>
      </c>
      <c r="C493" s="354" t="s">
        <v>395</v>
      </c>
      <c r="D493" s="355" t="s">
        <v>537</v>
      </c>
      <c r="E493" s="354" t="s">
        <v>1336</v>
      </c>
      <c r="F493" s="355" t="s">
        <v>1337</v>
      </c>
      <c r="G493" s="354" t="s">
        <v>1122</v>
      </c>
      <c r="H493" s="354" t="s">
        <v>1123</v>
      </c>
      <c r="I493" s="356">
        <v>25.51</v>
      </c>
      <c r="J493" s="356">
        <v>36</v>
      </c>
      <c r="K493" s="357">
        <v>918.4</v>
      </c>
    </row>
    <row r="494" spans="1:11" ht="14.4" customHeight="1" x14ac:dyDescent="0.3">
      <c r="A494" s="352" t="s">
        <v>385</v>
      </c>
      <c r="B494" s="353" t="s">
        <v>535</v>
      </c>
      <c r="C494" s="354" t="s">
        <v>395</v>
      </c>
      <c r="D494" s="355" t="s">
        <v>537</v>
      </c>
      <c r="E494" s="354" t="s">
        <v>1336</v>
      </c>
      <c r="F494" s="355" t="s">
        <v>1337</v>
      </c>
      <c r="G494" s="354" t="s">
        <v>1124</v>
      </c>
      <c r="H494" s="354" t="s">
        <v>1125</v>
      </c>
      <c r="I494" s="356">
        <v>21.68</v>
      </c>
      <c r="J494" s="356">
        <v>36</v>
      </c>
      <c r="K494" s="357">
        <v>780.5</v>
      </c>
    </row>
    <row r="495" spans="1:11" ht="14.4" customHeight="1" x14ac:dyDescent="0.3">
      <c r="A495" s="352" t="s">
        <v>385</v>
      </c>
      <c r="B495" s="353" t="s">
        <v>535</v>
      </c>
      <c r="C495" s="354" t="s">
        <v>395</v>
      </c>
      <c r="D495" s="355" t="s">
        <v>537</v>
      </c>
      <c r="E495" s="354" t="s">
        <v>1336</v>
      </c>
      <c r="F495" s="355" t="s">
        <v>1337</v>
      </c>
      <c r="G495" s="354" t="s">
        <v>1130</v>
      </c>
      <c r="H495" s="354" t="s">
        <v>1131</v>
      </c>
      <c r="I495" s="356">
        <v>25.51</v>
      </c>
      <c r="J495" s="356">
        <v>36</v>
      </c>
      <c r="K495" s="357">
        <v>918.4</v>
      </c>
    </row>
    <row r="496" spans="1:11" ht="14.4" customHeight="1" x14ac:dyDescent="0.3">
      <c r="A496" s="352" t="s">
        <v>385</v>
      </c>
      <c r="B496" s="353" t="s">
        <v>535</v>
      </c>
      <c r="C496" s="354" t="s">
        <v>395</v>
      </c>
      <c r="D496" s="355" t="s">
        <v>537</v>
      </c>
      <c r="E496" s="354" t="s">
        <v>1336</v>
      </c>
      <c r="F496" s="355" t="s">
        <v>1337</v>
      </c>
      <c r="G496" s="354" t="s">
        <v>1140</v>
      </c>
      <c r="H496" s="354" t="s">
        <v>1141</v>
      </c>
      <c r="I496" s="356">
        <v>25.51</v>
      </c>
      <c r="J496" s="356">
        <v>36</v>
      </c>
      <c r="K496" s="357">
        <v>918.4</v>
      </c>
    </row>
    <row r="497" spans="1:11" ht="14.4" customHeight="1" x14ac:dyDescent="0.3">
      <c r="A497" s="352" t="s">
        <v>385</v>
      </c>
      <c r="B497" s="353" t="s">
        <v>535</v>
      </c>
      <c r="C497" s="354" t="s">
        <v>395</v>
      </c>
      <c r="D497" s="355" t="s">
        <v>537</v>
      </c>
      <c r="E497" s="354" t="s">
        <v>1338</v>
      </c>
      <c r="F497" s="355" t="s">
        <v>1339</v>
      </c>
      <c r="G497" s="354" t="s">
        <v>1154</v>
      </c>
      <c r="H497" s="354" t="s">
        <v>1155</v>
      </c>
      <c r="I497" s="356">
        <v>20.69</v>
      </c>
      <c r="J497" s="356">
        <v>200</v>
      </c>
      <c r="K497" s="357">
        <v>4138.2</v>
      </c>
    </row>
    <row r="498" spans="1:11" ht="14.4" customHeight="1" x14ac:dyDescent="0.3">
      <c r="A498" s="352" t="s">
        <v>385</v>
      </c>
      <c r="B498" s="353" t="s">
        <v>535</v>
      </c>
      <c r="C498" s="354" t="s">
        <v>395</v>
      </c>
      <c r="D498" s="355" t="s">
        <v>537</v>
      </c>
      <c r="E498" s="354" t="s">
        <v>1338</v>
      </c>
      <c r="F498" s="355" t="s">
        <v>1339</v>
      </c>
      <c r="G498" s="354" t="s">
        <v>1156</v>
      </c>
      <c r="H498" s="354" t="s">
        <v>1157</v>
      </c>
      <c r="I498" s="356">
        <v>16.21</v>
      </c>
      <c r="J498" s="356">
        <v>1200</v>
      </c>
      <c r="K498" s="357">
        <v>19456.3</v>
      </c>
    </row>
    <row r="499" spans="1:11" ht="14.4" customHeight="1" x14ac:dyDescent="0.3">
      <c r="A499" s="352" t="s">
        <v>385</v>
      </c>
      <c r="B499" s="353" t="s">
        <v>535</v>
      </c>
      <c r="C499" s="354" t="s">
        <v>395</v>
      </c>
      <c r="D499" s="355" t="s">
        <v>537</v>
      </c>
      <c r="E499" s="354" t="s">
        <v>1338</v>
      </c>
      <c r="F499" s="355" t="s">
        <v>1339</v>
      </c>
      <c r="G499" s="354" t="s">
        <v>1314</v>
      </c>
      <c r="H499" s="354" t="s">
        <v>1315</v>
      </c>
      <c r="I499" s="356">
        <v>7.5</v>
      </c>
      <c r="J499" s="356">
        <v>100</v>
      </c>
      <c r="K499" s="357">
        <v>750</v>
      </c>
    </row>
    <row r="500" spans="1:11" ht="14.4" customHeight="1" x14ac:dyDescent="0.3">
      <c r="A500" s="352" t="s">
        <v>385</v>
      </c>
      <c r="B500" s="353" t="s">
        <v>535</v>
      </c>
      <c r="C500" s="354" t="s">
        <v>395</v>
      </c>
      <c r="D500" s="355" t="s">
        <v>537</v>
      </c>
      <c r="E500" s="354" t="s">
        <v>1338</v>
      </c>
      <c r="F500" s="355" t="s">
        <v>1339</v>
      </c>
      <c r="G500" s="354" t="s">
        <v>1158</v>
      </c>
      <c r="H500" s="354" t="s">
        <v>1159</v>
      </c>
      <c r="I500" s="356">
        <v>20.69</v>
      </c>
      <c r="J500" s="356">
        <v>200</v>
      </c>
      <c r="K500" s="357">
        <v>4138</v>
      </c>
    </row>
    <row r="501" spans="1:11" ht="14.4" customHeight="1" x14ac:dyDescent="0.3">
      <c r="A501" s="352" t="s">
        <v>385</v>
      </c>
      <c r="B501" s="353" t="s">
        <v>535</v>
      </c>
      <c r="C501" s="354" t="s">
        <v>395</v>
      </c>
      <c r="D501" s="355" t="s">
        <v>537</v>
      </c>
      <c r="E501" s="354" t="s">
        <v>1338</v>
      </c>
      <c r="F501" s="355" t="s">
        <v>1339</v>
      </c>
      <c r="G501" s="354" t="s">
        <v>1160</v>
      </c>
      <c r="H501" s="354" t="s">
        <v>1161</v>
      </c>
      <c r="I501" s="356">
        <v>20.691666666666666</v>
      </c>
      <c r="J501" s="356">
        <v>473</v>
      </c>
      <c r="K501" s="357">
        <v>9787.82</v>
      </c>
    </row>
    <row r="502" spans="1:11" ht="14.4" customHeight="1" x14ac:dyDescent="0.3">
      <c r="A502" s="352" t="s">
        <v>385</v>
      </c>
      <c r="B502" s="353" t="s">
        <v>535</v>
      </c>
      <c r="C502" s="354" t="s">
        <v>395</v>
      </c>
      <c r="D502" s="355" t="s">
        <v>537</v>
      </c>
      <c r="E502" s="354" t="s">
        <v>1338</v>
      </c>
      <c r="F502" s="355" t="s">
        <v>1339</v>
      </c>
      <c r="G502" s="354" t="s">
        <v>1162</v>
      </c>
      <c r="H502" s="354" t="s">
        <v>1163</v>
      </c>
      <c r="I502" s="356">
        <v>16.210000000000004</v>
      </c>
      <c r="J502" s="356">
        <v>1600</v>
      </c>
      <c r="K502" s="357">
        <v>25940.500000000004</v>
      </c>
    </row>
    <row r="503" spans="1:11" ht="14.4" customHeight="1" x14ac:dyDescent="0.3">
      <c r="A503" s="352" t="s">
        <v>385</v>
      </c>
      <c r="B503" s="353" t="s">
        <v>535</v>
      </c>
      <c r="C503" s="354" t="s">
        <v>395</v>
      </c>
      <c r="D503" s="355" t="s">
        <v>537</v>
      </c>
      <c r="E503" s="354" t="s">
        <v>1338</v>
      </c>
      <c r="F503" s="355" t="s">
        <v>1339</v>
      </c>
      <c r="G503" s="354" t="s">
        <v>1164</v>
      </c>
      <c r="H503" s="354" t="s">
        <v>1165</v>
      </c>
      <c r="I503" s="356">
        <v>11.01</v>
      </c>
      <c r="J503" s="356">
        <v>880</v>
      </c>
      <c r="K503" s="357">
        <v>9688.7999999999993</v>
      </c>
    </row>
    <row r="504" spans="1:11" ht="14.4" customHeight="1" x14ac:dyDescent="0.3">
      <c r="A504" s="352" t="s">
        <v>385</v>
      </c>
      <c r="B504" s="353" t="s">
        <v>535</v>
      </c>
      <c r="C504" s="354" t="s">
        <v>395</v>
      </c>
      <c r="D504" s="355" t="s">
        <v>537</v>
      </c>
      <c r="E504" s="354" t="s">
        <v>1338</v>
      </c>
      <c r="F504" s="355" t="s">
        <v>1339</v>
      </c>
      <c r="G504" s="354" t="s">
        <v>1168</v>
      </c>
      <c r="H504" s="354" t="s">
        <v>1169</v>
      </c>
      <c r="I504" s="356">
        <v>11.013333333333334</v>
      </c>
      <c r="J504" s="356">
        <v>1200</v>
      </c>
      <c r="K504" s="357">
        <v>13214.5</v>
      </c>
    </row>
    <row r="505" spans="1:11" ht="14.4" customHeight="1" x14ac:dyDescent="0.3">
      <c r="A505" s="352" t="s">
        <v>385</v>
      </c>
      <c r="B505" s="353" t="s">
        <v>535</v>
      </c>
      <c r="C505" s="354" t="s">
        <v>395</v>
      </c>
      <c r="D505" s="355" t="s">
        <v>537</v>
      </c>
      <c r="E505" s="354" t="s">
        <v>1338</v>
      </c>
      <c r="F505" s="355" t="s">
        <v>1339</v>
      </c>
      <c r="G505" s="354" t="s">
        <v>1170</v>
      </c>
      <c r="H505" s="354" t="s">
        <v>1171</v>
      </c>
      <c r="I505" s="356">
        <v>11.013333333333334</v>
      </c>
      <c r="J505" s="356">
        <v>1240</v>
      </c>
      <c r="K505" s="357">
        <v>13656.4</v>
      </c>
    </row>
    <row r="506" spans="1:11" ht="14.4" customHeight="1" x14ac:dyDescent="0.3">
      <c r="A506" s="352" t="s">
        <v>385</v>
      </c>
      <c r="B506" s="353" t="s">
        <v>535</v>
      </c>
      <c r="C506" s="354" t="s">
        <v>395</v>
      </c>
      <c r="D506" s="355" t="s">
        <v>537</v>
      </c>
      <c r="E506" s="354" t="s">
        <v>1338</v>
      </c>
      <c r="F506" s="355" t="s">
        <v>1339</v>
      </c>
      <c r="G506" s="354" t="s">
        <v>1172</v>
      </c>
      <c r="H506" s="354" t="s">
        <v>1173</v>
      </c>
      <c r="I506" s="356">
        <v>11.01</v>
      </c>
      <c r="J506" s="356">
        <v>720</v>
      </c>
      <c r="K506" s="357">
        <v>7927.2</v>
      </c>
    </row>
    <row r="507" spans="1:11" ht="14.4" customHeight="1" x14ac:dyDescent="0.3">
      <c r="A507" s="352" t="s">
        <v>385</v>
      </c>
      <c r="B507" s="353" t="s">
        <v>535</v>
      </c>
      <c r="C507" s="354" t="s">
        <v>395</v>
      </c>
      <c r="D507" s="355" t="s">
        <v>537</v>
      </c>
      <c r="E507" s="354" t="s">
        <v>1338</v>
      </c>
      <c r="F507" s="355" t="s">
        <v>1339</v>
      </c>
      <c r="G507" s="354" t="s">
        <v>1174</v>
      </c>
      <c r="H507" s="354" t="s">
        <v>1175</v>
      </c>
      <c r="I507" s="356">
        <v>11</v>
      </c>
      <c r="J507" s="356">
        <v>240</v>
      </c>
      <c r="K507" s="357">
        <v>2640</v>
      </c>
    </row>
    <row r="508" spans="1:11" ht="14.4" customHeight="1" x14ac:dyDescent="0.3">
      <c r="A508" s="352" t="s">
        <v>385</v>
      </c>
      <c r="B508" s="353" t="s">
        <v>535</v>
      </c>
      <c r="C508" s="354" t="s">
        <v>395</v>
      </c>
      <c r="D508" s="355" t="s">
        <v>537</v>
      </c>
      <c r="E508" s="354" t="s">
        <v>1338</v>
      </c>
      <c r="F508" s="355" t="s">
        <v>1339</v>
      </c>
      <c r="G508" s="354" t="s">
        <v>1176</v>
      </c>
      <c r="H508" s="354" t="s">
        <v>1177</v>
      </c>
      <c r="I508" s="356">
        <v>10.55</v>
      </c>
      <c r="J508" s="356">
        <v>400</v>
      </c>
      <c r="K508" s="357">
        <v>4220.5300000000007</v>
      </c>
    </row>
    <row r="509" spans="1:11" ht="14.4" customHeight="1" x14ac:dyDescent="0.3">
      <c r="A509" s="352" t="s">
        <v>385</v>
      </c>
      <c r="B509" s="353" t="s">
        <v>535</v>
      </c>
      <c r="C509" s="354" t="s">
        <v>395</v>
      </c>
      <c r="D509" s="355" t="s">
        <v>537</v>
      </c>
      <c r="E509" s="354" t="s">
        <v>1338</v>
      </c>
      <c r="F509" s="355" t="s">
        <v>1339</v>
      </c>
      <c r="G509" s="354" t="s">
        <v>1178</v>
      </c>
      <c r="H509" s="354" t="s">
        <v>1180</v>
      </c>
      <c r="I509" s="356">
        <v>10.55</v>
      </c>
      <c r="J509" s="356">
        <v>80</v>
      </c>
      <c r="K509" s="357">
        <v>844.1</v>
      </c>
    </row>
    <row r="510" spans="1:11" ht="14.4" customHeight="1" x14ac:dyDescent="0.3">
      <c r="A510" s="352" t="s">
        <v>385</v>
      </c>
      <c r="B510" s="353" t="s">
        <v>535</v>
      </c>
      <c r="C510" s="354" t="s">
        <v>395</v>
      </c>
      <c r="D510" s="355" t="s">
        <v>537</v>
      </c>
      <c r="E510" s="354" t="s">
        <v>1338</v>
      </c>
      <c r="F510" s="355" t="s">
        <v>1339</v>
      </c>
      <c r="G510" s="354" t="s">
        <v>1181</v>
      </c>
      <c r="H510" s="354" t="s">
        <v>1182</v>
      </c>
      <c r="I510" s="356">
        <v>10.55</v>
      </c>
      <c r="J510" s="356">
        <v>280</v>
      </c>
      <c r="K510" s="357">
        <v>2954.58</v>
      </c>
    </row>
    <row r="511" spans="1:11" ht="14.4" customHeight="1" x14ac:dyDescent="0.3">
      <c r="A511" s="352" t="s">
        <v>385</v>
      </c>
      <c r="B511" s="353" t="s">
        <v>535</v>
      </c>
      <c r="C511" s="354" t="s">
        <v>395</v>
      </c>
      <c r="D511" s="355" t="s">
        <v>537</v>
      </c>
      <c r="E511" s="354" t="s">
        <v>1338</v>
      </c>
      <c r="F511" s="355" t="s">
        <v>1339</v>
      </c>
      <c r="G511" s="354" t="s">
        <v>1316</v>
      </c>
      <c r="H511" s="354" t="s">
        <v>1317</v>
      </c>
      <c r="I511" s="356">
        <v>16.21</v>
      </c>
      <c r="J511" s="356">
        <v>1600</v>
      </c>
      <c r="K511" s="357">
        <v>25942.39</v>
      </c>
    </row>
    <row r="512" spans="1:11" ht="14.4" customHeight="1" x14ac:dyDescent="0.3">
      <c r="A512" s="352" t="s">
        <v>385</v>
      </c>
      <c r="B512" s="353" t="s">
        <v>535</v>
      </c>
      <c r="C512" s="354" t="s">
        <v>395</v>
      </c>
      <c r="D512" s="355" t="s">
        <v>537</v>
      </c>
      <c r="E512" s="354" t="s">
        <v>1338</v>
      </c>
      <c r="F512" s="355" t="s">
        <v>1339</v>
      </c>
      <c r="G512" s="354" t="s">
        <v>1318</v>
      </c>
      <c r="H512" s="354" t="s">
        <v>1319</v>
      </c>
      <c r="I512" s="356">
        <v>16.21</v>
      </c>
      <c r="J512" s="356">
        <v>1400</v>
      </c>
      <c r="K512" s="357">
        <v>22699.7</v>
      </c>
    </row>
    <row r="513" spans="1:11" ht="14.4" customHeight="1" x14ac:dyDescent="0.3">
      <c r="A513" s="352" t="s">
        <v>385</v>
      </c>
      <c r="B513" s="353" t="s">
        <v>535</v>
      </c>
      <c r="C513" s="354" t="s">
        <v>395</v>
      </c>
      <c r="D513" s="355" t="s">
        <v>537</v>
      </c>
      <c r="E513" s="354" t="s">
        <v>1338</v>
      </c>
      <c r="F513" s="355" t="s">
        <v>1339</v>
      </c>
      <c r="G513" s="354" t="s">
        <v>1183</v>
      </c>
      <c r="H513" s="354" t="s">
        <v>1184</v>
      </c>
      <c r="I513" s="356">
        <v>16.210000000000004</v>
      </c>
      <c r="J513" s="356">
        <v>1250</v>
      </c>
      <c r="K513" s="357">
        <v>20267.5</v>
      </c>
    </row>
    <row r="514" spans="1:11" ht="14.4" customHeight="1" x14ac:dyDescent="0.3">
      <c r="A514" s="352" t="s">
        <v>385</v>
      </c>
      <c r="B514" s="353" t="s">
        <v>535</v>
      </c>
      <c r="C514" s="354" t="s">
        <v>395</v>
      </c>
      <c r="D514" s="355" t="s">
        <v>537</v>
      </c>
      <c r="E514" s="354" t="s">
        <v>1338</v>
      </c>
      <c r="F514" s="355" t="s">
        <v>1339</v>
      </c>
      <c r="G514" s="354" t="s">
        <v>1185</v>
      </c>
      <c r="H514" s="354" t="s">
        <v>1186</v>
      </c>
      <c r="I514" s="356">
        <v>11.01</v>
      </c>
      <c r="J514" s="356">
        <v>200</v>
      </c>
      <c r="K514" s="357">
        <v>2202.1999999999998</v>
      </c>
    </row>
    <row r="515" spans="1:11" ht="14.4" customHeight="1" x14ac:dyDescent="0.3">
      <c r="A515" s="352" t="s">
        <v>385</v>
      </c>
      <c r="B515" s="353" t="s">
        <v>535</v>
      </c>
      <c r="C515" s="354" t="s">
        <v>395</v>
      </c>
      <c r="D515" s="355" t="s">
        <v>537</v>
      </c>
      <c r="E515" s="354" t="s">
        <v>1338</v>
      </c>
      <c r="F515" s="355" t="s">
        <v>1339</v>
      </c>
      <c r="G515" s="354" t="s">
        <v>1189</v>
      </c>
      <c r="H515" s="354" t="s">
        <v>1190</v>
      </c>
      <c r="I515" s="356">
        <v>0.78</v>
      </c>
      <c r="J515" s="356">
        <v>3000</v>
      </c>
      <c r="K515" s="357">
        <v>2340</v>
      </c>
    </row>
    <row r="516" spans="1:11" ht="14.4" customHeight="1" x14ac:dyDescent="0.3">
      <c r="A516" s="352" t="s">
        <v>385</v>
      </c>
      <c r="B516" s="353" t="s">
        <v>535</v>
      </c>
      <c r="C516" s="354" t="s">
        <v>395</v>
      </c>
      <c r="D516" s="355" t="s">
        <v>537</v>
      </c>
      <c r="E516" s="354" t="s">
        <v>1338</v>
      </c>
      <c r="F516" s="355" t="s">
        <v>1339</v>
      </c>
      <c r="G516" s="354" t="s">
        <v>1191</v>
      </c>
      <c r="H516" s="354" t="s">
        <v>1192</v>
      </c>
      <c r="I516" s="356">
        <v>0.71</v>
      </c>
      <c r="J516" s="356">
        <v>4000</v>
      </c>
      <c r="K516" s="357">
        <v>2840</v>
      </c>
    </row>
    <row r="517" spans="1:11" ht="14.4" customHeight="1" x14ac:dyDescent="0.3">
      <c r="A517" s="352" t="s">
        <v>385</v>
      </c>
      <c r="B517" s="353" t="s">
        <v>535</v>
      </c>
      <c r="C517" s="354" t="s">
        <v>395</v>
      </c>
      <c r="D517" s="355" t="s">
        <v>537</v>
      </c>
      <c r="E517" s="354" t="s">
        <v>1338</v>
      </c>
      <c r="F517" s="355" t="s">
        <v>1339</v>
      </c>
      <c r="G517" s="354" t="s">
        <v>1191</v>
      </c>
      <c r="H517" s="354" t="s">
        <v>1193</v>
      </c>
      <c r="I517" s="356">
        <v>0.71</v>
      </c>
      <c r="J517" s="356">
        <v>13000</v>
      </c>
      <c r="K517" s="357">
        <v>9230</v>
      </c>
    </row>
    <row r="518" spans="1:11" ht="14.4" customHeight="1" thickBot="1" x14ac:dyDescent="0.35">
      <c r="A518" s="358" t="s">
        <v>385</v>
      </c>
      <c r="B518" s="359" t="s">
        <v>535</v>
      </c>
      <c r="C518" s="360" t="s">
        <v>395</v>
      </c>
      <c r="D518" s="361" t="s">
        <v>537</v>
      </c>
      <c r="E518" s="360" t="s">
        <v>1338</v>
      </c>
      <c r="F518" s="361" t="s">
        <v>1339</v>
      </c>
      <c r="G518" s="360" t="s">
        <v>1194</v>
      </c>
      <c r="H518" s="360" t="s">
        <v>1196</v>
      </c>
      <c r="I518" s="362">
        <v>0.71</v>
      </c>
      <c r="J518" s="362">
        <v>3000</v>
      </c>
      <c r="K518" s="363">
        <v>2130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8" width="13.109375" hidden="1" customWidth="1"/>
    <col min="29" max="29" width="13.109375" customWidth="1"/>
    <col min="30" max="33" width="13.109375" hidden="1" customWidth="1"/>
  </cols>
  <sheetData>
    <row r="1" spans="1:34" ht="18.600000000000001" thickBot="1" x14ac:dyDescent="0.4">
      <c r="A1" s="305" t="s">
        <v>61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</row>
    <row r="2" spans="1:34" ht="15" thickBot="1" x14ac:dyDescent="0.35">
      <c r="A2" s="175" t="s">
        <v>205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</row>
    <row r="3" spans="1:34" x14ac:dyDescent="0.3">
      <c r="A3" s="194" t="s">
        <v>153</v>
      </c>
      <c r="B3" s="306" t="s">
        <v>134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408</v>
      </c>
      <c r="I3" s="197">
        <v>409</v>
      </c>
      <c r="J3" s="197">
        <v>410</v>
      </c>
      <c r="K3" s="197">
        <v>415</v>
      </c>
      <c r="L3" s="197">
        <v>416</v>
      </c>
      <c r="M3" s="197">
        <v>418</v>
      </c>
      <c r="N3" s="197">
        <v>419</v>
      </c>
      <c r="O3" s="197">
        <v>420</v>
      </c>
      <c r="P3" s="197">
        <v>421</v>
      </c>
      <c r="Q3" s="197">
        <v>522</v>
      </c>
      <c r="R3" s="197">
        <v>523</v>
      </c>
      <c r="S3" s="197">
        <v>524</v>
      </c>
      <c r="T3" s="197">
        <v>525</v>
      </c>
      <c r="U3" s="197">
        <v>526</v>
      </c>
      <c r="V3" s="197">
        <v>527</v>
      </c>
      <c r="W3" s="197">
        <v>528</v>
      </c>
      <c r="X3" s="197">
        <v>629</v>
      </c>
      <c r="Y3" s="197">
        <v>630</v>
      </c>
      <c r="Z3" s="197">
        <v>636</v>
      </c>
      <c r="AA3" s="197">
        <v>637</v>
      </c>
      <c r="AB3" s="197">
        <v>640</v>
      </c>
      <c r="AC3" s="197">
        <v>642</v>
      </c>
      <c r="AD3" s="197">
        <v>743</v>
      </c>
      <c r="AE3" s="178">
        <v>745</v>
      </c>
      <c r="AF3" s="178">
        <v>746</v>
      </c>
      <c r="AG3" s="397">
        <v>930</v>
      </c>
      <c r="AH3" s="413"/>
    </row>
    <row r="4" spans="1:34" ht="36.6" outlineLevel="1" thickBot="1" x14ac:dyDescent="0.35">
      <c r="A4" s="195">
        <v>2014</v>
      </c>
      <c r="B4" s="307"/>
      <c r="C4" s="179" t="s">
        <v>135</v>
      </c>
      <c r="D4" s="180" t="s">
        <v>136</v>
      </c>
      <c r="E4" s="180" t="s">
        <v>137</v>
      </c>
      <c r="F4" s="198" t="s">
        <v>165</v>
      </c>
      <c r="G4" s="198" t="s">
        <v>166</v>
      </c>
      <c r="H4" s="198" t="s">
        <v>167</v>
      </c>
      <c r="I4" s="198" t="s">
        <v>168</v>
      </c>
      <c r="J4" s="198" t="s">
        <v>169</v>
      </c>
      <c r="K4" s="198" t="s">
        <v>170</v>
      </c>
      <c r="L4" s="198" t="s">
        <v>171</v>
      </c>
      <c r="M4" s="198" t="s">
        <v>172</v>
      </c>
      <c r="N4" s="198" t="s">
        <v>173</v>
      </c>
      <c r="O4" s="198" t="s">
        <v>174</v>
      </c>
      <c r="P4" s="198" t="s">
        <v>175</v>
      </c>
      <c r="Q4" s="198" t="s">
        <v>176</v>
      </c>
      <c r="R4" s="198" t="s">
        <v>177</v>
      </c>
      <c r="S4" s="198" t="s">
        <v>178</v>
      </c>
      <c r="T4" s="198" t="s">
        <v>179</v>
      </c>
      <c r="U4" s="198" t="s">
        <v>180</v>
      </c>
      <c r="V4" s="198" t="s">
        <v>181</v>
      </c>
      <c r="W4" s="198" t="s">
        <v>190</v>
      </c>
      <c r="X4" s="198" t="s">
        <v>182</v>
      </c>
      <c r="Y4" s="198" t="s">
        <v>191</v>
      </c>
      <c r="Z4" s="198" t="s">
        <v>183</v>
      </c>
      <c r="AA4" s="198" t="s">
        <v>184</v>
      </c>
      <c r="AB4" s="198" t="s">
        <v>185</v>
      </c>
      <c r="AC4" s="198" t="s">
        <v>186</v>
      </c>
      <c r="AD4" s="198" t="s">
        <v>187</v>
      </c>
      <c r="AE4" s="180" t="s">
        <v>188</v>
      </c>
      <c r="AF4" s="180" t="s">
        <v>189</v>
      </c>
      <c r="AG4" s="398" t="s">
        <v>155</v>
      </c>
      <c r="AH4" s="413"/>
    </row>
    <row r="5" spans="1:34" x14ac:dyDescent="0.3">
      <c r="A5" s="181" t="s">
        <v>138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399"/>
      <c r="AH5" s="413"/>
    </row>
    <row r="6" spans="1:34" ht="15" collapsed="1" thickBot="1" x14ac:dyDescent="0.35">
      <c r="A6" s="182" t="s">
        <v>55</v>
      </c>
      <c r="B6" s="220">
        <f xml:space="preserve">
TRUNC(IF($A$4&lt;=12,SUMIFS('ON Data'!F:F,'ON Data'!$D:$D,$A$4,'ON Data'!$E:$E,1),SUMIFS('ON Data'!F:F,'ON Data'!$E:$E,1)/'ON Data'!$D$3),1)</f>
        <v>53.4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0.1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39.799999999999997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0</v>
      </c>
      <c r="J6" s="222">
        <f xml:space="preserve">
TRUNC(IF($A$4&lt;=12,SUMIFS('ON Data'!O:O,'ON Data'!$D:$D,$A$4,'ON Data'!$E:$E,1),SUMIFS('ON Data'!O:O,'ON Data'!$E:$E,1)/'ON Data'!$D$3),1)</f>
        <v>0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0</v>
      </c>
      <c r="X6" s="222">
        <f xml:space="preserve">
TRUNC(IF($A$4&lt;=12,SUMIFS('ON Data'!AC:AC,'ON Data'!$D:$D,$A$4,'ON Data'!$E:$E,1),SUMIFS('ON Data'!AC:AC,'ON Data'!$E:$E,1)/'ON Data'!$D$3),1)</f>
        <v>0</v>
      </c>
      <c r="Y6" s="222">
        <f xml:space="preserve">
TRUNC(IF($A$4&lt;=12,SUMIFS('ON Data'!AD:AD,'ON Data'!$D:$D,$A$4,'ON Data'!$E:$E,1),SUMIFS('ON Data'!AD:AD,'ON Data'!$E:$E,1)/'ON Data'!$D$3),1)</f>
        <v>0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13.4</v>
      </c>
      <c r="AD6" s="222">
        <f xml:space="preserve">
TRUNC(IF($A$4&lt;=12,SUMIFS('ON Data'!AI:AI,'ON Data'!$D:$D,$A$4,'ON Data'!$E:$E,1),SUMIFS('ON Data'!AI:AI,'ON Data'!$E:$E,1)/'ON Data'!$D$3),1)</f>
        <v>0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400">
        <f xml:space="preserve">
TRUNC(IF($A$4&lt;=12,SUMIFS('ON Data'!AM:AM,'ON Data'!$D:$D,$A$4,'ON Data'!$E:$E,1),SUMIFS('ON Data'!AM:AM,'ON Data'!$E:$E,1)/'ON Data'!$D$3),1)</f>
        <v>0</v>
      </c>
      <c r="AH6" s="413"/>
    </row>
    <row r="7" spans="1:34" ht="15" hidden="1" outlineLevel="1" thickBot="1" x14ac:dyDescent="0.35">
      <c r="A7" s="182" t="s">
        <v>62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400"/>
      <c r="AH7" s="413"/>
    </row>
    <row r="8" spans="1:34" ht="15" hidden="1" outlineLevel="1" thickBot="1" x14ac:dyDescent="0.35">
      <c r="A8" s="182" t="s">
        <v>57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400"/>
      <c r="AH8" s="413"/>
    </row>
    <row r="9" spans="1:34" ht="15" hidden="1" outlineLevel="1" thickBot="1" x14ac:dyDescent="0.35">
      <c r="A9" s="183" t="s">
        <v>52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401"/>
      <c r="AH9" s="413"/>
    </row>
    <row r="10" spans="1:34" x14ac:dyDescent="0.3">
      <c r="A10" s="184" t="s">
        <v>139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402"/>
      <c r="AH10" s="413"/>
    </row>
    <row r="11" spans="1:34" x14ac:dyDescent="0.3">
      <c r="A11" s="185" t="s">
        <v>140</v>
      </c>
      <c r="B11" s="202">
        <f xml:space="preserve">
IF($A$4&lt;=12,SUMIFS('ON Data'!F:F,'ON Data'!$D:$D,$A$4,'ON Data'!$E:$E,2),SUMIFS('ON Data'!F:F,'ON Data'!$E:$E,2))</f>
        <v>80639.700000000012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172.8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60511.409999999996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0</v>
      </c>
      <c r="J11" s="204">
        <f xml:space="preserve">
IF($A$4&lt;=12,SUMIFS('ON Data'!O:O,'ON Data'!$D:$D,$A$4,'ON Data'!$E:$E,2),SUMIFS('ON Data'!O:O,'ON Data'!$E:$E,2))</f>
        <v>0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0</v>
      </c>
      <c r="X11" s="204">
        <f xml:space="preserve">
IF($A$4&lt;=12,SUMIFS('ON Data'!AC:AC,'ON Data'!$D:$D,$A$4,'ON Data'!$E:$E,2),SUMIFS('ON Data'!AC:AC,'ON Data'!$E:$E,2))</f>
        <v>0</v>
      </c>
      <c r="Y11" s="204">
        <f xml:space="preserve">
IF($A$4&lt;=12,SUMIFS('ON Data'!AD:AD,'ON Data'!$D:$D,$A$4,'ON Data'!$E:$E,2),SUMIFS('ON Data'!AD:AD,'ON Data'!$E:$E,2))</f>
        <v>0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19955.5</v>
      </c>
      <c r="AD11" s="204">
        <f xml:space="preserve">
IF($A$4&lt;=12,SUMIFS('ON Data'!AI:AI,'ON Data'!$D:$D,$A$4,'ON Data'!$E:$E,2),SUMIFS('ON Data'!AI:AI,'ON Data'!$E:$E,2))</f>
        <v>0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403">
        <f xml:space="preserve">
IF($A$4&lt;=12,SUMIFS('ON Data'!AM:AM,'ON Data'!$D:$D,$A$4,'ON Data'!$E:$E,2),SUMIFS('ON Data'!AM:AM,'ON Data'!$E:$E,2))</f>
        <v>0</v>
      </c>
      <c r="AH11" s="413"/>
    </row>
    <row r="12" spans="1:34" x14ac:dyDescent="0.3">
      <c r="A12" s="185" t="s">
        <v>141</v>
      </c>
      <c r="B12" s="202">
        <f xml:space="preserve">
IF($A$4&lt;=12,SUMIFS('ON Data'!F:F,'ON Data'!$D:$D,$A$4,'ON Data'!$E:$E,3),SUMIFS('ON Data'!F:F,'ON Data'!$E:$E,3))</f>
        <v>37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37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403">
        <f xml:space="preserve">
IF($A$4&lt;=12,SUMIFS('ON Data'!AM:AM,'ON Data'!$D:$D,$A$4,'ON Data'!$E:$E,3),SUMIFS('ON Data'!AM:AM,'ON Data'!$E:$E,3))</f>
        <v>0</v>
      </c>
      <c r="AH12" s="413"/>
    </row>
    <row r="13" spans="1:34" x14ac:dyDescent="0.3">
      <c r="A13" s="185" t="s">
        <v>148</v>
      </c>
      <c r="B13" s="202">
        <f xml:space="preserve">
IF($A$4&lt;=12,SUMIFS('ON Data'!F:F,'ON Data'!$D:$D,$A$4,'ON Data'!$E:$E,4),SUMIFS('ON Data'!F:F,'ON Data'!$E:$E,4))</f>
        <v>5175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2985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0</v>
      </c>
      <c r="Y13" s="204">
        <f xml:space="preserve">
IF($A$4&lt;=12,SUMIFS('ON Data'!AD:AD,'ON Data'!$D:$D,$A$4,'ON Data'!$E:$E,4),SUMIFS('ON Data'!AD:AD,'ON Data'!$E:$E,4))</f>
        <v>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2190</v>
      </c>
      <c r="AD13" s="204">
        <f xml:space="preserve">
IF($A$4&lt;=12,SUMIFS('ON Data'!AI:AI,'ON Data'!$D:$D,$A$4,'ON Data'!$E:$E,4),SUMIFS('ON Data'!AI:AI,'ON Data'!$E:$E,4))</f>
        <v>0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403">
        <f xml:space="preserve">
IF($A$4&lt;=12,SUMIFS('ON Data'!AM:AM,'ON Data'!$D:$D,$A$4,'ON Data'!$E:$E,4),SUMIFS('ON Data'!AM:AM,'ON Data'!$E:$E,4))</f>
        <v>0</v>
      </c>
      <c r="AH13" s="413"/>
    </row>
    <row r="14" spans="1:34" ht="15" thickBot="1" x14ac:dyDescent="0.35">
      <c r="A14" s="186" t="s">
        <v>142</v>
      </c>
      <c r="B14" s="205">
        <f xml:space="preserve">
IF($A$4&lt;=12,SUMIFS('ON Data'!F:F,'ON Data'!$D:$D,$A$4,'ON Data'!$E:$E,5),SUMIFS('ON Data'!F:F,'ON Data'!$E:$E,5))</f>
        <v>0</v>
      </c>
      <c r="C14" s="206">
        <f xml:space="preserve">
IF($A$4&lt;=12,SUMIFS('ON Data'!G:G,'ON Data'!$D:$D,$A$4,'ON Data'!$E:$E,5),SUMIFS('ON Data'!G:G,'ON Data'!$E:$E,5))</f>
        <v>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404">
        <f xml:space="preserve">
IF($A$4&lt;=12,SUMIFS('ON Data'!AM:AM,'ON Data'!$D:$D,$A$4,'ON Data'!$E:$E,5),SUMIFS('ON Data'!AM:AM,'ON Data'!$E:$E,5))</f>
        <v>0</v>
      </c>
      <c r="AH14" s="413"/>
    </row>
    <row r="15" spans="1:34" x14ac:dyDescent="0.3">
      <c r="A15" s="126" t="s">
        <v>152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405"/>
      <c r="AH15" s="413"/>
    </row>
    <row r="16" spans="1:34" x14ac:dyDescent="0.3">
      <c r="A16" s="187" t="s">
        <v>143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403">
        <f xml:space="preserve">
IF($A$4&lt;=12,SUMIFS('ON Data'!AM:AM,'ON Data'!$D:$D,$A$4,'ON Data'!$E:$E,7),SUMIFS('ON Data'!AM:AM,'ON Data'!$E:$E,7))</f>
        <v>0</v>
      </c>
      <c r="AH16" s="413"/>
    </row>
    <row r="17" spans="1:34" x14ac:dyDescent="0.3">
      <c r="A17" s="187" t="s">
        <v>144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403">
        <f xml:space="preserve">
IF($A$4&lt;=12,SUMIFS('ON Data'!AM:AM,'ON Data'!$D:$D,$A$4,'ON Data'!$E:$E,8),SUMIFS('ON Data'!AM:AM,'ON Data'!$E:$E,8))</f>
        <v>0</v>
      </c>
      <c r="AH17" s="413"/>
    </row>
    <row r="18" spans="1:34" x14ac:dyDescent="0.3">
      <c r="A18" s="187" t="s">
        <v>145</v>
      </c>
      <c r="B18" s="202">
        <f xml:space="preserve">
B19-B16-B17</f>
        <v>1208933</v>
      </c>
      <c r="C18" s="203">
        <f t="shared" ref="C18" si="0" xml:space="preserve">
C19-C16-C17</f>
        <v>0</v>
      </c>
      <c r="D18" s="204">
        <f t="shared" ref="D18:AG18" si="1" xml:space="preserve">
D19-D16-D17</f>
        <v>4249</v>
      </c>
      <c r="E18" s="204">
        <f t="shared" si="1"/>
        <v>0</v>
      </c>
      <c r="F18" s="204">
        <f t="shared" si="1"/>
        <v>925452</v>
      </c>
      <c r="G18" s="204">
        <f t="shared" si="1"/>
        <v>0</v>
      </c>
      <c r="H18" s="204">
        <f t="shared" si="1"/>
        <v>0</v>
      </c>
      <c r="I18" s="204">
        <f t="shared" si="1"/>
        <v>0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0</v>
      </c>
      <c r="X18" s="204">
        <f t="shared" si="1"/>
        <v>0</v>
      </c>
      <c r="Y18" s="204">
        <f t="shared" si="1"/>
        <v>0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279232</v>
      </c>
      <c r="AD18" s="204">
        <f t="shared" si="1"/>
        <v>0</v>
      </c>
      <c r="AE18" s="204">
        <f t="shared" si="1"/>
        <v>0</v>
      </c>
      <c r="AF18" s="204">
        <f t="shared" si="1"/>
        <v>0</v>
      </c>
      <c r="AG18" s="403">
        <f t="shared" si="1"/>
        <v>0</v>
      </c>
      <c r="AH18" s="413"/>
    </row>
    <row r="19" spans="1:34" ht="15" thickBot="1" x14ac:dyDescent="0.35">
      <c r="A19" s="188" t="s">
        <v>146</v>
      </c>
      <c r="B19" s="211">
        <f xml:space="preserve">
IF($A$4&lt;=12,SUMIFS('ON Data'!F:F,'ON Data'!$D:$D,$A$4,'ON Data'!$E:$E,9),SUMIFS('ON Data'!F:F,'ON Data'!$E:$E,9))</f>
        <v>1208933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4249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925452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0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0</v>
      </c>
      <c r="X19" s="213">
        <f xml:space="preserve">
IF($A$4&lt;=12,SUMIFS('ON Data'!AC:AC,'ON Data'!$D:$D,$A$4,'ON Data'!$E:$E,9),SUMIFS('ON Data'!AC:AC,'ON Data'!$E:$E,9))</f>
        <v>0</v>
      </c>
      <c r="Y19" s="213">
        <f xml:space="preserve">
IF($A$4&lt;=12,SUMIFS('ON Data'!AD:AD,'ON Data'!$D:$D,$A$4,'ON Data'!$E:$E,9),SUMIFS('ON Data'!AD:AD,'ON Data'!$E:$E,9))</f>
        <v>0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279232</v>
      </c>
      <c r="AD19" s="213">
        <f xml:space="preserve">
IF($A$4&lt;=12,SUMIFS('ON Data'!AI:AI,'ON Data'!$D:$D,$A$4,'ON Data'!$E:$E,9),SUMIFS('ON Data'!AI:AI,'ON Data'!$E:$E,9))</f>
        <v>0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406">
        <f xml:space="preserve">
IF($A$4&lt;=12,SUMIFS('ON Data'!AM:AM,'ON Data'!$D:$D,$A$4,'ON Data'!$E:$E,9),SUMIFS('ON Data'!AM:AM,'ON Data'!$E:$E,9))</f>
        <v>0</v>
      </c>
      <c r="AH19" s="413"/>
    </row>
    <row r="20" spans="1:34" ht="15" collapsed="1" thickBot="1" x14ac:dyDescent="0.35">
      <c r="A20" s="189" t="s">
        <v>55</v>
      </c>
      <c r="B20" s="214">
        <f xml:space="preserve">
IF($A$4&lt;=12,SUMIFS('ON Data'!F:F,'ON Data'!$D:$D,$A$4,'ON Data'!$E:$E,6),SUMIFS('ON Data'!F:F,'ON Data'!$E:$E,6))</f>
        <v>15772333</v>
      </c>
      <c r="C20" s="215">
        <f xml:space="preserve">
IF($A$4&lt;=12,SUMIFS('ON Data'!G:G,'ON Data'!$D:$D,$A$4,'ON Data'!$E:$E,6),SUMIFS('ON Data'!G:G,'ON Data'!$E:$E,6))</f>
        <v>0</v>
      </c>
      <c r="D20" s="216">
        <f xml:space="preserve">
IF($A$4&lt;=12,SUMIFS('ON Data'!H:H,'ON Data'!$D:$D,$A$4,'ON Data'!$E:$E,6),SUMIFS('ON Data'!H:H,'ON Data'!$E:$E,6))</f>
        <v>107148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12605302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0</v>
      </c>
      <c r="J20" s="216">
        <f xml:space="preserve">
IF($A$4&lt;=12,SUMIFS('ON Data'!O:O,'ON Data'!$D:$D,$A$4,'ON Data'!$E:$E,6),SUMIFS('ON Data'!O:O,'ON Data'!$E:$E,6))</f>
        <v>0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0</v>
      </c>
      <c r="X20" s="216">
        <f xml:space="preserve">
IF($A$4&lt;=12,SUMIFS('ON Data'!AC:AC,'ON Data'!$D:$D,$A$4,'ON Data'!$E:$E,6),SUMIFS('ON Data'!AC:AC,'ON Data'!$E:$E,6))</f>
        <v>0</v>
      </c>
      <c r="Y20" s="216">
        <f xml:space="preserve">
IF($A$4&lt;=12,SUMIFS('ON Data'!AD:AD,'ON Data'!$D:$D,$A$4,'ON Data'!$E:$E,6),SUMIFS('ON Data'!AD:AD,'ON Data'!$E:$E,6))</f>
        <v>0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3059883</v>
      </c>
      <c r="AD20" s="216">
        <f xml:space="preserve">
IF($A$4&lt;=12,SUMIFS('ON Data'!AI:AI,'ON Data'!$D:$D,$A$4,'ON Data'!$E:$E,6),SUMIFS('ON Data'!AI:AI,'ON Data'!$E:$E,6))</f>
        <v>0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0</v>
      </c>
      <c r="AG20" s="407">
        <f xml:space="preserve">
IF($A$4&lt;=12,SUMIFS('ON Data'!AM:AM,'ON Data'!$D:$D,$A$4,'ON Data'!$E:$E,6),SUMIFS('ON Data'!AM:AM,'ON Data'!$E:$E,6))</f>
        <v>0</v>
      </c>
      <c r="AH20" s="413"/>
    </row>
    <row r="21" spans="1:34" ht="15" hidden="1" outlineLevel="1" thickBot="1" x14ac:dyDescent="0.35">
      <c r="A21" s="182" t="s">
        <v>62</v>
      </c>
      <c r="B21" s="202">
        <f xml:space="preserve">
IF($A$4&lt;=12,SUMIFS('ON Data'!F:F,'ON Data'!$D:$D,$A$4,'ON Data'!$E:$E,12),SUMIFS('ON Data'!F:F,'ON Data'!$E:$E,12))</f>
        <v>0</v>
      </c>
      <c r="C21" s="203">
        <f xml:space="preserve">
IF($A$4&lt;=12,SUMIFS('ON Data'!G:G,'ON Data'!$D:$D,$A$4,'ON Data'!$E:$E,12),SUMIFS('ON Data'!G:G,'ON Data'!$E:$E,12))</f>
        <v>0</v>
      </c>
      <c r="D21" s="204">
        <f xml:space="preserve">
IF($A$4&lt;=12,SUMIFS('ON Data'!H:H,'ON Data'!$D:$D,$A$4,'ON Data'!$E:$E,12),SUMIFS('ON Data'!H:H,'ON Data'!$E:$E,12))</f>
        <v>0</v>
      </c>
      <c r="E21" s="204">
        <f xml:space="preserve">
IF($A$4&lt;=12,SUMIFS('ON Data'!I:I,'ON Data'!$D:$D,$A$4,'ON Data'!$E:$E,12),SUMIFS('ON Data'!I:I,'ON Data'!$E:$E,12))</f>
        <v>0</v>
      </c>
      <c r="F21" s="204">
        <f xml:space="preserve">
IF($A$4&lt;=12,SUMIFS('ON Data'!K:K,'ON Data'!$D:$D,$A$4,'ON Data'!$E:$E,12),SUMIFS('ON Data'!K:K,'ON Data'!$E:$E,12))</f>
        <v>0</v>
      </c>
      <c r="G21" s="204">
        <f xml:space="preserve">
IF($A$4&lt;=12,SUMIFS('ON Data'!L:L,'ON Data'!$D:$D,$A$4,'ON Data'!$E:$E,12),SUMIFS('ON Data'!L:L,'ON Data'!$E:$E,12))</f>
        <v>0</v>
      </c>
      <c r="H21" s="204">
        <f xml:space="preserve">
IF($A$4&lt;=12,SUMIFS('ON Data'!M:M,'ON Data'!$D:$D,$A$4,'ON Data'!$E:$E,12),SUMIFS('ON Data'!M:M,'ON Data'!$E:$E,12))</f>
        <v>0</v>
      </c>
      <c r="I21" s="204">
        <f xml:space="preserve">
IF($A$4&lt;=12,SUMIFS('ON Data'!N:N,'ON Data'!$D:$D,$A$4,'ON Data'!$E:$E,12),SUMIFS('ON Data'!N:N,'ON Data'!$E:$E,12))</f>
        <v>0</v>
      </c>
      <c r="J21" s="204">
        <f xml:space="preserve">
IF($A$4&lt;=12,SUMIFS('ON Data'!O:O,'ON Data'!$D:$D,$A$4,'ON Data'!$E:$E,12),SUMIFS('ON Data'!O:O,'ON Data'!$E:$E,12))</f>
        <v>0</v>
      </c>
      <c r="K21" s="204">
        <f xml:space="preserve">
IF($A$4&lt;=12,SUMIFS('ON Data'!P:P,'ON Data'!$D:$D,$A$4,'ON Data'!$E:$E,12),SUMIFS('ON Data'!P:P,'ON Data'!$E:$E,12))</f>
        <v>0</v>
      </c>
      <c r="L21" s="204">
        <f xml:space="preserve">
IF($A$4&lt;=12,SUMIFS('ON Data'!Q:Q,'ON Data'!$D:$D,$A$4,'ON Data'!$E:$E,12),SUMIFS('ON Data'!Q:Q,'ON Data'!$E:$E,12))</f>
        <v>0</v>
      </c>
      <c r="M21" s="204">
        <f xml:space="preserve">
IF($A$4&lt;=12,SUMIFS('ON Data'!R:R,'ON Data'!$D:$D,$A$4,'ON Data'!$E:$E,12),SUMIFS('ON Data'!R:R,'ON Data'!$E:$E,12))</f>
        <v>0</v>
      </c>
      <c r="N21" s="204">
        <f xml:space="preserve">
IF($A$4&lt;=12,SUMIFS('ON Data'!S:S,'ON Data'!$D:$D,$A$4,'ON Data'!$E:$E,12),SUMIFS('ON Data'!S:S,'ON Data'!$E:$E,12))</f>
        <v>0</v>
      </c>
      <c r="O21" s="204">
        <f xml:space="preserve">
IF($A$4&lt;=12,SUMIFS('ON Data'!T:T,'ON Data'!$D:$D,$A$4,'ON Data'!$E:$E,12),SUMIFS('ON Data'!T:T,'ON Data'!$E:$E,12))</f>
        <v>0</v>
      </c>
      <c r="P21" s="204">
        <f xml:space="preserve">
IF($A$4&lt;=12,SUMIFS('ON Data'!U:U,'ON Data'!$D:$D,$A$4,'ON Data'!$E:$E,12),SUMIFS('ON Data'!U:U,'ON Data'!$E:$E,12))</f>
        <v>0</v>
      </c>
      <c r="Q21" s="204">
        <f xml:space="preserve">
IF($A$4&lt;=12,SUMIFS('ON Data'!V:V,'ON Data'!$D:$D,$A$4,'ON Data'!$E:$E,12),SUMIFS('ON Data'!V:V,'ON Data'!$E:$E,12))</f>
        <v>0</v>
      </c>
      <c r="R21" s="204">
        <f xml:space="preserve">
IF($A$4&lt;=12,SUMIFS('ON Data'!W:W,'ON Data'!$D:$D,$A$4,'ON Data'!$E:$E,12),SUMIFS('ON Data'!W:W,'ON Data'!$E:$E,12))</f>
        <v>0</v>
      </c>
      <c r="S21" s="204">
        <f xml:space="preserve">
IF($A$4&lt;=12,SUMIFS('ON Data'!X:X,'ON Data'!$D:$D,$A$4,'ON Data'!$E:$E,12),SUMIFS('ON Data'!X:X,'ON Data'!$E:$E,12))</f>
        <v>0</v>
      </c>
      <c r="T21" s="204">
        <f xml:space="preserve">
IF($A$4&lt;=12,SUMIFS('ON Data'!Y:Y,'ON Data'!$D:$D,$A$4,'ON Data'!$E:$E,12),SUMIFS('ON Data'!Y:Y,'ON Data'!$E:$E,12))</f>
        <v>0</v>
      </c>
      <c r="U21" s="204">
        <f xml:space="preserve">
IF($A$4&lt;=12,SUMIFS('ON Data'!Z:Z,'ON Data'!$D:$D,$A$4,'ON Data'!$E:$E,12),SUMIFS('ON Data'!Z:Z,'ON Data'!$E:$E,12))</f>
        <v>0</v>
      </c>
      <c r="V21" s="204">
        <f xml:space="preserve">
IF($A$4&lt;=12,SUMIFS('ON Data'!AA:AA,'ON Data'!$D:$D,$A$4,'ON Data'!$E:$E,12),SUMIFS('ON Data'!AA:AA,'ON Data'!$E:$E,12))</f>
        <v>0</v>
      </c>
      <c r="W21" s="204">
        <f xml:space="preserve">
IF($A$4&lt;=12,SUMIFS('ON Data'!AB:AB,'ON Data'!$D:$D,$A$4,'ON Data'!$E:$E,12),SUMIFS('ON Data'!AB:AB,'ON Data'!$E:$E,12))</f>
        <v>0</v>
      </c>
      <c r="X21" s="204">
        <f xml:space="preserve">
IF($A$4&lt;=12,SUMIFS('ON Data'!AC:AC,'ON Data'!$D:$D,$A$4,'ON Data'!$E:$E,12),SUMIFS('ON Data'!AC:AC,'ON Data'!$E:$E,12))</f>
        <v>0</v>
      </c>
      <c r="Y21" s="204">
        <f xml:space="preserve">
IF($A$4&lt;=12,SUMIFS('ON Data'!AD:AD,'ON Data'!$D:$D,$A$4,'ON Data'!$E:$E,12),SUMIFS('ON Data'!AD:AD,'ON Data'!$E:$E,12))</f>
        <v>0</v>
      </c>
      <c r="Z21" s="204">
        <f xml:space="preserve">
IF($A$4&lt;=12,SUMIFS('ON Data'!AE:AE,'ON Data'!$D:$D,$A$4,'ON Data'!$E:$E,12),SUMIFS('ON Data'!AE:AE,'ON Data'!$E:$E,12))</f>
        <v>0</v>
      </c>
      <c r="AA21" s="204">
        <f xml:space="preserve">
IF($A$4&lt;=12,SUMIFS('ON Data'!AF:AF,'ON Data'!$D:$D,$A$4,'ON Data'!$E:$E,12),SUMIFS('ON Data'!AF:AF,'ON Data'!$E:$E,12))</f>
        <v>0</v>
      </c>
      <c r="AB21" s="204">
        <f xml:space="preserve">
IF($A$4&lt;=12,SUMIFS('ON Data'!AG:AG,'ON Data'!$D:$D,$A$4,'ON Data'!$E:$E,12),SUMIFS('ON Data'!AG:AG,'ON Data'!$E:$E,12))</f>
        <v>0</v>
      </c>
      <c r="AC21" s="204">
        <f xml:space="preserve">
IF($A$4&lt;=12,SUMIFS('ON Data'!AH:AH,'ON Data'!$D:$D,$A$4,'ON Data'!$E:$E,12),SUMIFS('ON Data'!AH:AH,'ON Data'!$E:$E,12))</f>
        <v>0</v>
      </c>
      <c r="AD21" s="204">
        <f xml:space="preserve">
IF($A$4&lt;=12,SUMIFS('ON Data'!AI:AI,'ON Data'!$D:$D,$A$4,'ON Data'!$E:$E,12),SUMIFS('ON Data'!AI:AI,'ON Data'!$E:$E,12))</f>
        <v>0</v>
      </c>
      <c r="AE21" s="204">
        <f xml:space="preserve">
IF($A$4&lt;=12,SUMIFS('ON Data'!AJ:AJ,'ON Data'!$D:$D,$A$4,'ON Data'!$E:$E,12),SUMIFS('ON Data'!AJ:AJ,'ON Data'!$E:$E,12))</f>
        <v>0</v>
      </c>
      <c r="AF21" s="204">
        <f xml:space="preserve">
IF($A$4&lt;=12,SUMIFS('ON Data'!AK:AK,'ON Data'!$D:$D,$A$4,'ON Data'!$E:$E,12),SUMIFS('ON Data'!AK:AK,'ON Data'!$E:$E,12))</f>
        <v>0</v>
      </c>
      <c r="AG21" s="403">
        <f xml:space="preserve">
IF($A$4&lt;=12,SUMIFS('ON Data'!AM:AM,'ON Data'!$D:$D,$A$4,'ON Data'!$E:$E,12),SUMIFS('ON Data'!AM:AM,'ON Data'!$E:$E,12))</f>
        <v>0</v>
      </c>
      <c r="AH21" s="413"/>
    </row>
    <row r="22" spans="1:34" ht="15" hidden="1" outlineLevel="1" thickBot="1" x14ac:dyDescent="0.35">
      <c r="A22" s="182" t="s">
        <v>57</v>
      </c>
      <c r="B22" s="254" t="str">
        <f xml:space="preserve">
IF(OR(B21="",B21=0),"",B20/B21)</f>
        <v/>
      </c>
      <c r="C22" s="255" t="str">
        <f t="shared" ref="C22:AG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F22" s="256" t="str">
        <f t="shared" si="2"/>
        <v/>
      </c>
      <c r="G22" s="256" t="str">
        <f t="shared" si="2"/>
        <v/>
      </c>
      <c r="H22" s="256" t="str">
        <f t="shared" si="2"/>
        <v/>
      </c>
      <c r="I22" s="256" t="str">
        <f t="shared" si="2"/>
        <v/>
      </c>
      <c r="J22" s="256" t="str">
        <f t="shared" si="2"/>
        <v/>
      </c>
      <c r="K22" s="256" t="str">
        <f t="shared" si="2"/>
        <v/>
      </c>
      <c r="L22" s="256" t="str">
        <f t="shared" si="2"/>
        <v/>
      </c>
      <c r="M22" s="256" t="str">
        <f t="shared" si="2"/>
        <v/>
      </c>
      <c r="N22" s="256" t="str">
        <f t="shared" si="2"/>
        <v/>
      </c>
      <c r="O22" s="256" t="str">
        <f t="shared" si="2"/>
        <v/>
      </c>
      <c r="P22" s="256" t="str">
        <f t="shared" si="2"/>
        <v/>
      </c>
      <c r="Q22" s="256" t="str">
        <f t="shared" si="2"/>
        <v/>
      </c>
      <c r="R22" s="256" t="str">
        <f t="shared" si="2"/>
        <v/>
      </c>
      <c r="S22" s="256" t="str">
        <f t="shared" si="2"/>
        <v/>
      </c>
      <c r="T22" s="256" t="str">
        <f t="shared" si="2"/>
        <v/>
      </c>
      <c r="U22" s="256" t="str">
        <f t="shared" si="2"/>
        <v/>
      </c>
      <c r="V22" s="256" t="str">
        <f t="shared" si="2"/>
        <v/>
      </c>
      <c r="W22" s="256" t="str">
        <f t="shared" si="2"/>
        <v/>
      </c>
      <c r="X22" s="256" t="str">
        <f t="shared" si="2"/>
        <v/>
      </c>
      <c r="Y22" s="256" t="str">
        <f t="shared" si="2"/>
        <v/>
      </c>
      <c r="Z22" s="256" t="str">
        <f t="shared" si="2"/>
        <v/>
      </c>
      <c r="AA22" s="256" t="str">
        <f t="shared" si="2"/>
        <v/>
      </c>
      <c r="AB22" s="256" t="str">
        <f t="shared" si="2"/>
        <v/>
      </c>
      <c r="AC22" s="256" t="str">
        <f t="shared" si="2"/>
        <v/>
      </c>
      <c r="AD22" s="256" t="str">
        <f t="shared" si="2"/>
        <v/>
      </c>
      <c r="AE22" s="256" t="str">
        <f t="shared" si="2"/>
        <v/>
      </c>
      <c r="AF22" s="256" t="str">
        <f t="shared" si="2"/>
        <v/>
      </c>
      <c r="AG22" s="408" t="str">
        <f t="shared" si="2"/>
        <v/>
      </c>
      <c r="AH22" s="413"/>
    </row>
    <row r="23" spans="1:34" ht="15" hidden="1" outlineLevel="1" thickBot="1" x14ac:dyDescent="0.35">
      <c r="A23" s="190" t="s">
        <v>52</v>
      </c>
      <c r="B23" s="205">
        <f xml:space="preserve">
IF(B21="","",B20-B21)</f>
        <v>15772333</v>
      </c>
      <c r="C23" s="206">
        <f t="shared" ref="C23:AG23" si="3" xml:space="preserve">
IF(C21="","",C20-C21)</f>
        <v>0</v>
      </c>
      <c r="D23" s="207">
        <f t="shared" si="3"/>
        <v>107148</v>
      </c>
      <c r="E23" s="207">
        <f t="shared" si="3"/>
        <v>0</v>
      </c>
      <c r="F23" s="207">
        <f t="shared" si="3"/>
        <v>12605302</v>
      </c>
      <c r="G23" s="207">
        <f t="shared" si="3"/>
        <v>0</v>
      </c>
      <c r="H23" s="207">
        <f t="shared" si="3"/>
        <v>0</v>
      </c>
      <c r="I23" s="207">
        <f t="shared" si="3"/>
        <v>0</v>
      </c>
      <c r="J23" s="207">
        <f t="shared" si="3"/>
        <v>0</v>
      </c>
      <c r="K23" s="207">
        <f t="shared" si="3"/>
        <v>0</v>
      </c>
      <c r="L23" s="207">
        <f t="shared" si="3"/>
        <v>0</v>
      </c>
      <c r="M23" s="207">
        <f t="shared" si="3"/>
        <v>0</v>
      </c>
      <c r="N23" s="207">
        <f t="shared" si="3"/>
        <v>0</v>
      </c>
      <c r="O23" s="207">
        <f t="shared" si="3"/>
        <v>0</v>
      </c>
      <c r="P23" s="207">
        <f t="shared" si="3"/>
        <v>0</v>
      </c>
      <c r="Q23" s="207">
        <f t="shared" si="3"/>
        <v>0</v>
      </c>
      <c r="R23" s="207">
        <f t="shared" si="3"/>
        <v>0</v>
      </c>
      <c r="S23" s="207">
        <f t="shared" si="3"/>
        <v>0</v>
      </c>
      <c r="T23" s="207">
        <f t="shared" si="3"/>
        <v>0</v>
      </c>
      <c r="U23" s="207">
        <f t="shared" si="3"/>
        <v>0</v>
      </c>
      <c r="V23" s="207">
        <f t="shared" si="3"/>
        <v>0</v>
      </c>
      <c r="W23" s="207">
        <f t="shared" si="3"/>
        <v>0</v>
      </c>
      <c r="X23" s="207">
        <f t="shared" si="3"/>
        <v>0</v>
      </c>
      <c r="Y23" s="207">
        <f t="shared" si="3"/>
        <v>0</v>
      </c>
      <c r="Z23" s="207">
        <f t="shared" si="3"/>
        <v>0</v>
      </c>
      <c r="AA23" s="207">
        <f t="shared" si="3"/>
        <v>0</v>
      </c>
      <c r="AB23" s="207">
        <f t="shared" si="3"/>
        <v>0</v>
      </c>
      <c r="AC23" s="207">
        <f t="shared" si="3"/>
        <v>3059883</v>
      </c>
      <c r="AD23" s="207">
        <f t="shared" si="3"/>
        <v>0</v>
      </c>
      <c r="AE23" s="207">
        <f t="shared" si="3"/>
        <v>0</v>
      </c>
      <c r="AF23" s="207">
        <f t="shared" si="3"/>
        <v>0</v>
      </c>
      <c r="AG23" s="404">
        <f t="shared" si="3"/>
        <v>0</v>
      </c>
      <c r="AH23" s="413"/>
    </row>
    <row r="24" spans="1:34" x14ac:dyDescent="0.3">
      <c r="A24" s="184" t="s">
        <v>147</v>
      </c>
      <c r="B24" s="231" t="s">
        <v>2</v>
      </c>
      <c r="C24" s="414" t="s">
        <v>158</v>
      </c>
      <c r="D24" s="388"/>
      <c r="E24" s="389"/>
      <c r="F24" s="389" t="s">
        <v>159</v>
      </c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89"/>
      <c r="AF24" s="389"/>
      <c r="AG24" s="409" t="s">
        <v>160</v>
      </c>
      <c r="AH24" s="413"/>
    </row>
    <row r="25" spans="1:34" x14ac:dyDescent="0.3">
      <c r="A25" s="185" t="s">
        <v>55</v>
      </c>
      <c r="B25" s="202">
        <f xml:space="preserve">
SUM(C25:AG25)</f>
        <v>29765</v>
      </c>
      <c r="C25" s="415">
        <f xml:space="preserve">
IF($A$4&lt;=12,SUMIFS('ON Data'!H:H,'ON Data'!$D:$D,$A$4,'ON Data'!$E:$E,10),SUMIFS('ON Data'!H:H,'ON Data'!$E:$E,10))</f>
        <v>0</v>
      </c>
      <c r="D25" s="390"/>
      <c r="E25" s="391"/>
      <c r="F25" s="391">
        <f xml:space="preserve">
IF($A$4&lt;=12,SUMIFS('ON Data'!K:K,'ON Data'!$D:$D,$A$4,'ON Data'!$E:$E,10),SUMIFS('ON Data'!K:K,'ON Data'!$E:$E,10))</f>
        <v>29765</v>
      </c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410">
        <f xml:space="preserve">
IF($A$4&lt;=12,SUMIFS('ON Data'!AM:AM,'ON Data'!$D:$D,$A$4,'ON Data'!$E:$E,10),SUMIFS('ON Data'!AM:AM,'ON Data'!$E:$E,10))</f>
        <v>0</v>
      </c>
      <c r="AH25" s="413"/>
    </row>
    <row r="26" spans="1:34" x14ac:dyDescent="0.3">
      <c r="A26" s="191" t="s">
        <v>157</v>
      </c>
      <c r="B26" s="211">
        <f xml:space="preserve">
SUM(C26:AG26)</f>
        <v>55324.5</v>
      </c>
      <c r="C26" s="415">
        <f xml:space="preserve">
IF($A$4&lt;=12,SUMIFS('ON Data'!H:H,'ON Data'!$D:$D,$A$4,'ON Data'!$E:$E,11),SUMIFS('ON Data'!H:H,'ON Data'!$E:$E,11))</f>
        <v>324.5</v>
      </c>
      <c r="D26" s="390"/>
      <c r="E26" s="391"/>
      <c r="F26" s="392">
        <f xml:space="preserve">
IF($A$4&lt;=12,SUMIFS('ON Data'!K:K,'ON Data'!$D:$D,$A$4,'ON Data'!$E:$E,11),SUMIFS('ON Data'!K:K,'ON Data'!$E:$E,11))</f>
        <v>55000</v>
      </c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392"/>
      <c r="T26" s="392"/>
      <c r="U26" s="392"/>
      <c r="V26" s="392"/>
      <c r="W26" s="392"/>
      <c r="X26" s="392"/>
      <c r="Y26" s="392"/>
      <c r="Z26" s="392"/>
      <c r="AA26" s="392"/>
      <c r="AB26" s="392"/>
      <c r="AC26" s="392"/>
      <c r="AD26" s="392"/>
      <c r="AE26" s="392"/>
      <c r="AF26" s="392"/>
      <c r="AG26" s="410">
        <f xml:space="preserve">
IF($A$4&lt;=12,SUMIFS('ON Data'!AM:AM,'ON Data'!$D:$D,$A$4,'ON Data'!$E:$E,11),SUMIFS('ON Data'!AM:AM,'ON Data'!$E:$E,11))</f>
        <v>0</v>
      </c>
      <c r="AH26" s="413"/>
    </row>
    <row r="27" spans="1:34" x14ac:dyDescent="0.3">
      <c r="A27" s="191" t="s">
        <v>57</v>
      </c>
      <c r="B27" s="232">
        <f xml:space="preserve">
IF(B26=0,0,B25/B26)</f>
        <v>0.53800757349817896</v>
      </c>
      <c r="C27" s="416">
        <f xml:space="preserve">
IF(C26=0,0,C25/C26)</f>
        <v>0</v>
      </c>
      <c r="D27" s="393"/>
      <c r="E27" s="394"/>
      <c r="F27" s="394">
        <f xml:space="preserve">
IF(F26=0,0,F25/F26)</f>
        <v>0.54118181818181821</v>
      </c>
      <c r="G27" s="394"/>
      <c r="H27" s="394"/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4"/>
      <c r="AE27" s="394"/>
      <c r="AF27" s="394"/>
      <c r="AG27" s="411">
        <f xml:space="preserve">
IF(AG26=0,0,AG25/AG26)</f>
        <v>0</v>
      </c>
      <c r="AH27" s="413"/>
    </row>
    <row r="28" spans="1:34" ht="15" thickBot="1" x14ac:dyDescent="0.35">
      <c r="A28" s="191" t="s">
        <v>156</v>
      </c>
      <c r="B28" s="211">
        <f xml:space="preserve">
SUM(C28:AG28)</f>
        <v>25559.5</v>
      </c>
      <c r="C28" s="417">
        <f xml:space="preserve">
C26-C25</f>
        <v>324.5</v>
      </c>
      <c r="D28" s="395"/>
      <c r="E28" s="396"/>
      <c r="F28" s="396">
        <f xml:space="preserve">
F26-F25</f>
        <v>25235</v>
      </c>
      <c r="G28" s="396"/>
      <c r="H28" s="396"/>
      <c r="I28" s="396"/>
      <c r="J28" s="396"/>
      <c r="K28" s="396"/>
      <c r="L28" s="396"/>
      <c r="M28" s="396"/>
      <c r="N28" s="396"/>
      <c r="O28" s="396"/>
      <c r="P28" s="396"/>
      <c r="Q28" s="396"/>
      <c r="R28" s="396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412">
        <f xml:space="preserve">
AG26-AG25</f>
        <v>0</v>
      </c>
      <c r="AH28" s="413"/>
    </row>
    <row r="29" spans="1:34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2"/>
      <c r="AF29" s="192"/>
      <c r="AG29" s="192"/>
    </row>
    <row r="30" spans="1:34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154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8" t="s">
        <v>151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</row>
    <row r="33" spans="1:1" x14ac:dyDescent="0.3">
      <c r="A33" s="230" t="s">
        <v>161</v>
      </c>
    </row>
    <row r="34" spans="1:1" x14ac:dyDescent="0.3">
      <c r="A34" s="230" t="s">
        <v>162</v>
      </c>
    </row>
    <row r="35" spans="1:1" x14ac:dyDescent="0.3">
      <c r="A35" s="230" t="s">
        <v>163</v>
      </c>
    </row>
    <row r="36" spans="1:1" x14ac:dyDescent="0.3">
      <c r="A36" s="230" t="s">
        <v>164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3" priority="4" operator="greaterThan">
      <formula>1</formula>
    </cfRule>
  </conditionalFormatting>
  <conditionalFormatting sqref="C28 AG28 F28">
    <cfRule type="cellIs" dxfId="2" priority="3" operator="lessThan">
      <formula>0</formula>
    </cfRule>
  </conditionalFormatting>
  <conditionalFormatting sqref="B22:AG22">
    <cfRule type="cellIs" dxfId="1" priority="2" operator="greaterThan">
      <formula>1</formula>
    </cfRule>
  </conditionalFormatting>
  <conditionalFormatting sqref="B23:AG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79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0" x14ac:dyDescent="0.3">
      <c r="A1" s="171" t="s">
        <v>1341</v>
      </c>
    </row>
    <row r="2" spans="1:40" x14ac:dyDescent="0.3">
      <c r="A2" s="175" t="s">
        <v>205</v>
      </c>
    </row>
    <row r="3" spans="1:40" x14ac:dyDescent="0.3">
      <c r="A3" s="171" t="s">
        <v>121</v>
      </c>
      <c r="B3" s="196">
        <v>2014</v>
      </c>
      <c r="D3" s="172">
        <f>MAX(D5:D1048576)</f>
        <v>11</v>
      </c>
      <c r="F3" s="172">
        <f>SUMIF($E5:$E1048576,"&lt;10",F5:F1048576)</f>
        <v>17067705.149999999</v>
      </c>
      <c r="G3" s="172">
        <f t="shared" ref="G3:AN3" si="0">SUMIF($E5:$E1048576,"&lt;10",G5:G1048576)</f>
        <v>0</v>
      </c>
      <c r="H3" s="172">
        <f t="shared" si="0"/>
        <v>111570.90000000002</v>
      </c>
      <c r="I3" s="172">
        <f t="shared" si="0"/>
        <v>0</v>
      </c>
      <c r="J3" s="172">
        <f t="shared" si="0"/>
        <v>0</v>
      </c>
      <c r="K3" s="172">
        <f t="shared" si="0"/>
        <v>13594725.760000002</v>
      </c>
      <c r="L3" s="172">
        <f t="shared" si="0"/>
        <v>0</v>
      </c>
      <c r="M3" s="172">
        <f t="shared" si="0"/>
        <v>0</v>
      </c>
      <c r="N3" s="172">
        <f t="shared" si="0"/>
        <v>0</v>
      </c>
      <c r="O3" s="172">
        <f t="shared" si="0"/>
        <v>0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0</v>
      </c>
      <c r="AC3" s="172">
        <f t="shared" si="0"/>
        <v>0</v>
      </c>
      <c r="AD3" s="172">
        <f t="shared" si="0"/>
        <v>0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3361408.5</v>
      </c>
      <c r="AI3" s="172">
        <f t="shared" si="0"/>
        <v>0</v>
      </c>
      <c r="AJ3" s="172">
        <f t="shared" si="0"/>
        <v>0</v>
      </c>
      <c r="AK3" s="172">
        <f t="shared" si="0"/>
        <v>0</v>
      </c>
      <c r="AL3" s="172">
        <f t="shared" si="0"/>
        <v>0</v>
      </c>
      <c r="AM3" s="172">
        <f t="shared" si="0"/>
        <v>0</v>
      </c>
      <c r="AN3" s="172">
        <f t="shared" si="0"/>
        <v>0</v>
      </c>
    </row>
    <row r="4" spans="1:40" x14ac:dyDescent="0.3">
      <c r="A4" s="171" t="s">
        <v>122</v>
      </c>
      <c r="B4" s="196">
        <v>1</v>
      </c>
      <c r="C4" s="173" t="s">
        <v>4</v>
      </c>
      <c r="D4" s="174" t="s">
        <v>51</v>
      </c>
      <c r="E4" s="174" t="s">
        <v>116</v>
      </c>
      <c r="F4" s="174" t="s">
        <v>2</v>
      </c>
      <c r="G4" s="174" t="s">
        <v>117</v>
      </c>
      <c r="H4" s="174" t="s">
        <v>118</v>
      </c>
      <c r="I4" s="174" t="s">
        <v>119</v>
      </c>
      <c r="J4" s="174" t="s">
        <v>120</v>
      </c>
      <c r="K4" s="174">
        <v>305</v>
      </c>
      <c r="L4" s="174">
        <v>306</v>
      </c>
      <c r="M4" s="174">
        <v>408</v>
      </c>
      <c r="N4" s="174">
        <v>409</v>
      </c>
      <c r="O4" s="174">
        <v>410</v>
      </c>
      <c r="P4" s="174">
        <v>415</v>
      </c>
      <c r="Q4" s="174">
        <v>416</v>
      </c>
      <c r="R4" s="174">
        <v>418</v>
      </c>
      <c r="S4" s="174">
        <v>419</v>
      </c>
      <c r="T4" s="174">
        <v>420</v>
      </c>
      <c r="U4" s="174">
        <v>421</v>
      </c>
      <c r="V4" s="174">
        <v>522</v>
      </c>
      <c r="W4" s="174">
        <v>523</v>
      </c>
      <c r="X4" s="174">
        <v>524</v>
      </c>
      <c r="Y4" s="174">
        <v>525</v>
      </c>
      <c r="Z4" s="174">
        <v>526</v>
      </c>
      <c r="AA4" s="174">
        <v>527</v>
      </c>
      <c r="AB4" s="174">
        <v>528</v>
      </c>
      <c r="AC4" s="174">
        <v>629</v>
      </c>
      <c r="AD4" s="174">
        <v>630</v>
      </c>
      <c r="AE4" s="174">
        <v>636</v>
      </c>
      <c r="AF4" s="174">
        <v>637</v>
      </c>
      <c r="AG4" s="174">
        <v>640</v>
      </c>
      <c r="AH4" s="174">
        <v>642</v>
      </c>
      <c r="AI4" s="174">
        <v>743</v>
      </c>
      <c r="AJ4" s="174">
        <v>745</v>
      </c>
      <c r="AK4" s="174">
        <v>746</v>
      </c>
      <c r="AL4" s="174">
        <v>747</v>
      </c>
      <c r="AM4" s="174">
        <v>930</v>
      </c>
      <c r="AN4" s="174">
        <v>940</v>
      </c>
    </row>
    <row r="5" spans="1:40" x14ac:dyDescent="0.3">
      <c r="A5" s="171" t="s">
        <v>123</v>
      </c>
      <c r="B5" s="196">
        <v>2</v>
      </c>
      <c r="C5" s="171">
        <v>47</v>
      </c>
      <c r="D5" s="171">
        <v>1</v>
      </c>
      <c r="E5" s="171">
        <v>1</v>
      </c>
      <c r="F5" s="171">
        <v>53.9</v>
      </c>
      <c r="G5" s="171">
        <v>0</v>
      </c>
      <c r="H5" s="171">
        <v>0.1</v>
      </c>
      <c r="I5" s="171">
        <v>0</v>
      </c>
      <c r="J5" s="171">
        <v>0</v>
      </c>
      <c r="K5" s="171">
        <v>39.799999999999997</v>
      </c>
      <c r="L5" s="171">
        <v>0</v>
      </c>
      <c r="M5" s="171">
        <v>0</v>
      </c>
      <c r="N5" s="171">
        <v>0</v>
      </c>
      <c r="O5" s="171">
        <v>0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0</v>
      </c>
      <c r="AC5" s="171">
        <v>0</v>
      </c>
      <c r="AD5" s="171">
        <v>0</v>
      </c>
      <c r="AE5" s="171">
        <v>0</v>
      </c>
      <c r="AF5" s="171">
        <v>0</v>
      </c>
      <c r="AG5" s="171">
        <v>0</v>
      </c>
      <c r="AH5" s="171">
        <v>14</v>
      </c>
      <c r="AI5" s="171">
        <v>0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</row>
    <row r="6" spans="1:40" x14ac:dyDescent="0.3">
      <c r="A6" s="171" t="s">
        <v>124</v>
      </c>
      <c r="B6" s="196">
        <v>3</v>
      </c>
      <c r="C6" s="171">
        <v>47</v>
      </c>
      <c r="D6" s="171">
        <v>1</v>
      </c>
      <c r="E6" s="171">
        <v>2</v>
      </c>
      <c r="F6" s="171">
        <v>8056.95</v>
      </c>
      <c r="G6" s="171">
        <v>0</v>
      </c>
      <c r="H6" s="171">
        <v>18.399999999999999</v>
      </c>
      <c r="I6" s="171">
        <v>0</v>
      </c>
      <c r="J6" s="171">
        <v>0</v>
      </c>
      <c r="K6" s="171">
        <v>5852.55</v>
      </c>
      <c r="L6" s="171">
        <v>0</v>
      </c>
      <c r="M6" s="171">
        <v>0</v>
      </c>
      <c r="N6" s="171">
        <v>0</v>
      </c>
      <c r="O6" s="171">
        <v>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0</v>
      </c>
      <c r="AC6" s="171">
        <v>0</v>
      </c>
      <c r="AD6" s="171">
        <v>0</v>
      </c>
      <c r="AE6" s="171">
        <v>0</v>
      </c>
      <c r="AF6" s="171">
        <v>0</v>
      </c>
      <c r="AG6" s="171">
        <v>0</v>
      </c>
      <c r="AH6" s="171">
        <v>2186</v>
      </c>
      <c r="AI6" s="171">
        <v>0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</row>
    <row r="7" spans="1:40" x14ac:dyDescent="0.3">
      <c r="A7" s="171" t="s">
        <v>125</v>
      </c>
      <c r="B7" s="196">
        <v>4</v>
      </c>
      <c r="C7" s="171">
        <v>47</v>
      </c>
      <c r="D7" s="171">
        <v>1</v>
      </c>
      <c r="E7" s="171">
        <v>6</v>
      </c>
      <c r="F7" s="171">
        <v>1277664</v>
      </c>
      <c r="G7" s="171">
        <v>0</v>
      </c>
      <c r="H7" s="171">
        <v>9338</v>
      </c>
      <c r="I7" s="171">
        <v>0</v>
      </c>
      <c r="J7" s="171">
        <v>0</v>
      </c>
      <c r="K7" s="171">
        <v>1028829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0</v>
      </c>
      <c r="AC7" s="171">
        <v>0</v>
      </c>
      <c r="AD7" s="171">
        <v>0</v>
      </c>
      <c r="AE7" s="171">
        <v>0</v>
      </c>
      <c r="AF7" s="171">
        <v>0</v>
      </c>
      <c r="AG7" s="171">
        <v>0</v>
      </c>
      <c r="AH7" s="171">
        <v>239497</v>
      </c>
      <c r="AI7" s="171">
        <v>0</v>
      </c>
      <c r="AJ7" s="171">
        <v>0</v>
      </c>
      <c r="AK7" s="171">
        <v>0</v>
      </c>
      <c r="AL7" s="171">
        <v>0</v>
      </c>
      <c r="AM7" s="171">
        <v>0</v>
      </c>
      <c r="AN7" s="171">
        <v>0</v>
      </c>
    </row>
    <row r="8" spans="1:40" x14ac:dyDescent="0.3">
      <c r="A8" s="171" t="s">
        <v>126</v>
      </c>
      <c r="B8" s="196">
        <v>5</v>
      </c>
      <c r="C8" s="171">
        <v>47</v>
      </c>
      <c r="D8" s="171">
        <v>1</v>
      </c>
      <c r="E8" s="171">
        <v>9</v>
      </c>
      <c r="F8" s="171">
        <v>5900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0</v>
      </c>
      <c r="AD8" s="171">
        <v>0</v>
      </c>
      <c r="AE8" s="171">
        <v>0</v>
      </c>
      <c r="AF8" s="171">
        <v>0</v>
      </c>
      <c r="AG8" s="171">
        <v>0</v>
      </c>
      <c r="AH8" s="171">
        <v>5900</v>
      </c>
      <c r="AI8" s="171">
        <v>0</v>
      </c>
      <c r="AJ8" s="171">
        <v>0</v>
      </c>
      <c r="AK8" s="171">
        <v>0</v>
      </c>
      <c r="AL8" s="171">
        <v>0</v>
      </c>
      <c r="AM8" s="171">
        <v>0</v>
      </c>
      <c r="AN8" s="171">
        <v>0</v>
      </c>
    </row>
    <row r="9" spans="1:40" x14ac:dyDescent="0.3">
      <c r="A9" s="171" t="s">
        <v>127</v>
      </c>
      <c r="B9" s="196">
        <v>6</v>
      </c>
      <c r="C9" s="171">
        <v>47</v>
      </c>
      <c r="D9" s="171">
        <v>1</v>
      </c>
      <c r="E9" s="171">
        <v>10</v>
      </c>
      <c r="F9" s="171">
        <v>500</v>
      </c>
      <c r="G9" s="171">
        <v>0</v>
      </c>
      <c r="H9" s="171">
        <v>0</v>
      </c>
      <c r="I9" s="171">
        <v>0</v>
      </c>
      <c r="J9" s="171">
        <v>0</v>
      </c>
      <c r="K9" s="171">
        <v>500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0</v>
      </c>
      <c r="AD9" s="171">
        <v>0</v>
      </c>
      <c r="AE9" s="171">
        <v>0</v>
      </c>
      <c r="AF9" s="171">
        <v>0</v>
      </c>
      <c r="AG9" s="171">
        <v>0</v>
      </c>
      <c r="AH9" s="171">
        <v>0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</row>
    <row r="10" spans="1:40" x14ac:dyDescent="0.3">
      <c r="A10" s="171" t="s">
        <v>128</v>
      </c>
      <c r="B10" s="196">
        <v>7</v>
      </c>
      <c r="C10" s="171">
        <v>47</v>
      </c>
      <c r="D10" s="171">
        <v>1</v>
      </c>
      <c r="E10" s="171">
        <v>11</v>
      </c>
      <c r="F10" s="171">
        <v>5029.5</v>
      </c>
      <c r="G10" s="171">
        <v>0</v>
      </c>
      <c r="H10" s="171">
        <v>29.5</v>
      </c>
      <c r="I10" s="171">
        <v>0</v>
      </c>
      <c r="J10" s="171">
        <v>0</v>
      </c>
      <c r="K10" s="171">
        <v>5000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0</v>
      </c>
      <c r="AC10" s="171">
        <v>0</v>
      </c>
      <c r="AD10" s="171">
        <v>0</v>
      </c>
      <c r="AE10" s="171">
        <v>0</v>
      </c>
      <c r="AF10" s="171">
        <v>0</v>
      </c>
      <c r="AG10" s="171">
        <v>0</v>
      </c>
      <c r="AH10" s="171">
        <v>0</v>
      </c>
      <c r="AI10" s="171">
        <v>0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</row>
    <row r="11" spans="1:40" x14ac:dyDescent="0.3">
      <c r="A11" s="171" t="s">
        <v>129</v>
      </c>
      <c r="B11" s="196">
        <v>8</v>
      </c>
      <c r="C11" s="171">
        <v>47</v>
      </c>
      <c r="D11" s="171">
        <v>2</v>
      </c>
      <c r="E11" s="171">
        <v>1</v>
      </c>
      <c r="F11" s="171">
        <v>52.9</v>
      </c>
      <c r="G11" s="171">
        <v>0</v>
      </c>
      <c r="H11" s="171">
        <v>0.1</v>
      </c>
      <c r="I11" s="171">
        <v>0</v>
      </c>
      <c r="J11" s="171">
        <v>0</v>
      </c>
      <c r="K11" s="171">
        <v>38.799999999999997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0</v>
      </c>
      <c r="AD11" s="171">
        <v>0</v>
      </c>
      <c r="AE11" s="171">
        <v>0</v>
      </c>
      <c r="AF11" s="171">
        <v>0</v>
      </c>
      <c r="AG11" s="171">
        <v>0</v>
      </c>
      <c r="AH11" s="171">
        <v>14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</row>
    <row r="12" spans="1:40" x14ac:dyDescent="0.3">
      <c r="A12" s="171" t="s">
        <v>130</v>
      </c>
      <c r="B12" s="196">
        <v>9</v>
      </c>
      <c r="C12" s="171">
        <v>47</v>
      </c>
      <c r="D12" s="171">
        <v>2</v>
      </c>
      <c r="E12" s="171">
        <v>2</v>
      </c>
      <c r="F12" s="171">
        <v>7237.1</v>
      </c>
      <c r="G12" s="171">
        <v>0</v>
      </c>
      <c r="H12" s="171">
        <v>16</v>
      </c>
      <c r="I12" s="171">
        <v>0</v>
      </c>
      <c r="J12" s="171">
        <v>0</v>
      </c>
      <c r="K12" s="171">
        <v>5266.1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0</v>
      </c>
      <c r="AC12" s="171">
        <v>0</v>
      </c>
      <c r="AD12" s="171">
        <v>0</v>
      </c>
      <c r="AE12" s="171">
        <v>0</v>
      </c>
      <c r="AF12" s="171">
        <v>0</v>
      </c>
      <c r="AG12" s="171">
        <v>0</v>
      </c>
      <c r="AH12" s="171">
        <v>1955</v>
      </c>
      <c r="AI12" s="171">
        <v>0</v>
      </c>
      <c r="AJ12" s="171">
        <v>0</v>
      </c>
      <c r="AK12" s="171">
        <v>0</v>
      </c>
      <c r="AL12" s="171">
        <v>0</v>
      </c>
      <c r="AM12" s="171">
        <v>0</v>
      </c>
      <c r="AN12" s="171">
        <v>0</v>
      </c>
    </row>
    <row r="13" spans="1:40" x14ac:dyDescent="0.3">
      <c r="A13" s="171" t="s">
        <v>131</v>
      </c>
      <c r="B13" s="196">
        <v>10</v>
      </c>
      <c r="C13" s="171">
        <v>47</v>
      </c>
      <c r="D13" s="171">
        <v>2</v>
      </c>
      <c r="E13" s="171">
        <v>4</v>
      </c>
      <c r="F13" s="171">
        <v>170</v>
      </c>
      <c r="G13" s="171">
        <v>0</v>
      </c>
      <c r="H13" s="171">
        <v>0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0</v>
      </c>
      <c r="AD13" s="171">
        <v>0</v>
      </c>
      <c r="AE13" s="171">
        <v>0</v>
      </c>
      <c r="AF13" s="171">
        <v>0</v>
      </c>
      <c r="AG13" s="171">
        <v>0</v>
      </c>
      <c r="AH13" s="171">
        <v>170</v>
      </c>
      <c r="AI13" s="171">
        <v>0</v>
      </c>
      <c r="AJ13" s="171">
        <v>0</v>
      </c>
      <c r="AK13" s="171">
        <v>0</v>
      </c>
      <c r="AL13" s="171">
        <v>0</v>
      </c>
      <c r="AM13" s="171">
        <v>0</v>
      </c>
      <c r="AN13" s="171">
        <v>0</v>
      </c>
    </row>
    <row r="14" spans="1:40" x14ac:dyDescent="0.3">
      <c r="A14" s="171" t="s">
        <v>132</v>
      </c>
      <c r="B14" s="196">
        <v>11</v>
      </c>
      <c r="C14" s="171">
        <v>47</v>
      </c>
      <c r="D14" s="171">
        <v>2</v>
      </c>
      <c r="E14" s="171">
        <v>6</v>
      </c>
      <c r="F14" s="171">
        <v>1271771</v>
      </c>
      <c r="G14" s="171">
        <v>0</v>
      </c>
      <c r="H14" s="171">
        <v>9338</v>
      </c>
      <c r="I14" s="171">
        <v>0</v>
      </c>
      <c r="J14" s="171">
        <v>0</v>
      </c>
      <c r="K14" s="171">
        <v>991267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0</v>
      </c>
      <c r="AD14" s="171">
        <v>0</v>
      </c>
      <c r="AE14" s="171">
        <v>0</v>
      </c>
      <c r="AF14" s="171">
        <v>0</v>
      </c>
      <c r="AG14" s="171">
        <v>0</v>
      </c>
      <c r="AH14" s="171">
        <v>271166</v>
      </c>
      <c r="AI14" s="171">
        <v>0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</row>
    <row r="15" spans="1:40" x14ac:dyDescent="0.3">
      <c r="A15" s="171" t="s">
        <v>133</v>
      </c>
      <c r="B15" s="196">
        <v>12</v>
      </c>
      <c r="C15" s="171">
        <v>47</v>
      </c>
      <c r="D15" s="171">
        <v>2</v>
      </c>
      <c r="E15" s="171">
        <v>9</v>
      </c>
      <c r="F15" s="171">
        <v>7408</v>
      </c>
      <c r="G15" s="171">
        <v>0</v>
      </c>
      <c r="H15" s="171">
        <v>0</v>
      </c>
      <c r="I15" s="171">
        <v>0</v>
      </c>
      <c r="J15" s="171">
        <v>0</v>
      </c>
      <c r="K15" s="171">
        <v>7408</v>
      </c>
      <c r="L15" s="171">
        <v>0</v>
      </c>
      <c r="M15" s="171">
        <v>0</v>
      </c>
      <c r="N15" s="171">
        <v>0</v>
      </c>
      <c r="O15" s="171">
        <v>0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0</v>
      </c>
      <c r="AC15" s="171">
        <v>0</v>
      </c>
      <c r="AD15" s="171">
        <v>0</v>
      </c>
      <c r="AE15" s="171">
        <v>0</v>
      </c>
      <c r="AF15" s="171">
        <v>0</v>
      </c>
      <c r="AG15" s="171">
        <v>0</v>
      </c>
      <c r="AH15" s="171">
        <v>0</v>
      </c>
      <c r="AI15" s="171">
        <v>0</v>
      </c>
      <c r="AJ15" s="171">
        <v>0</v>
      </c>
      <c r="AK15" s="171">
        <v>0</v>
      </c>
      <c r="AL15" s="171">
        <v>0</v>
      </c>
      <c r="AM15" s="171">
        <v>0</v>
      </c>
      <c r="AN15" s="171">
        <v>0</v>
      </c>
    </row>
    <row r="16" spans="1:40" x14ac:dyDescent="0.3">
      <c r="A16" s="171" t="s">
        <v>121</v>
      </c>
      <c r="B16" s="196">
        <v>2014</v>
      </c>
      <c r="C16" s="171">
        <v>47</v>
      </c>
      <c r="D16" s="171">
        <v>2</v>
      </c>
      <c r="E16" s="171">
        <v>10</v>
      </c>
      <c r="F16" s="171">
        <v>7949</v>
      </c>
      <c r="G16" s="171">
        <v>0</v>
      </c>
      <c r="H16" s="171">
        <v>0</v>
      </c>
      <c r="I16" s="171">
        <v>0</v>
      </c>
      <c r="J16" s="171">
        <v>0</v>
      </c>
      <c r="K16" s="171">
        <v>7949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0</v>
      </c>
      <c r="AD16" s="171">
        <v>0</v>
      </c>
      <c r="AE16" s="171">
        <v>0</v>
      </c>
      <c r="AF16" s="171">
        <v>0</v>
      </c>
      <c r="AG16" s="171">
        <v>0</v>
      </c>
      <c r="AH16" s="171">
        <v>0</v>
      </c>
      <c r="AI16" s="171">
        <v>0</v>
      </c>
      <c r="AJ16" s="171">
        <v>0</v>
      </c>
      <c r="AK16" s="171">
        <v>0</v>
      </c>
      <c r="AL16" s="171">
        <v>0</v>
      </c>
      <c r="AM16" s="171">
        <v>0</v>
      </c>
      <c r="AN16" s="171">
        <v>0</v>
      </c>
    </row>
    <row r="17" spans="3:40" x14ac:dyDescent="0.3">
      <c r="C17" s="171">
        <v>47</v>
      </c>
      <c r="D17" s="171">
        <v>2</v>
      </c>
      <c r="E17" s="171">
        <v>11</v>
      </c>
      <c r="F17" s="171">
        <v>5029.5</v>
      </c>
      <c r="G17" s="171">
        <v>0</v>
      </c>
      <c r="H17" s="171">
        <v>29.5</v>
      </c>
      <c r="I17" s="171">
        <v>0</v>
      </c>
      <c r="J17" s="171">
        <v>0</v>
      </c>
      <c r="K17" s="171">
        <v>5000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0</v>
      </c>
      <c r="AC17" s="171">
        <v>0</v>
      </c>
      <c r="AD17" s="171">
        <v>0</v>
      </c>
      <c r="AE17" s="171">
        <v>0</v>
      </c>
      <c r="AF17" s="171">
        <v>0</v>
      </c>
      <c r="AG17" s="171">
        <v>0</v>
      </c>
      <c r="AH17" s="171">
        <v>0</v>
      </c>
      <c r="AI17" s="171">
        <v>0</v>
      </c>
      <c r="AJ17" s="171">
        <v>0</v>
      </c>
      <c r="AK17" s="171">
        <v>0</v>
      </c>
      <c r="AL17" s="171">
        <v>0</v>
      </c>
      <c r="AM17" s="171">
        <v>0</v>
      </c>
      <c r="AN17" s="171">
        <v>0</v>
      </c>
    </row>
    <row r="18" spans="3:40" x14ac:dyDescent="0.3">
      <c r="C18" s="171">
        <v>47</v>
      </c>
      <c r="D18" s="171">
        <v>3</v>
      </c>
      <c r="E18" s="171">
        <v>1</v>
      </c>
      <c r="F18" s="171">
        <v>53.1</v>
      </c>
      <c r="G18" s="171">
        <v>0</v>
      </c>
      <c r="H18" s="171">
        <v>0.1</v>
      </c>
      <c r="I18" s="171">
        <v>0</v>
      </c>
      <c r="J18" s="171">
        <v>0</v>
      </c>
      <c r="K18" s="171">
        <v>39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0</v>
      </c>
      <c r="AD18" s="171">
        <v>0</v>
      </c>
      <c r="AE18" s="171">
        <v>0</v>
      </c>
      <c r="AF18" s="171">
        <v>0</v>
      </c>
      <c r="AG18" s="171">
        <v>0</v>
      </c>
      <c r="AH18" s="171">
        <v>14</v>
      </c>
      <c r="AI18" s="171">
        <v>0</v>
      </c>
      <c r="AJ18" s="171">
        <v>0</v>
      </c>
      <c r="AK18" s="171">
        <v>0</v>
      </c>
      <c r="AL18" s="171">
        <v>0</v>
      </c>
      <c r="AM18" s="171">
        <v>0</v>
      </c>
      <c r="AN18" s="171">
        <v>0</v>
      </c>
    </row>
    <row r="19" spans="3:40" x14ac:dyDescent="0.3">
      <c r="C19" s="171">
        <v>47</v>
      </c>
      <c r="D19" s="171">
        <v>3</v>
      </c>
      <c r="E19" s="171">
        <v>2</v>
      </c>
      <c r="F19" s="171">
        <v>7668.05</v>
      </c>
      <c r="G19" s="171">
        <v>0</v>
      </c>
      <c r="H19" s="171">
        <v>16.8</v>
      </c>
      <c r="I19" s="171">
        <v>0</v>
      </c>
      <c r="J19" s="171">
        <v>0</v>
      </c>
      <c r="K19" s="171">
        <v>5633.75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0</v>
      </c>
      <c r="AE19" s="171">
        <v>0</v>
      </c>
      <c r="AF19" s="171">
        <v>0</v>
      </c>
      <c r="AG19" s="171">
        <v>0</v>
      </c>
      <c r="AH19" s="171">
        <v>2017.5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</row>
    <row r="20" spans="3:40" x14ac:dyDescent="0.3">
      <c r="C20" s="171">
        <v>47</v>
      </c>
      <c r="D20" s="171">
        <v>3</v>
      </c>
      <c r="E20" s="171">
        <v>4</v>
      </c>
      <c r="F20" s="171">
        <v>207</v>
      </c>
      <c r="G20" s="171">
        <v>0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0</v>
      </c>
      <c r="AD20" s="171">
        <v>0</v>
      </c>
      <c r="AE20" s="171">
        <v>0</v>
      </c>
      <c r="AF20" s="171">
        <v>0</v>
      </c>
      <c r="AG20" s="171">
        <v>0</v>
      </c>
      <c r="AH20" s="171">
        <v>207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</row>
    <row r="21" spans="3:40" x14ac:dyDescent="0.3">
      <c r="C21" s="171">
        <v>47</v>
      </c>
      <c r="D21" s="171">
        <v>3</v>
      </c>
      <c r="E21" s="171">
        <v>6</v>
      </c>
      <c r="F21" s="171">
        <v>1281950</v>
      </c>
      <c r="G21" s="171">
        <v>0</v>
      </c>
      <c r="H21" s="171">
        <v>9338</v>
      </c>
      <c r="I21" s="171">
        <v>0</v>
      </c>
      <c r="J21" s="171">
        <v>0</v>
      </c>
      <c r="K21" s="171">
        <v>1004442</v>
      </c>
      <c r="L21" s="171">
        <v>0</v>
      </c>
      <c r="M21" s="171">
        <v>0</v>
      </c>
      <c r="N21" s="171">
        <v>0</v>
      </c>
      <c r="O21" s="171">
        <v>0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0</v>
      </c>
      <c r="AC21" s="171">
        <v>0</v>
      </c>
      <c r="AD21" s="171">
        <v>0</v>
      </c>
      <c r="AE21" s="171">
        <v>0</v>
      </c>
      <c r="AF21" s="171">
        <v>0</v>
      </c>
      <c r="AG21" s="171">
        <v>0</v>
      </c>
      <c r="AH21" s="171">
        <v>268170</v>
      </c>
      <c r="AI21" s="171">
        <v>0</v>
      </c>
      <c r="AJ21" s="171">
        <v>0</v>
      </c>
      <c r="AK21" s="171">
        <v>0</v>
      </c>
      <c r="AL21" s="171">
        <v>0</v>
      </c>
      <c r="AM21" s="171">
        <v>0</v>
      </c>
      <c r="AN21" s="171">
        <v>0</v>
      </c>
    </row>
    <row r="22" spans="3:40" x14ac:dyDescent="0.3">
      <c r="C22" s="171">
        <v>47</v>
      </c>
      <c r="D22" s="171">
        <v>3</v>
      </c>
      <c r="E22" s="171">
        <v>9</v>
      </c>
      <c r="F22" s="171">
        <v>13308</v>
      </c>
      <c r="G22" s="171">
        <v>0</v>
      </c>
      <c r="H22" s="171">
        <v>0</v>
      </c>
      <c r="I22" s="171">
        <v>0</v>
      </c>
      <c r="J22" s="171">
        <v>0</v>
      </c>
      <c r="K22" s="171">
        <v>7408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0</v>
      </c>
      <c r="AD22" s="171">
        <v>0</v>
      </c>
      <c r="AE22" s="171">
        <v>0</v>
      </c>
      <c r="AF22" s="171">
        <v>0</v>
      </c>
      <c r="AG22" s="171">
        <v>0</v>
      </c>
      <c r="AH22" s="171">
        <v>5900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</row>
    <row r="23" spans="3:40" x14ac:dyDescent="0.3">
      <c r="C23" s="171">
        <v>47</v>
      </c>
      <c r="D23" s="171">
        <v>3</v>
      </c>
      <c r="E23" s="171">
        <v>11</v>
      </c>
      <c r="F23" s="171">
        <v>5029.5</v>
      </c>
      <c r="G23" s="171">
        <v>0</v>
      </c>
      <c r="H23" s="171">
        <v>29.5</v>
      </c>
      <c r="I23" s="171">
        <v>0</v>
      </c>
      <c r="J23" s="171">
        <v>0</v>
      </c>
      <c r="K23" s="171">
        <v>5000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</row>
    <row r="24" spans="3:40" x14ac:dyDescent="0.3">
      <c r="C24" s="171">
        <v>47</v>
      </c>
      <c r="D24" s="171">
        <v>4</v>
      </c>
      <c r="E24" s="171">
        <v>1</v>
      </c>
      <c r="F24" s="171">
        <v>53.1</v>
      </c>
      <c r="G24" s="171">
        <v>0</v>
      </c>
      <c r="H24" s="171">
        <v>0.1</v>
      </c>
      <c r="I24" s="171">
        <v>0</v>
      </c>
      <c r="J24" s="171">
        <v>0</v>
      </c>
      <c r="K24" s="171">
        <v>40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0</v>
      </c>
      <c r="AE24" s="171">
        <v>0</v>
      </c>
      <c r="AF24" s="171">
        <v>0</v>
      </c>
      <c r="AG24" s="171">
        <v>0</v>
      </c>
      <c r="AH24" s="171">
        <v>13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</row>
    <row r="25" spans="3:40" x14ac:dyDescent="0.3">
      <c r="C25" s="171">
        <v>47</v>
      </c>
      <c r="D25" s="171">
        <v>4</v>
      </c>
      <c r="E25" s="171">
        <v>2</v>
      </c>
      <c r="F25" s="171">
        <v>7513.35</v>
      </c>
      <c r="G25" s="171">
        <v>0</v>
      </c>
      <c r="H25" s="171">
        <v>17.600000000000001</v>
      </c>
      <c r="I25" s="171">
        <v>0</v>
      </c>
      <c r="J25" s="171">
        <v>0</v>
      </c>
      <c r="K25" s="171">
        <v>5736.75</v>
      </c>
      <c r="L25" s="171">
        <v>0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0</v>
      </c>
      <c r="AC25" s="171">
        <v>0</v>
      </c>
      <c r="AD25" s="171">
        <v>0</v>
      </c>
      <c r="AE25" s="171">
        <v>0</v>
      </c>
      <c r="AF25" s="171">
        <v>0</v>
      </c>
      <c r="AG25" s="171">
        <v>0</v>
      </c>
      <c r="AH25" s="171">
        <v>1759</v>
      </c>
      <c r="AI25" s="171">
        <v>0</v>
      </c>
      <c r="AJ25" s="171">
        <v>0</v>
      </c>
      <c r="AK25" s="171">
        <v>0</v>
      </c>
      <c r="AL25" s="171">
        <v>0</v>
      </c>
      <c r="AM25" s="171">
        <v>0</v>
      </c>
      <c r="AN25" s="171">
        <v>0</v>
      </c>
    </row>
    <row r="26" spans="3:40" x14ac:dyDescent="0.3">
      <c r="C26" s="171">
        <v>47</v>
      </c>
      <c r="D26" s="171">
        <v>4</v>
      </c>
      <c r="E26" s="171">
        <v>4</v>
      </c>
      <c r="F26" s="171">
        <v>759</v>
      </c>
      <c r="G26" s="171">
        <v>0</v>
      </c>
      <c r="H26" s="171">
        <v>0</v>
      </c>
      <c r="I26" s="171">
        <v>0</v>
      </c>
      <c r="J26" s="171">
        <v>0</v>
      </c>
      <c r="K26" s="171">
        <v>569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0</v>
      </c>
      <c r="AC26" s="171">
        <v>0</v>
      </c>
      <c r="AD26" s="171">
        <v>0</v>
      </c>
      <c r="AE26" s="171">
        <v>0</v>
      </c>
      <c r="AF26" s="171">
        <v>0</v>
      </c>
      <c r="AG26" s="171">
        <v>0</v>
      </c>
      <c r="AH26" s="171">
        <v>190</v>
      </c>
      <c r="AI26" s="171">
        <v>0</v>
      </c>
      <c r="AJ26" s="171">
        <v>0</v>
      </c>
      <c r="AK26" s="171">
        <v>0</v>
      </c>
      <c r="AL26" s="171">
        <v>0</v>
      </c>
      <c r="AM26" s="171">
        <v>0</v>
      </c>
      <c r="AN26" s="171">
        <v>0</v>
      </c>
    </row>
    <row r="27" spans="3:40" x14ac:dyDescent="0.3">
      <c r="C27" s="171">
        <v>47</v>
      </c>
      <c r="D27" s="171">
        <v>4</v>
      </c>
      <c r="E27" s="171">
        <v>6</v>
      </c>
      <c r="F27" s="171">
        <v>1381224</v>
      </c>
      <c r="G27" s="171">
        <v>0</v>
      </c>
      <c r="H27" s="171">
        <v>9338</v>
      </c>
      <c r="I27" s="171">
        <v>0</v>
      </c>
      <c r="J27" s="171">
        <v>0</v>
      </c>
      <c r="K27" s="171">
        <v>1127304</v>
      </c>
      <c r="L27" s="171">
        <v>0</v>
      </c>
      <c r="M27" s="171">
        <v>0</v>
      </c>
      <c r="N27" s="171">
        <v>0</v>
      </c>
      <c r="O27" s="171">
        <v>0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1">
        <v>0</v>
      </c>
      <c r="W27" s="171">
        <v>0</v>
      </c>
      <c r="X27" s="171">
        <v>0</v>
      </c>
      <c r="Y27" s="171">
        <v>0</v>
      </c>
      <c r="Z27" s="171">
        <v>0</v>
      </c>
      <c r="AA27" s="171">
        <v>0</v>
      </c>
      <c r="AB27" s="171">
        <v>0</v>
      </c>
      <c r="AC27" s="171">
        <v>0</v>
      </c>
      <c r="AD27" s="171">
        <v>0</v>
      </c>
      <c r="AE27" s="171">
        <v>0</v>
      </c>
      <c r="AF27" s="171">
        <v>0</v>
      </c>
      <c r="AG27" s="171">
        <v>0</v>
      </c>
      <c r="AH27" s="171">
        <v>244582</v>
      </c>
      <c r="AI27" s="171">
        <v>0</v>
      </c>
      <c r="AJ27" s="171">
        <v>0</v>
      </c>
      <c r="AK27" s="171">
        <v>0</v>
      </c>
      <c r="AL27" s="171">
        <v>0</v>
      </c>
      <c r="AM27" s="171">
        <v>0</v>
      </c>
      <c r="AN27" s="171">
        <v>0</v>
      </c>
    </row>
    <row r="28" spans="3:40" x14ac:dyDescent="0.3">
      <c r="C28" s="171">
        <v>47</v>
      </c>
      <c r="D28" s="171">
        <v>4</v>
      </c>
      <c r="E28" s="171">
        <v>9</v>
      </c>
      <c r="F28" s="171">
        <v>26544</v>
      </c>
      <c r="G28" s="171">
        <v>0</v>
      </c>
      <c r="H28" s="171">
        <v>0</v>
      </c>
      <c r="I28" s="171">
        <v>0</v>
      </c>
      <c r="J28" s="171">
        <v>0</v>
      </c>
      <c r="K28" s="171">
        <v>26544</v>
      </c>
      <c r="L28" s="171">
        <v>0</v>
      </c>
      <c r="M28" s="171">
        <v>0</v>
      </c>
      <c r="N28" s="171">
        <v>0</v>
      </c>
      <c r="O28" s="171">
        <v>0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71">
        <v>0</v>
      </c>
      <c r="V28" s="171">
        <v>0</v>
      </c>
      <c r="W28" s="171">
        <v>0</v>
      </c>
      <c r="X28" s="171">
        <v>0</v>
      </c>
      <c r="Y28" s="171">
        <v>0</v>
      </c>
      <c r="Z28" s="171">
        <v>0</v>
      </c>
      <c r="AA28" s="171">
        <v>0</v>
      </c>
      <c r="AB28" s="171">
        <v>0</v>
      </c>
      <c r="AC28" s="171">
        <v>0</v>
      </c>
      <c r="AD28" s="171">
        <v>0</v>
      </c>
      <c r="AE28" s="171">
        <v>0</v>
      </c>
      <c r="AF28" s="171">
        <v>0</v>
      </c>
      <c r="AG28" s="171">
        <v>0</v>
      </c>
      <c r="AH28" s="171">
        <v>0</v>
      </c>
      <c r="AI28" s="171">
        <v>0</v>
      </c>
      <c r="AJ28" s="171">
        <v>0</v>
      </c>
      <c r="AK28" s="171">
        <v>0</v>
      </c>
      <c r="AL28" s="171">
        <v>0</v>
      </c>
      <c r="AM28" s="171">
        <v>0</v>
      </c>
      <c r="AN28" s="171">
        <v>0</v>
      </c>
    </row>
    <row r="29" spans="3:40" x14ac:dyDescent="0.3">
      <c r="C29" s="171">
        <v>47</v>
      </c>
      <c r="D29" s="171">
        <v>4</v>
      </c>
      <c r="E29" s="171">
        <v>10</v>
      </c>
      <c r="F29" s="171">
        <v>6000</v>
      </c>
      <c r="G29" s="171">
        <v>0</v>
      </c>
      <c r="H29" s="171">
        <v>0</v>
      </c>
      <c r="I29" s="171">
        <v>0</v>
      </c>
      <c r="J29" s="171">
        <v>0</v>
      </c>
      <c r="K29" s="171">
        <v>6000</v>
      </c>
      <c r="L29" s="171"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71">
        <v>0</v>
      </c>
      <c r="V29" s="171">
        <v>0</v>
      </c>
      <c r="W29" s="171">
        <v>0</v>
      </c>
      <c r="X29" s="171">
        <v>0</v>
      </c>
      <c r="Y29" s="171">
        <v>0</v>
      </c>
      <c r="Z29" s="171">
        <v>0</v>
      </c>
      <c r="AA29" s="171">
        <v>0</v>
      </c>
      <c r="AB29" s="171">
        <v>0</v>
      </c>
      <c r="AC29" s="171">
        <v>0</v>
      </c>
      <c r="AD29" s="171">
        <v>0</v>
      </c>
      <c r="AE29" s="171">
        <v>0</v>
      </c>
      <c r="AF29" s="171">
        <v>0</v>
      </c>
      <c r="AG29" s="171">
        <v>0</v>
      </c>
      <c r="AH29" s="171">
        <v>0</v>
      </c>
      <c r="AI29" s="171">
        <v>0</v>
      </c>
      <c r="AJ29" s="171">
        <v>0</v>
      </c>
      <c r="AK29" s="171">
        <v>0</v>
      </c>
      <c r="AL29" s="171">
        <v>0</v>
      </c>
      <c r="AM29" s="171">
        <v>0</v>
      </c>
      <c r="AN29" s="171">
        <v>0</v>
      </c>
    </row>
    <row r="30" spans="3:40" x14ac:dyDescent="0.3">
      <c r="C30" s="171">
        <v>47</v>
      </c>
      <c r="D30" s="171">
        <v>4</v>
      </c>
      <c r="E30" s="171">
        <v>11</v>
      </c>
      <c r="F30" s="171">
        <v>5029.5</v>
      </c>
      <c r="G30" s="171">
        <v>0</v>
      </c>
      <c r="H30" s="171">
        <v>29.5</v>
      </c>
      <c r="I30" s="171">
        <v>0</v>
      </c>
      <c r="J30" s="171">
        <v>0</v>
      </c>
      <c r="K30" s="171">
        <v>5000</v>
      </c>
      <c r="L30" s="171">
        <v>0</v>
      </c>
      <c r="M30" s="171">
        <v>0</v>
      </c>
      <c r="N30" s="171">
        <v>0</v>
      </c>
      <c r="O30" s="171">
        <v>0</v>
      </c>
      <c r="P30" s="171">
        <v>0</v>
      </c>
      <c r="Q30" s="171">
        <v>0</v>
      </c>
      <c r="R30" s="171">
        <v>0</v>
      </c>
      <c r="S30" s="171">
        <v>0</v>
      </c>
      <c r="T30" s="171">
        <v>0</v>
      </c>
      <c r="U30" s="171">
        <v>0</v>
      </c>
      <c r="V30" s="171">
        <v>0</v>
      </c>
      <c r="W30" s="171">
        <v>0</v>
      </c>
      <c r="X30" s="171">
        <v>0</v>
      </c>
      <c r="Y30" s="171">
        <v>0</v>
      </c>
      <c r="Z30" s="171">
        <v>0</v>
      </c>
      <c r="AA30" s="171">
        <v>0</v>
      </c>
      <c r="AB30" s="171">
        <v>0</v>
      </c>
      <c r="AC30" s="171">
        <v>0</v>
      </c>
      <c r="AD30" s="171">
        <v>0</v>
      </c>
      <c r="AE30" s="171">
        <v>0</v>
      </c>
      <c r="AF30" s="171">
        <v>0</v>
      </c>
      <c r="AG30" s="171">
        <v>0</v>
      </c>
      <c r="AH30" s="171">
        <v>0</v>
      </c>
      <c r="AI30" s="171">
        <v>0</v>
      </c>
      <c r="AJ30" s="171">
        <v>0</v>
      </c>
      <c r="AK30" s="171">
        <v>0</v>
      </c>
      <c r="AL30" s="171">
        <v>0</v>
      </c>
      <c r="AM30" s="171">
        <v>0</v>
      </c>
      <c r="AN30" s="171">
        <v>0</v>
      </c>
    </row>
    <row r="31" spans="3:40" x14ac:dyDescent="0.3">
      <c r="C31" s="171">
        <v>47</v>
      </c>
      <c r="D31" s="171">
        <v>5</v>
      </c>
      <c r="E31" s="171">
        <v>1</v>
      </c>
      <c r="F31" s="171">
        <v>53.1</v>
      </c>
      <c r="G31" s="171">
        <v>0</v>
      </c>
      <c r="H31" s="171">
        <v>0.1</v>
      </c>
      <c r="I31" s="171">
        <v>0</v>
      </c>
      <c r="J31" s="171">
        <v>0</v>
      </c>
      <c r="K31" s="171">
        <v>40</v>
      </c>
      <c r="L31" s="171">
        <v>0</v>
      </c>
      <c r="M31" s="171">
        <v>0</v>
      </c>
      <c r="N31" s="171">
        <v>0</v>
      </c>
      <c r="O31" s="171">
        <v>0</v>
      </c>
      <c r="P31" s="171">
        <v>0</v>
      </c>
      <c r="Q31" s="171">
        <v>0</v>
      </c>
      <c r="R31" s="171">
        <v>0</v>
      </c>
      <c r="S31" s="171">
        <v>0</v>
      </c>
      <c r="T31" s="171">
        <v>0</v>
      </c>
      <c r="U31" s="171">
        <v>0</v>
      </c>
      <c r="V31" s="171">
        <v>0</v>
      </c>
      <c r="W31" s="171">
        <v>0</v>
      </c>
      <c r="X31" s="171">
        <v>0</v>
      </c>
      <c r="Y31" s="171">
        <v>0</v>
      </c>
      <c r="Z31" s="171">
        <v>0</v>
      </c>
      <c r="AA31" s="171">
        <v>0</v>
      </c>
      <c r="AB31" s="171">
        <v>0</v>
      </c>
      <c r="AC31" s="171">
        <v>0</v>
      </c>
      <c r="AD31" s="171">
        <v>0</v>
      </c>
      <c r="AE31" s="171">
        <v>0</v>
      </c>
      <c r="AF31" s="171">
        <v>0</v>
      </c>
      <c r="AG31" s="171">
        <v>0</v>
      </c>
      <c r="AH31" s="171">
        <v>13</v>
      </c>
      <c r="AI31" s="171">
        <v>0</v>
      </c>
      <c r="AJ31" s="171">
        <v>0</v>
      </c>
      <c r="AK31" s="171">
        <v>0</v>
      </c>
      <c r="AL31" s="171">
        <v>0</v>
      </c>
      <c r="AM31" s="171">
        <v>0</v>
      </c>
      <c r="AN31" s="171">
        <v>0</v>
      </c>
    </row>
    <row r="32" spans="3:40" x14ac:dyDescent="0.3">
      <c r="C32" s="171">
        <v>47</v>
      </c>
      <c r="D32" s="171">
        <v>5</v>
      </c>
      <c r="E32" s="171">
        <v>2</v>
      </c>
      <c r="F32" s="171">
        <v>7904.3</v>
      </c>
      <c r="G32" s="171">
        <v>0</v>
      </c>
      <c r="H32" s="171">
        <v>16.8</v>
      </c>
      <c r="I32" s="171">
        <v>0</v>
      </c>
      <c r="J32" s="171">
        <v>0</v>
      </c>
      <c r="K32" s="171">
        <v>5973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0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71">
        <v>0</v>
      </c>
      <c r="AB32" s="171">
        <v>0</v>
      </c>
      <c r="AC32" s="171">
        <v>0</v>
      </c>
      <c r="AD32" s="171">
        <v>0</v>
      </c>
      <c r="AE32" s="171">
        <v>0</v>
      </c>
      <c r="AF32" s="171">
        <v>0</v>
      </c>
      <c r="AG32" s="171">
        <v>0</v>
      </c>
      <c r="AH32" s="171">
        <v>1914.5</v>
      </c>
      <c r="AI32" s="171">
        <v>0</v>
      </c>
      <c r="AJ32" s="171">
        <v>0</v>
      </c>
      <c r="AK32" s="171">
        <v>0</v>
      </c>
      <c r="AL32" s="171">
        <v>0</v>
      </c>
      <c r="AM32" s="171">
        <v>0</v>
      </c>
      <c r="AN32" s="171">
        <v>0</v>
      </c>
    </row>
    <row r="33" spans="3:40" x14ac:dyDescent="0.3">
      <c r="C33" s="171">
        <v>47</v>
      </c>
      <c r="D33" s="171">
        <v>5</v>
      </c>
      <c r="E33" s="171">
        <v>4</v>
      </c>
      <c r="F33" s="171">
        <v>429</v>
      </c>
      <c r="G33" s="171">
        <v>0</v>
      </c>
      <c r="H33" s="171">
        <v>0</v>
      </c>
      <c r="I33" s="171">
        <v>0</v>
      </c>
      <c r="J33" s="171">
        <v>0</v>
      </c>
      <c r="K33" s="171">
        <v>289</v>
      </c>
      <c r="L33" s="171">
        <v>0</v>
      </c>
      <c r="M33" s="171">
        <v>0</v>
      </c>
      <c r="N33" s="171">
        <v>0</v>
      </c>
      <c r="O33" s="171"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71">
        <v>0</v>
      </c>
      <c r="W33" s="171">
        <v>0</v>
      </c>
      <c r="X33" s="171">
        <v>0</v>
      </c>
      <c r="Y33" s="171">
        <v>0</v>
      </c>
      <c r="Z33" s="171">
        <v>0</v>
      </c>
      <c r="AA33" s="171">
        <v>0</v>
      </c>
      <c r="AB33" s="171">
        <v>0</v>
      </c>
      <c r="AC33" s="171">
        <v>0</v>
      </c>
      <c r="AD33" s="171">
        <v>0</v>
      </c>
      <c r="AE33" s="171">
        <v>0</v>
      </c>
      <c r="AF33" s="171">
        <v>0</v>
      </c>
      <c r="AG33" s="171">
        <v>0</v>
      </c>
      <c r="AH33" s="171">
        <v>140</v>
      </c>
      <c r="AI33" s="171">
        <v>0</v>
      </c>
      <c r="AJ33" s="171">
        <v>0</v>
      </c>
      <c r="AK33" s="171">
        <v>0</v>
      </c>
      <c r="AL33" s="171">
        <v>0</v>
      </c>
      <c r="AM33" s="171">
        <v>0</v>
      </c>
      <c r="AN33" s="171">
        <v>0</v>
      </c>
    </row>
    <row r="34" spans="3:40" x14ac:dyDescent="0.3">
      <c r="C34" s="171">
        <v>47</v>
      </c>
      <c r="D34" s="171">
        <v>5</v>
      </c>
      <c r="E34" s="171">
        <v>6</v>
      </c>
      <c r="F34" s="171">
        <v>1361274</v>
      </c>
      <c r="G34" s="171">
        <v>0</v>
      </c>
      <c r="H34" s="171">
        <v>9364</v>
      </c>
      <c r="I34" s="171">
        <v>0</v>
      </c>
      <c r="J34" s="171">
        <v>0</v>
      </c>
      <c r="K34" s="171">
        <v>1097180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0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71">
        <v>0</v>
      </c>
      <c r="AB34" s="171">
        <v>0</v>
      </c>
      <c r="AC34" s="171">
        <v>0</v>
      </c>
      <c r="AD34" s="171">
        <v>0</v>
      </c>
      <c r="AE34" s="171">
        <v>0</v>
      </c>
      <c r="AF34" s="171">
        <v>0</v>
      </c>
      <c r="AG34" s="171">
        <v>0</v>
      </c>
      <c r="AH34" s="171">
        <v>254730</v>
      </c>
      <c r="AI34" s="171">
        <v>0</v>
      </c>
      <c r="AJ34" s="171">
        <v>0</v>
      </c>
      <c r="AK34" s="171">
        <v>0</v>
      </c>
      <c r="AL34" s="171">
        <v>0</v>
      </c>
      <c r="AM34" s="171">
        <v>0</v>
      </c>
      <c r="AN34" s="171">
        <v>0</v>
      </c>
    </row>
    <row r="35" spans="3:40" x14ac:dyDescent="0.3">
      <c r="C35" s="171">
        <v>47</v>
      </c>
      <c r="D35" s="171">
        <v>5</v>
      </c>
      <c r="E35" s="171">
        <v>9</v>
      </c>
      <c r="F35" s="171">
        <v>27971</v>
      </c>
      <c r="G35" s="171">
        <v>0</v>
      </c>
      <c r="H35" s="171">
        <v>0</v>
      </c>
      <c r="I35" s="171">
        <v>0</v>
      </c>
      <c r="J35" s="171">
        <v>0</v>
      </c>
      <c r="K35" s="171">
        <v>18143</v>
      </c>
      <c r="L35" s="171">
        <v>0</v>
      </c>
      <c r="M35" s="171">
        <v>0</v>
      </c>
      <c r="N35" s="171">
        <v>0</v>
      </c>
      <c r="O35" s="171">
        <v>0</v>
      </c>
      <c r="P35" s="171">
        <v>0</v>
      </c>
      <c r="Q35" s="171">
        <v>0</v>
      </c>
      <c r="R35" s="171">
        <v>0</v>
      </c>
      <c r="S35" s="171">
        <v>0</v>
      </c>
      <c r="T35" s="171">
        <v>0</v>
      </c>
      <c r="U35" s="171">
        <v>0</v>
      </c>
      <c r="V35" s="171">
        <v>0</v>
      </c>
      <c r="W35" s="171">
        <v>0</v>
      </c>
      <c r="X35" s="171">
        <v>0</v>
      </c>
      <c r="Y35" s="171">
        <v>0</v>
      </c>
      <c r="Z35" s="171">
        <v>0</v>
      </c>
      <c r="AA35" s="171">
        <v>0</v>
      </c>
      <c r="AB35" s="171">
        <v>0</v>
      </c>
      <c r="AC35" s="171">
        <v>0</v>
      </c>
      <c r="AD35" s="171">
        <v>0</v>
      </c>
      <c r="AE35" s="171">
        <v>0</v>
      </c>
      <c r="AF35" s="171">
        <v>0</v>
      </c>
      <c r="AG35" s="171">
        <v>0</v>
      </c>
      <c r="AH35" s="171">
        <v>9828</v>
      </c>
      <c r="AI35" s="171">
        <v>0</v>
      </c>
      <c r="AJ35" s="171">
        <v>0</v>
      </c>
      <c r="AK35" s="171">
        <v>0</v>
      </c>
      <c r="AL35" s="171">
        <v>0</v>
      </c>
      <c r="AM35" s="171">
        <v>0</v>
      </c>
      <c r="AN35" s="171">
        <v>0</v>
      </c>
    </row>
    <row r="36" spans="3:40" x14ac:dyDescent="0.3">
      <c r="C36" s="171">
        <v>47</v>
      </c>
      <c r="D36" s="171">
        <v>5</v>
      </c>
      <c r="E36" s="171">
        <v>10</v>
      </c>
      <c r="F36" s="171">
        <v>7948</v>
      </c>
      <c r="G36" s="171">
        <v>0</v>
      </c>
      <c r="H36" s="171">
        <v>0</v>
      </c>
      <c r="I36" s="171">
        <v>0</v>
      </c>
      <c r="J36" s="171">
        <v>0</v>
      </c>
      <c r="K36" s="171">
        <v>7948</v>
      </c>
      <c r="L36" s="171">
        <v>0</v>
      </c>
      <c r="M36" s="171">
        <v>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0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71">
        <v>0</v>
      </c>
      <c r="AB36" s="171">
        <v>0</v>
      </c>
      <c r="AC36" s="171">
        <v>0</v>
      </c>
      <c r="AD36" s="171">
        <v>0</v>
      </c>
      <c r="AE36" s="171">
        <v>0</v>
      </c>
      <c r="AF36" s="171">
        <v>0</v>
      </c>
      <c r="AG36" s="171">
        <v>0</v>
      </c>
      <c r="AH36" s="171">
        <v>0</v>
      </c>
      <c r="AI36" s="171">
        <v>0</v>
      </c>
      <c r="AJ36" s="171">
        <v>0</v>
      </c>
      <c r="AK36" s="171">
        <v>0</v>
      </c>
      <c r="AL36" s="171">
        <v>0</v>
      </c>
      <c r="AM36" s="171">
        <v>0</v>
      </c>
      <c r="AN36" s="171">
        <v>0</v>
      </c>
    </row>
    <row r="37" spans="3:40" x14ac:dyDescent="0.3">
      <c r="C37" s="171">
        <v>47</v>
      </c>
      <c r="D37" s="171">
        <v>5</v>
      </c>
      <c r="E37" s="171">
        <v>11</v>
      </c>
      <c r="F37" s="171">
        <v>5029.5</v>
      </c>
      <c r="G37" s="171">
        <v>0</v>
      </c>
      <c r="H37" s="171">
        <v>29.5</v>
      </c>
      <c r="I37" s="171">
        <v>0</v>
      </c>
      <c r="J37" s="171">
        <v>0</v>
      </c>
      <c r="K37" s="171">
        <v>5000</v>
      </c>
      <c r="L37" s="171">
        <v>0</v>
      </c>
      <c r="M37" s="171">
        <v>0</v>
      </c>
      <c r="N37" s="171">
        <v>0</v>
      </c>
      <c r="O37" s="171">
        <v>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71">
        <v>0</v>
      </c>
      <c r="V37" s="171">
        <v>0</v>
      </c>
      <c r="W37" s="171">
        <v>0</v>
      </c>
      <c r="X37" s="171">
        <v>0</v>
      </c>
      <c r="Y37" s="171">
        <v>0</v>
      </c>
      <c r="Z37" s="171">
        <v>0</v>
      </c>
      <c r="AA37" s="171">
        <v>0</v>
      </c>
      <c r="AB37" s="171">
        <v>0</v>
      </c>
      <c r="AC37" s="171">
        <v>0</v>
      </c>
      <c r="AD37" s="171">
        <v>0</v>
      </c>
      <c r="AE37" s="171">
        <v>0</v>
      </c>
      <c r="AF37" s="171">
        <v>0</v>
      </c>
      <c r="AG37" s="171">
        <v>0</v>
      </c>
      <c r="AH37" s="171">
        <v>0</v>
      </c>
      <c r="AI37" s="171">
        <v>0</v>
      </c>
      <c r="AJ37" s="171">
        <v>0</v>
      </c>
      <c r="AK37" s="171">
        <v>0</v>
      </c>
      <c r="AL37" s="171">
        <v>0</v>
      </c>
      <c r="AM37" s="171">
        <v>0</v>
      </c>
      <c r="AN37" s="171">
        <v>0</v>
      </c>
    </row>
    <row r="38" spans="3:40" x14ac:dyDescent="0.3">
      <c r="C38" s="171">
        <v>47</v>
      </c>
      <c r="D38" s="171">
        <v>6</v>
      </c>
      <c r="E38" s="171">
        <v>1</v>
      </c>
      <c r="F38" s="171">
        <v>54.1</v>
      </c>
      <c r="G38" s="171">
        <v>0</v>
      </c>
      <c r="H38" s="171">
        <v>0.1</v>
      </c>
      <c r="I38" s="171">
        <v>0</v>
      </c>
      <c r="J38" s="171">
        <v>0</v>
      </c>
      <c r="K38" s="171">
        <v>41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71">
        <v>0</v>
      </c>
      <c r="AB38" s="171">
        <v>0</v>
      </c>
      <c r="AC38" s="171">
        <v>0</v>
      </c>
      <c r="AD38" s="171">
        <v>0</v>
      </c>
      <c r="AE38" s="171">
        <v>0</v>
      </c>
      <c r="AF38" s="171">
        <v>0</v>
      </c>
      <c r="AG38" s="171">
        <v>0</v>
      </c>
      <c r="AH38" s="171">
        <v>13</v>
      </c>
      <c r="AI38" s="171">
        <v>0</v>
      </c>
      <c r="AJ38" s="171">
        <v>0</v>
      </c>
      <c r="AK38" s="171">
        <v>0</v>
      </c>
      <c r="AL38" s="171">
        <v>0</v>
      </c>
      <c r="AM38" s="171">
        <v>0</v>
      </c>
      <c r="AN38" s="171">
        <v>0</v>
      </c>
    </row>
    <row r="39" spans="3:40" x14ac:dyDescent="0.3">
      <c r="C39" s="171">
        <v>47</v>
      </c>
      <c r="D39" s="171">
        <v>6</v>
      </c>
      <c r="E39" s="171">
        <v>2</v>
      </c>
      <c r="F39" s="171">
        <v>7320.5</v>
      </c>
      <c r="G39" s="171">
        <v>0</v>
      </c>
      <c r="H39" s="171">
        <v>16</v>
      </c>
      <c r="I39" s="171">
        <v>0</v>
      </c>
      <c r="J39" s="171">
        <v>0</v>
      </c>
      <c r="K39" s="171">
        <v>5636.5</v>
      </c>
      <c r="L39" s="171">
        <v>0</v>
      </c>
      <c r="M39" s="171">
        <v>0</v>
      </c>
      <c r="N39" s="171">
        <v>0</v>
      </c>
      <c r="O39" s="171">
        <v>0</v>
      </c>
      <c r="P39" s="171">
        <v>0</v>
      </c>
      <c r="Q39" s="171">
        <v>0</v>
      </c>
      <c r="R39" s="171">
        <v>0</v>
      </c>
      <c r="S39" s="171">
        <v>0</v>
      </c>
      <c r="T39" s="171">
        <v>0</v>
      </c>
      <c r="U39" s="171">
        <v>0</v>
      </c>
      <c r="V39" s="171">
        <v>0</v>
      </c>
      <c r="W39" s="171">
        <v>0</v>
      </c>
      <c r="X39" s="171">
        <v>0</v>
      </c>
      <c r="Y39" s="171">
        <v>0</v>
      </c>
      <c r="Z39" s="171">
        <v>0</v>
      </c>
      <c r="AA39" s="171">
        <v>0</v>
      </c>
      <c r="AB39" s="171">
        <v>0</v>
      </c>
      <c r="AC39" s="171">
        <v>0</v>
      </c>
      <c r="AD39" s="171">
        <v>0</v>
      </c>
      <c r="AE39" s="171">
        <v>0</v>
      </c>
      <c r="AF39" s="171">
        <v>0</v>
      </c>
      <c r="AG39" s="171">
        <v>0</v>
      </c>
      <c r="AH39" s="171">
        <v>1668</v>
      </c>
      <c r="AI39" s="171">
        <v>0</v>
      </c>
      <c r="AJ39" s="171">
        <v>0</v>
      </c>
      <c r="AK39" s="171">
        <v>0</v>
      </c>
      <c r="AL39" s="171">
        <v>0</v>
      </c>
      <c r="AM39" s="171">
        <v>0</v>
      </c>
      <c r="AN39" s="171">
        <v>0</v>
      </c>
    </row>
    <row r="40" spans="3:40" x14ac:dyDescent="0.3">
      <c r="C40" s="171">
        <v>47</v>
      </c>
      <c r="D40" s="171">
        <v>6</v>
      </c>
      <c r="E40" s="171">
        <v>4</v>
      </c>
      <c r="F40" s="171">
        <v>515</v>
      </c>
      <c r="G40" s="171">
        <v>0</v>
      </c>
      <c r="H40" s="171">
        <v>0</v>
      </c>
      <c r="I40" s="171">
        <v>0</v>
      </c>
      <c r="J40" s="171">
        <v>0</v>
      </c>
      <c r="K40" s="171">
        <v>275</v>
      </c>
      <c r="L40" s="171">
        <v>0</v>
      </c>
      <c r="M40" s="171">
        <v>0</v>
      </c>
      <c r="N40" s="171">
        <v>0</v>
      </c>
      <c r="O40" s="171">
        <v>0</v>
      </c>
      <c r="P40" s="171">
        <v>0</v>
      </c>
      <c r="Q40" s="171">
        <v>0</v>
      </c>
      <c r="R40" s="171">
        <v>0</v>
      </c>
      <c r="S40" s="171">
        <v>0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71">
        <v>0</v>
      </c>
      <c r="AB40" s="171">
        <v>0</v>
      </c>
      <c r="AC40" s="171">
        <v>0</v>
      </c>
      <c r="AD40" s="171">
        <v>0</v>
      </c>
      <c r="AE40" s="171">
        <v>0</v>
      </c>
      <c r="AF40" s="171">
        <v>0</v>
      </c>
      <c r="AG40" s="171">
        <v>0</v>
      </c>
      <c r="AH40" s="171">
        <v>240</v>
      </c>
      <c r="AI40" s="171">
        <v>0</v>
      </c>
      <c r="AJ40" s="171">
        <v>0</v>
      </c>
      <c r="AK40" s="171">
        <v>0</v>
      </c>
      <c r="AL40" s="171">
        <v>0</v>
      </c>
      <c r="AM40" s="171">
        <v>0</v>
      </c>
      <c r="AN40" s="171">
        <v>0</v>
      </c>
    </row>
    <row r="41" spans="3:40" x14ac:dyDescent="0.3">
      <c r="C41" s="171">
        <v>47</v>
      </c>
      <c r="D41" s="171">
        <v>6</v>
      </c>
      <c r="E41" s="171">
        <v>6</v>
      </c>
      <c r="F41" s="171">
        <v>1338446</v>
      </c>
      <c r="G41" s="171">
        <v>0</v>
      </c>
      <c r="H41" s="171">
        <v>9344</v>
      </c>
      <c r="I41" s="171">
        <v>0</v>
      </c>
      <c r="J41" s="171">
        <v>0</v>
      </c>
      <c r="K41" s="171">
        <v>1066360</v>
      </c>
      <c r="L41" s="171">
        <v>0</v>
      </c>
      <c r="M41" s="171">
        <v>0</v>
      </c>
      <c r="N41" s="171">
        <v>0</v>
      </c>
      <c r="O41" s="171">
        <v>0</v>
      </c>
      <c r="P41" s="171">
        <v>0</v>
      </c>
      <c r="Q41" s="171">
        <v>0</v>
      </c>
      <c r="R41" s="171">
        <v>0</v>
      </c>
      <c r="S41" s="171">
        <v>0</v>
      </c>
      <c r="T41" s="171">
        <v>0</v>
      </c>
      <c r="U41" s="171">
        <v>0</v>
      </c>
      <c r="V41" s="171">
        <v>0</v>
      </c>
      <c r="W41" s="171">
        <v>0</v>
      </c>
      <c r="X41" s="171">
        <v>0</v>
      </c>
      <c r="Y41" s="171">
        <v>0</v>
      </c>
      <c r="Z41" s="171">
        <v>0</v>
      </c>
      <c r="AA41" s="171">
        <v>0</v>
      </c>
      <c r="AB41" s="171">
        <v>0</v>
      </c>
      <c r="AC41" s="171">
        <v>0</v>
      </c>
      <c r="AD41" s="171">
        <v>0</v>
      </c>
      <c r="AE41" s="171">
        <v>0</v>
      </c>
      <c r="AF41" s="171">
        <v>0</v>
      </c>
      <c r="AG41" s="171">
        <v>0</v>
      </c>
      <c r="AH41" s="171">
        <v>262742</v>
      </c>
      <c r="AI41" s="171">
        <v>0</v>
      </c>
      <c r="AJ41" s="171">
        <v>0</v>
      </c>
      <c r="AK41" s="171">
        <v>0</v>
      </c>
      <c r="AL41" s="171">
        <v>0</v>
      </c>
      <c r="AM41" s="171">
        <v>0</v>
      </c>
      <c r="AN41" s="171">
        <v>0</v>
      </c>
    </row>
    <row r="42" spans="3:40" x14ac:dyDescent="0.3">
      <c r="C42" s="171">
        <v>47</v>
      </c>
      <c r="D42" s="171">
        <v>6</v>
      </c>
      <c r="E42" s="171">
        <v>9</v>
      </c>
      <c r="F42" s="171">
        <v>34571</v>
      </c>
      <c r="G42" s="171">
        <v>0</v>
      </c>
      <c r="H42" s="171">
        <v>0</v>
      </c>
      <c r="I42" s="171">
        <v>0</v>
      </c>
      <c r="J42" s="171">
        <v>0</v>
      </c>
      <c r="K42" s="171">
        <v>21291</v>
      </c>
      <c r="L42" s="171">
        <v>0</v>
      </c>
      <c r="M42" s="171">
        <v>0</v>
      </c>
      <c r="N42" s="171">
        <v>0</v>
      </c>
      <c r="O42" s="171">
        <v>0</v>
      </c>
      <c r="P42" s="171">
        <v>0</v>
      </c>
      <c r="Q42" s="171">
        <v>0</v>
      </c>
      <c r="R42" s="171">
        <v>0</v>
      </c>
      <c r="S42" s="171">
        <v>0</v>
      </c>
      <c r="T42" s="171">
        <v>0</v>
      </c>
      <c r="U42" s="171">
        <v>0</v>
      </c>
      <c r="V42" s="171">
        <v>0</v>
      </c>
      <c r="W42" s="171">
        <v>0</v>
      </c>
      <c r="X42" s="171">
        <v>0</v>
      </c>
      <c r="Y42" s="171">
        <v>0</v>
      </c>
      <c r="Z42" s="171">
        <v>0</v>
      </c>
      <c r="AA42" s="171">
        <v>0</v>
      </c>
      <c r="AB42" s="171">
        <v>0</v>
      </c>
      <c r="AC42" s="171">
        <v>0</v>
      </c>
      <c r="AD42" s="171">
        <v>0</v>
      </c>
      <c r="AE42" s="171">
        <v>0</v>
      </c>
      <c r="AF42" s="171">
        <v>0</v>
      </c>
      <c r="AG42" s="171">
        <v>0</v>
      </c>
      <c r="AH42" s="171">
        <v>13280</v>
      </c>
      <c r="AI42" s="171">
        <v>0</v>
      </c>
      <c r="AJ42" s="171">
        <v>0</v>
      </c>
      <c r="AK42" s="171">
        <v>0</v>
      </c>
      <c r="AL42" s="171">
        <v>0</v>
      </c>
      <c r="AM42" s="171">
        <v>0</v>
      </c>
      <c r="AN42" s="171">
        <v>0</v>
      </c>
    </row>
    <row r="43" spans="3:40" x14ac:dyDescent="0.3">
      <c r="C43" s="171">
        <v>47</v>
      </c>
      <c r="D43" s="171">
        <v>6</v>
      </c>
      <c r="E43" s="171">
        <v>11</v>
      </c>
      <c r="F43" s="171">
        <v>5029.5</v>
      </c>
      <c r="G43" s="171">
        <v>0</v>
      </c>
      <c r="H43" s="171">
        <v>29.5</v>
      </c>
      <c r="I43" s="171">
        <v>0</v>
      </c>
      <c r="J43" s="171">
        <v>0</v>
      </c>
      <c r="K43" s="171">
        <v>5000</v>
      </c>
      <c r="L43" s="171">
        <v>0</v>
      </c>
      <c r="M43" s="171">
        <v>0</v>
      </c>
      <c r="N43" s="171">
        <v>0</v>
      </c>
      <c r="O43" s="171">
        <v>0</v>
      </c>
      <c r="P43" s="171">
        <v>0</v>
      </c>
      <c r="Q43" s="171">
        <v>0</v>
      </c>
      <c r="R43" s="171">
        <v>0</v>
      </c>
      <c r="S43" s="171">
        <v>0</v>
      </c>
      <c r="T43" s="171">
        <v>0</v>
      </c>
      <c r="U43" s="171">
        <v>0</v>
      </c>
      <c r="V43" s="171">
        <v>0</v>
      </c>
      <c r="W43" s="171">
        <v>0</v>
      </c>
      <c r="X43" s="171">
        <v>0</v>
      </c>
      <c r="Y43" s="171">
        <v>0</v>
      </c>
      <c r="Z43" s="171">
        <v>0</v>
      </c>
      <c r="AA43" s="171">
        <v>0</v>
      </c>
      <c r="AB43" s="171">
        <v>0</v>
      </c>
      <c r="AC43" s="171">
        <v>0</v>
      </c>
      <c r="AD43" s="171">
        <v>0</v>
      </c>
      <c r="AE43" s="171">
        <v>0</v>
      </c>
      <c r="AF43" s="171">
        <v>0</v>
      </c>
      <c r="AG43" s="171">
        <v>0</v>
      </c>
      <c r="AH43" s="171">
        <v>0</v>
      </c>
      <c r="AI43" s="171">
        <v>0</v>
      </c>
      <c r="AJ43" s="171">
        <v>0</v>
      </c>
      <c r="AK43" s="171">
        <v>0</v>
      </c>
      <c r="AL43" s="171">
        <v>0</v>
      </c>
      <c r="AM43" s="171">
        <v>0</v>
      </c>
      <c r="AN43" s="171">
        <v>0</v>
      </c>
    </row>
    <row r="44" spans="3:40" x14ac:dyDescent="0.3">
      <c r="C44" s="171">
        <v>47</v>
      </c>
      <c r="D44" s="171">
        <v>7</v>
      </c>
      <c r="E44" s="171">
        <v>1</v>
      </c>
      <c r="F44" s="171">
        <v>54.1</v>
      </c>
      <c r="G44" s="171">
        <v>0</v>
      </c>
      <c r="H44" s="171">
        <v>0.1</v>
      </c>
      <c r="I44" s="171">
        <v>0</v>
      </c>
      <c r="J44" s="171">
        <v>0</v>
      </c>
      <c r="K44" s="171">
        <v>41</v>
      </c>
      <c r="L44" s="171">
        <v>0</v>
      </c>
      <c r="M44" s="171">
        <v>0</v>
      </c>
      <c r="N44" s="171">
        <v>0</v>
      </c>
      <c r="O44" s="171">
        <v>0</v>
      </c>
      <c r="P44" s="171">
        <v>0</v>
      </c>
      <c r="Q44" s="171">
        <v>0</v>
      </c>
      <c r="R44" s="171">
        <v>0</v>
      </c>
      <c r="S44" s="171">
        <v>0</v>
      </c>
      <c r="T44" s="171">
        <v>0</v>
      </c>
      <c r="U44" s="171">
        <v>0</v>
      </c>
      <c r="V44" s="171">
        <v>0</v>
      </c>
      <c r="W44" s="171">
        <v>0</v>
      </c>
      <c r="X44" s="171">
        <v>0</v>
      </c>
      <c r="Y44" s="171">
        <v>0</v>
      </c>
      <c r="Z44" s="171">
        <v>0</v>
      </c>
      <c r="AA44" s="171">
        <v>0</v>
      </c>
      <c r="AB44" s="171">
        <v>0</v>
      </c>
      <c r="AC44" s="171">
        <v>0</v>
      </c>
      <c r="AD44" s="171">
        <v>0</v>
      </c>
      <c r="AE44" s="171">
        <v>0</v>
      </c>
      <c r="AF44" s="171">
        <v>0</v>
      </c>
      <c r="AG44" s="171">
        <v>0</v>
      </c>
      <c r="AH44" s="171">
        <v>13</v>
      </c>
      <c r="AI44" s="171">
        <v>0</v>
      </c>
      <c r="AJ44" s="171">
        <v>0</v>
      </c>
      <c r="AK44" s="171">
        <v>0</v>
      </c>
      <c r="AL44" s="171">
        <v>0</v>
      </c>
      <c r="AM44" s="171">
        <v>0</v>
      </c>
      <c r="AN44" s="171">
        <v>0</v>
      </c>
    </row>
    <row r="45" spans="3:40" x14ac:dyDescent="0.3">
      <c r="C45" s="171">
        <v>47</v>
      </c>
      <c r="D45" s="171">
        <v>7</v>
      </c>
      <c r="E45" s="171">
        <v>2</v>
      </c>
      <c r="F45" s="171">
        <v>6918.65</v>
      </c>
      <c r="G45" s="171">
        <v>0</v>
      </c>
      <c r="H45" s="171">
        <v>18.399999999999999</v>
      </c>
      <c r="I45" s="171">
        <v>0</v>
      </c>
      <c r="J45" s="171">
        <v>0</v>
      </c>
      <c r="K45" s="171">
        <v>5267.75</v>
      </c>
      <c r="L45" s="171">
        <v>0</v>
      </c>
      <c r="M45" s="171">
        <v>0</v>
      </c>
      <c r="N45" s="171">
        <v>0</v>
      </c>
      <c r="O45" s="171">
        <v>0</v>
      </c>
      <c r="P45" s="171">
        <v>0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1">
        <v>0</v>
      </c>
      <c r="W45" s="171">
        <v>0</v>
      </c>
      <c r="X45" s="171">
        <v>0</v>
      </c>
      <c r="Y45" s="171">
        <v>0</v>
      </c>
      <c r="Z45" s="171">
        <v>0</v>
      </c>
      <c r="AA45" s="171">
        <v>0</v>
      </c>
      <c r="AB45" s="171">
        <v>0</v>
      </c>
      <c r="AC45" s="171">
        <v>0</v>
      </c>
      <c r="AD45" s="171">
        <v>0</v>
      </c>
      <c r="AE45" s="171">
        <v>0</v>
      </c>
      <c r="AF45" s="171">
        <v>0</v>
      </c>
      <c r="AG45" s="171">
        <v>0</v>
      </c>
      <c r="AH45" s="171">
        <v>1632.5</v>
      </c>
      <c r="AI45" s="171">
        <v>0</v>
      </c>
      <c r="AJ45" s="171">
        <v>0</v>
      </c>
      <c r="AK45" s="171">
        <v>0</v>
      </c>
      <c r="AL45" s="171">
        <v>0</v>
      </c>
      <c r="AM45" s="171">
        <v>0</v>
      </c>
      <c r="AN45" s="171">
        <v>0</v>
      </c>
    </row>
    <row r="46" spans="3:40" x14ac:dyDescent="0.3">
      <c r="C46" s="171">
        <v>47</v>
      </c>
      <c r="D46" s="171">
        <v>7</v>
      </c>
      <c r="E46" s="171">
        <v>4</v>
      </c>
      <c r="F46" s="171">
        <v>450</v>
      </c>
      <c r="G46" s="171">
        <v>0</v>
      </c>
      <c r="H46" s="171">
        <v>0</v>
      </c>
      <c r="I46" s="171">
        <v>0</v>
      </c>
      <c r="J46" s="171">
        <v>0</v>
      </c>
      <c r="K46" s="171">
        <v>270</v>
      </c>
      <c r="L46" s="171">
        <v>0</v>
      </c>
      <c r="M46" s="171">
        <v>0</v>
      </c>
      <c r="N46" s="171">
        <v>0</v>
      </c>
      <c r="O46" s="171">
        <v>0</v>
      </c>
      <c r="P46" s="171">
        <v>0</v>
      </c>
      <c r="Q46" s="171">
        <v>0</v>
      </c>
      <c r="R46" s="171">
        <v>0</v>
      </c>
      <c r="S46" s="171">
        <v>0</v>
      </c>
      <c r="T46" s="171">
        <v>0</v>
      </c>
      <c r="U46" s="171">
        <v>0</v>
      </c>
      <c r="V46" s="171">
        <v>0</v>
      </c>
      <c r="W46" s="171">
        <v>0</v>
      </c>
      <c r="X46" s="171">
        <v>0</v>
      </c>
      <c r="Y46" s="171">
        <v>0</v>
      </c>
      <c r="Z46" s="171">
        <v>0</v>
      </c>
      <c r="AA46" s="171">
        <v>0</v>
      </c>
      <c r="AB46" s="171">
        <v>0</v>
      </c>
      <c r="AC46" s="171">
        <v>0</v>
      </c>
      <c r="AD46" s="171">
        <v>0</v>
      </c>
      <c r="AE46" s="171">
        <v>0</v>
      </c>
      <c r="AF46" s="171">
        <v>0</v>
      </c>
      <c r="AG46" s="171">
        <v>0</v>
      </c>
      <c r="AH46" s="171">
        <v>180</v>
      </c>
      <c r="AI46" s="171">
        <v>0</v>
      </c>
      <c r="AJ46" s="171">
        <v>0</v>
      </c>
      <c r="AK46" s="171">
        <v>0</v>
      </c>
      <c r="AL46" s="171">
        <v>0</v>
      </c>
      <c r="AM46" s="171">
        <v>0</v>
      </c>
      <c r="AN46" s="171">
        <v>0</v>
      </c>
    </row>
    <row r="47" spans="3:40" x14ac:dyDescent="0.3">
      <c r="C47" s="171">
        <v>47</v>
      </c>
      <c r="D47" s="171">
        <v>7</v>
      </c>
      <c r="E47" s="171">
        <v>6</v>
      </c>
      <c r="F47" s="171">
        <v>1873670</v>
      </c>
      <c r="G47" s="171">
        <v>0</v>
      </c>
      <c r="H47" s="171">
        <v>11318</v>
      </c>
      <c r="I47" s="171">
        <v>0</v>
      </c>
      <c r="J47" s="171">
        <v>0</v>
      </c>
      <c r="K47" s="171">
        <v>1497234</v>
      </c>
      <c r="L47" s="171">
        <v>0</v>
      </c>
      <c r="M47" s="171">
        <v>0</v>
      </c>
      <c r="N47" s="171">
        <v>0</v>
      </c>
      <c r="O47" s="171">
        <v>0</v>
      </c>
      <c r="P47" s="171">
        <v>0</v>
      </c>
      <c r="Q47" s="171">
        <v>0</v>
      </c>
      <c r="R47" s="171">
        <v>0</v>
      </c>
      <c r="S47" s="171">
        <v>0</v>
      </c>
      <c r="T47" s="171">
        <v>0</v>
      </c>
      <c r="U47" s="171">
        <v>0</v>
      </c>
      <c r="V47" s="171">
        <v>0</v>
      </c>
      <c r="W47" s="171">
        <v>0</v>
      </c>
      <c r="X47" s="171">
        <v>0</v>
      </c>
      <c r="Y47" s="171">
        <v>0</v>
      </c>
      <c r="Z47" s="171">
        <v>0</v>
      </c>
      <c r="AA47" s="171">
        <v>0</v>
      </c>
      <c r="AB47" s="171">
        <v>0</v>
      </c>
      <c r="AC47" s="171">
        <v>0</v>
      </c>
      <c r="AD47" s="171">
        <v>0</v>
      </c>
      <c r="AE47" s="171">
        <v>0</v>
      </c>
      <c r="AF47" s="171">
        <v>0</v>
      </c>
      <c r="AG47" s="171">
        <v>0</v>
      </c>
      <c r="AH47" s="171">
        <v>365118</v>
      </c>
      <c r="AI47" s="171">
        <v>0</v>
      </c>
      <c r="AJ47" s="171">
        <v>0</v>
      </c>
      <c r="AK47" s="171">
        <v>0</v>
      </c>
      <c r="AL47" s="171">
        <v>0</v>
      </c>
      <c r="AM47" s="171">
        <v>0</v>
      </c>
      <c r="AN47" s="171">
        <v>0</v>
      </c>
    </row>
    <row r="48" spans="3:40" x14ac:dyDescent="0.3">
      <c r="C48" s="171">
        <v>47</v>
      </c>
      <c r="D48" s="171">
        <v>7</v>
      </c>
      <c r="E48" s="171">
        <v>9</v>
      </c>
      <c r="F48" s="171">
        <v>479807</v>
      </c>
      <c r="G48" s="171">
        <v>0</v>
      </c>
      <c r="H48" s="171">
        <v>1980</v>
      </c>
      <c r="I48" s="171">
        <v>0</v>
      </c>
      <c r="J48" s="171">
        <v>0</v>
      </c>
      <c r="K48" s="171">
        <v>373762</v>
      </c>
      <c r="L48" s="171">
        <v>0</v>
      </c>
      <c r="M48" s="171">
        <v>0</v>
      </c>
      <c r="N48" s="171">
        <v>0</v>
      </c>
      <c r="O48" s="171">
        <v>0</v>
      </c>
      <c r="P48" s="171">
        <v>0</v>
      </c>
      <c r="Q48" s="171">
        <v>0</v>
      </c>
      <c r="R48" s="171">
        <v>0</v>
      </c>
      <c r="S48" s="171">
        <v>0</v>
      </c>
      <c r="T48" s="171">
        <v>0</v>
      </c>
      <c r="U48" s="171">
        <v>0</v>
      </c>
      <c r="V48" s="171">
        <v>0</v>
      </c>
      <c r="W48" s="171">
        <v>0</v>
      </c>
      <c r="X48" s="171">
        <v>0</v>
      </c>
      <c r="Y48" s="171">
        <v>0</v>
      </c>
      <c r="Z48" s="171">
        <v>0</v>
      </c>
      <c r="AA48" s="171">
        <v>0</v>
      </c>
      <c r="AB48" s="171">
        <v>0</v>
      </c>
      <c r="AC48" s="171">
        <v>0</v>
      </c>
      <c r="AD48" s="171">
        <v>0</v>
      </c>
      <c r="AE48" s="171">
        <v>0</v>
      </c>
      <c r="AF48" s="171">
        <v>0</v>
      </c>
      <c r="AG48" s="171">
        <v>0</v>
      </c>
      <c r="AH48" s="171">
        <v>104065</v>
      </c>
      <c r="AI48" s="171">
        <v>0</v>
      </c>
      <c r="AJ48" s="171">
        <v>0</v>
      </c>
      <c r="AK48" s="171">
        <v>0</v>
      </c>
      <c r="AL48" s="171">
        <v>0</v>
      </c>
      <c r="AM48" s="171">
        <v>0</v>
      </c>
      <c r="AN48" s="171">
        <v>0</v>
      </c>
    </row>
    <row r="49" spans="3:40" x14ac:dyDescent="0.3">
      <c r="C49" s="171">
        <v>47</v>
      </c>
      <c r="D49" s="171">
        <v>7</v>
      </c>
      <c r="E49" s="171">
        <v>10</v>
      </c>
      <c r="F49" s="171">
        <v>800</v>
      </c>
      <c r="G49" s="171">
        <v>0</v>
      </c>
      <c r="H49" s="171">
        <v>0</v>
      </c>
      <c r="I49" s="171">
        <v>0</v>
      </c>
      <c r="J49" s="171">
        <v>0</v>
      </c>
      <c r="K49" s="171">
        <v>800</v>
      </c>
      <c r="L49" s="171">
        <v>0</v>
      </c>
      <c r="M49" s="171">
        <v>0</v>
      </c>
      <c r="N49" s="171">
        <v>0</v>
      </c>
      <c r="O49" s="171">
        <v>0</v>
      </c>
      <c r="P49" s="171">
        <v>0</v>
      </c>
      <c r="Q49" s="171">
        <v>0</v>
      </c>
      <c r="R49" s="171">
        <v>0</v>
      </c>
      <c r="S49" s="171">
        <v>0</v>
      </c>
      <c r="T49" s="171">
        <v>0</v>
      </c>
      <c r="U49" s="171">
        <v>0</v>
      </c>
      <c r="V49" s="171">
        <v>0</v>
      </c>
      <c r="W49" s="171">
        <v>0</v>
      </c>
      <c r="X49" s="171">
        <v>0</v>
      </c>
      <c r="Y49" s="171">
        <v>0</v>
      </c>
      <c r="Z49" s="171">
        <v>0</v>
      </c>
      <c r="AA49" s="171">
        <v>0</v>
      </c>
      <c r="AB49" s="171">
        <v>0</v>
      </c>
      <c r="AC49" s="171">
        <v>0</v>
      </c>
      <c r="AD49" s="171">
        <v>0</v>
      </c>
      <c r="AE49" s="171">
        <v>0</v>
      </c>
      <c r="AF49" s="171">
        <v>0</v>
      </c>
      <c r="AG49" s="171">
        <v>0</v>
      </c>
      <c r="AH49" s="171">
        <v>0</v>
      </c>
      <c r="AI49" s="171">
        <v>0</v>
      </c>
      <c r="AJ49" s="171">
        <v>0</v>
      </c>
      <c r="AK49" s="171">
        <v>0</v>
      </c>
      <c r="AL49" s="171">
        <v>0</v>
      </c>
      <c r="AM49" s="171">
        <v>0</v>
      </c>
      <c r="AN49" s="171">
        <v>0</v>
      </c>
    </row>
    <row r="50" spans="3:40" x14ac:dyDescent="0.3">
      <c r="C50" s="171">
        <v>47</v>
      </c>
      <c r="D50" s="171">
        <v>7</v>
      </c>
      <c r="E50" s="171">
        <v>11</v>
      </c>
      <c r="F50" s="171">
        <v>5029.5</v>
      </c>
      <c r="G50" s="171">
        <v>0</v>
      </c>
      <c r="H50" s="171">
        <v>29.5</v>
      </c>
      <c r="I50" s="171">
        <v>0</v>
      </c>
      <c r="J50" s="171">
        <v>0</v>
      </c>
      <c r="K50" s="171">
        <v>5000</v>
      </c>
      <c r="L50" s="171">
        <v>0</v>
      </c>
      <c r="M50" s="171">
        <v>0</v>
      </c>
      <c r="N50" s="171">
        <v>0</v>
      </c>
      <c r="O50" s="171">
        <v>0</v>
      </c>
      <c r="P50" s="171">
        <v>0</v>
      </c>
      <c r="Q50" s="171">
        <v>0</v>
      </c>
      <c r="R50" s="171">
        <v>0</v>
      </c>
      <c r="S50" s="171">
        <v>0</v>
      </c>
      <c r="T50" s="171">
        <v>0</v>
      </c>
      <c r="U50" s="171">
        <v>0</v>
      </c>
      <c r="V50" s="171">
        <v>0</v>
      </c>
      <c r="W50" s="171">
        <v>0</v>
      </c>
      <c r="X50" s="171">
        <v>0</v>
      </c>
      <c r="Y50" s="171">
        <v>0</v>
      </c>
      <c r="Z50" s="171">
        <v>0</v>
      </c>
      <c r="AA50" s="171">
        <v>0</v>
      </c>
      <c r="AB50" s="171">
        <v>0</v>
      </c>
      <c r="AC50" s="171">
        <v>0</v>
      </c>
      <c r="AD50" s="171">
        <v>0</v>
      </c>
      <c r="AE50" s="171">
        <v>0</v>
      </c>
      <c r="AF50" s="171">
        <v>0</v>
      </c>
      <c r="AG50" s="171">
        <v>0</v>
      </c>
      <c r="AH50" s="171">
        <v>0</v>
      </c>
      <c r="AI50" s="171">
        <v>0</v>
      </c>
      <c r="AJ50" s="171">
        <v>0</v>
      </c>
      <c r="AK50" s="171">
        <v>0</v>
      </c>
      <c r="AL50" s="171">
        <v>0</v>
      </c>
      <c r="AM50" s="171">
        <v>0</v>
      </c>
      <c r="AN50" s="171">
        <v>0</v>
      </c>
    </row>
    <row r="51" spans="3:40" x14ac:dyDescent="0.3">
      <c r="C51" s="171">
        <v>47</v>
      </c>
      <c r="D51" s="171">
        <v>8</v>
      </c>
      <c r="E51" s="171">
        <v>1</v>
      </c>
      <c r="F51" s="171">
        <v>55.1</v>
      </c>
      <c r="G51" s="171">
        <v>0</v>
      </c>
      <c r="H51" s="171">
        <v>0.1</v>
      </c>
      <c r="I51" s="171">
        <v>0</v>
      </c>
      <c r="J51" s="171">
        <v>0</v>
      </c>
      <c r="K51" s="171">
        <v>42</v>
      </c>
      <c r="L51" s="171">
        <v>0</v>
      </c>
      <c r="M51" s="171">
        <v>0</v>
      </c>
      <c r="N51" s="171">
        <v>0</v>
      </c>
      <c r="O51" s="171">
        <v>0</v>
      </c>
      <c r="P51" s="171">
        <v>0</v>
      </c>
      <c r="Q51" s="171">
        <v>0</v>
      </c>
      <c r="R51" s="171">
        <v>0</v>
      </c>
      <c r="S51" s="171">
        <v>0</v>
      </c>
      <c r="T51" s="171">
        <v>0</v>
      </c>
      <c r="U51" s="171">
        <v>0</v>
      </c>
      <c r="V51" s="171">
        <v>0</v>
      </c>
      <c r="W51" s="171">
        <v>0</v>
      </c>
      <c r="X51" s="171">
        <v>0</v>
      </c>
      <c r="Y51" s="171">
        <v>0</v>
      </c>
      <c r="Z51" s="171">
        <v>0</v>
      </c>
      <c r="AA51" s="171">
        <v>0</v>
      </c>
      <c r="AB51" s="171">
        <v>0</v>
      </c>
      <c r="AC51" s="171">
        <v>0</v>
      </c>
      <c r="AD51" s="171">
        <v>0</v>
      </c>
      <c r="AE51" s="171">
        <v>0</v>
      </c>
      <c r="AF51" s="171">
        <v>0</v>
      </c>
      <c r="AG51" s="171">
        <v>0</v>
      </c>
      <c r="AH51" s="171">
        <v>13</v>
      </c>
      <c r="AI51" s="171">
        <v>0</v>
      </c>
      <c r="AJ51" s="171">
        <v>0</v>
      </c>
      <c r="AK51" s="171">
        <v>0</v>
      </c>
      <c r="AL51" s="171">
        <v>0</v>
      </c>
      <c r="AM51" s="171">
        <v>0</v>
      </c>
      <c r="AN51" s="171">
        <v>0</v>
      </c>
    </row>
    <row r="52" spans="3:40" x14ac:dyDescent="0.3">
      <c r="C52" s="171">
        <v>47</v>
      </c>
      <c r="D52" s="171">
        <v>8</v>
      </c>
      <c r="E52" s="171">
        <v>2</v>
      </c>
      <c r="F52" s="171">
        <v>5818.8</v>
      </c>
      <c r="G52" s="171">
        <v>0</v>
      </c>
      <c r="H52" s="171">
        <v>12.8</v>
      </c>
      <c r="I52" s="171">
        <v>0</v>
      </c>
      <c r="J52" s="171">
        <v>0</v>
      </c>
      <c r="K52" s="171">
        <v>4550</v>
      </c>
      <c r="L52" s="171">
        <v>0</v>
      </c>
      <c r="M52" s="171">
        <v>0</v>
      </c>
      <c r="N52" s="171">
        <v>0</v>
      </c>
      <c r="O52" s="171">
        <v>0</v>
      </c>
      <c r="P52" s="171">
        <v>0</v>
      </c>
      <c r="Q52" s="171">
        <v>0</v>
      </c>
      <c r="R52" s="171">
        <v>0</v>
      </c>
      <c r="S52" s="171">
        <v>0</v>
      </c>
      <c r="T52" s="171">
        <v>0</v>
      </c>
      <c r="U52" s="171">
        <v>0</v>
      </c>
      <c r="V52" s="171">
        <v>0</v>
      </c>
      <c r="W52" s="171">
        <v>0</v>
      </c>
      <c r="X52" s="171">
        <v>0</v>
      </c>
      <c r="Y52" s="171">
        <v>0</v>
      </c>
      <c r="Z52" s="171">
        <v>0</v>
      </c>
      <c r="AA52" s="171">
        <v>0</v>
      </c>
      <c r="AB52" s="171">
        <v>0</v>
      </c>
      <c r="AC52" s="171">
        <v>0</v>
      </c>
      <c r="AD52" s="171">
        <v>0</v>
      </c>
      <c r="AE52" s="171">
        <v>0</v>
      </c>
      <c r="AF52" s="171">
        <v>0</v>
      </c>
      <c r="AG52" s="171">
        <v>0</v>
      </c>
      <c r="AH52" s="171">
        <v>1256</v>
      </c>
      <c r="AI52" s="171">
        <v>0</v>
      </c>
      <c r="AJ52" s="171">
        <v>0</v>
      </c>
      <c r="AK52" s="171">
        <v>0</v>
      </c>
      <c r="AL52" s="171">
        <v>0</v>
      </c>
      <c r="AM52" s="171">
        <v>0</v>
      </c>
      <c r="AN52" s="171">
        <v>0</v>
      </c>
    </row>
    <row r="53" spans="3:40" x14ac:dyDescent="0.3">
      <c r="C53" s="171">
        <v>47</v>
      </c>
      <c r="D53" s="171">
        <v>8</v>
      </c>
      <c r="E53" s="171">
        <v>3</v>
      </c>
      <c r="F53" s="171">
        <v>10</v>
      </c>
      <c r="G53" s="171">
        <v>0</v>
      </c>
      <c r="H53" s="171">
        <v>0</v>
      </c>
      <c r="I53" s="171">
        <v>0</v>
      </c>
      <c r="J53" s="171">
        <v>0</v>
      </c>
      <c r="K53" s="171">
        <v>10</v>
      </c>
      <c r="L53" s="171">
        <v>0</v>
      </c>
      <c r="M53" s="171">
        <v>0</v>
      </c>
      <c r="N53" s="171">
        <v>0</v>
      </c>
      <c r="O53" s="171">
        <v>0</v>
      </c>
      <c r="P53" s="171">
        <v>0</v>
      </c>
      <c r="Q53" s="171">
        <v>0</v>
      </c>
      <c r="R53" s="171">
        <v>0</v>
      </c>
      <c r="S53" s="171">
        <v>0</v>
      </c>
      <c r="T53" s="171">
        <v>0</v>
      </c>
      <c r="U53" s="171">
        <v>0</v>
      </c>
      <c r="V53" s="171">
        <v>0</v>
      </c>
      <c r="W53" s="171">
        <v>0</v>
      </c>
      <c r="X53" s="171">
        <v>0</v>
      </c>
      <c r="Y53" s="171">
        <v>0</v>
      </c>
      <c r="Z53" s="171">
        <v>0</v>
      </c>
      <c r="AA53" s="171">
        <v>0</v>
      </c>
      <c r="AB53" s="171">
        <v>0</v>
      </c>
      <c r="AC53" s="171">
        <v>0</v>
      </c>
      <c r="AD53" s="171">
        <v>0</v>
      </c>
      <c r="AE53" s="171">
        <v>0</v>
      </c>
      <c r="AF53" s="171">
        <v>0</v>
      </c>
      <c r="AG53" s="171">
        <v>0</v>
      </c>
      <c r="AH53" s="171">
        <v>0</v>
      </c>
      <c r="AI53" s="171">
        <v>0</v>
      </c>
      <c r="AJ53" s="171">
        <v>0</v>
      </c>
      <c r="AK53" s="171">
        <v>0</v>
      </c>
      <c r="AL53" s="171">
        <v>0</v>
      </c>
      <c r="AM53" s="171">
        <v>0</v>
      </c>
      <c r="AN53" s="171">
        <v>0</v>
      </c>
    </row>
    <row r="54" spans="3:40" x14ac:dyDescent="0.3">
      <c r="C54" s="171">
        <v>47</v>
      </c>
      <c r="D54" s="171">
        <v>8</v>
      </c>
      <c r="E54" s="171">
        <v>4</v>
      </c>
      <c r="F54" s="171">
        <v>523</v>
      </c>
      <c r="G54" s="171">
        <v>0</v>
      </c>
      <c r="H54" s="171">
        <v>0</v>
      </c>
      <c r="I54" s="171">
        <v>0</v>
      </c>
      <c r="J54" s="171">
        <v>0</v>
      </c>
      <c r="K54" s="171">
        <v>233</v>
      </c>
      <c r="L54" s="171">
        <v>0</v>
      </c>
      <c r="M54" s="171">
        <v>0</v>
      </c>
      <c r="N54" s="171">
        <v>0</v>
      </c>
      <c r="O54" s="171">
        <v>0</v>
      </c>
      <c r="P54" s="171">
        <v>0</v>
      </c>
      <c r="Q54" s="171">
        <v>0</v>
      </c>
      <c r="R54" s="171">
        <v>0</v>
      </c>
      <c r="S54" s="171">
        <v>0</v>
      </c>
      <c r="T54" s="171">
        <v>0</v>
      </c>
      <c r="U54" s="171">
        <v>0</v>
      </c>
      <c r="V54" s="171">
        <v>0</v>
      </c>
      <c r="W54" s="171">
        <v>0</v>
      </c>
      <c r="X54" s="171">
        <v>0</v>
      </c>
      <c r="Y54" s="171">
        <v>0</v>
      </c>
      <c r="Z54" s="171">
        <v>0</v>
      </c>
      <c r="AA54" s="171">
        <v>0</v>
      </c>
      <c r="AB54" s="171">
        <v>0</v>
      </c>
      <c r="AC54" s="171">
        <v>0</v>
      </c>
      <c r="AD54" s="171">
        <v>0</v>
      </c>
      <c r="AE54" s="171">
        <v>0</v>
      </c>
      <c r="AF54" s="171">
        <v>0</v>
      </c>
      <c r="AG54" s="171">
        <v>0</v>
      </c>
      <c r="AH54" s="171">
        <v>290</v>
      </c>
      <c r="AI54" s="171">
        <v>0</v>
      </c>
      <c r="AJ54" s="171">
        <v>0</v>
      </c>
      <c r="AK54" s="171">
        <v>0</v>
      </c>
      <c r="AL54" s="171">
        <v>0</v>
      </c>
      <c r="AM54" s="171">
        <v>0</v>
      </c>
      <c r="AN54" s="171">
        <v>0</v>
      </c>
    </row>
    <row r="55" spans="3:40" x14ac:dyDescent="0.3">
      <c r="C55" s="171">
        <v>47</v>
      </c>
      <c r="D55" s="171">
        <v>8</v>
      </c>
      <c r="E55" s="171">
        <v>6</v>
      </c>
      <c r="F55" s="171">
        <v>1380905</v>
      </c>
      <c r="G55" s="171">
        <v>0</v>
      </c>
      <c r="H55" s="171">
        <v>9270</v>
      </c>
      <c r="I55" s="171">
        <v>0</v>
      </c>
      <c r="J55" s="171">
        <v>0</v>
      </c>
      <c r="K55" s="171">
        <v>1110080</v>
      </c>
      <c r="L55" s="171">
        <v>0</v>
      </c>
      <c r="M55" s="171">
        <v>0</v>
      </c>
      <c r="N55" s="171">
        <v>0</v>
      </c>
      <c r="O55" s="171">
        <v>0</v>
      </c>
      <c r="P55" s="171">
        <v>0</v>
      </c>
      <c r="Q55" s="171">
        <v>0</v>
      </c>
      <c r="R55" s="171">
        <v>0</v>
      </c>
      <c r="S55" s="171">
        <v>0</v>
      </c>
      <c r="T55" s="171">
        <v>0</v>
      </c>
      <c r="U55" s="171">
        <v>0</v>
      </c>
      <c r="V55" s="171">
        <v>0</v>
      </c>
      <c r="W55" s="171">
        <v>0</v>
      </c>
      <c r="X55" s="171">
        <v>0</v>
      </c>
      <c r="Y55" s="171">
        <v>0</v>
      </c>
      <c r="Z55" s="171">
        <v>0</v>
      </c>
      <c r="AA55" s="171">
        <v>0</v>
      </c>
      <c r="AB55" s="171">
        <v>0</v>
      </c>
      <c r="AC55" s="171">
        <v>0</v>
      </c>
      <c r="AD55" s="171">
        <v>0</v>
      </c>
      <c r="AE55" s="171">
        <v>0</v>
      </c>
      <c r="AF55" s="171">
        <v>0</v>
      </c>
      <c r="AG55" s="171">
        <v>0</v>
      </c>
      <c r="AH55" s="171">
        <v>261555</v>
      </c>
      <c r="AI55" s="171">
        <v>0</v>
      </c>
      <c r="AJ55" s="171">
        <v>0</v>
      </c>
      <c r="AK55" s="171">
        <v>0</v>
      </c>
      <c r="AL55" s="171">
        <v>0</v>
      </c>
      <c r="AM55" s="171">
        <v>0</v>
      </c>
      <c r="AN55" s="171">
        <v>0</v>
      </c>
    </row>
    <row r="56" spans="3:40" x14ac:dyDescent="0.3">
      <c r="C56" s="171">
        <v>47</v>
      </c>
      <c r="D56" s="171">
        <v>8</v>
      </c>
      <c r="E56" s="171">
        <v>9</v>
      </c>
      <c r="F56" s="171">
        <v>26188</v>
      </c>
      <c r="G56" s="171">
        <v>0</v>
      </c>
      <c r="H56" s="171">
        <v>0</v>
      </c>
      <c r="I56" s="171">
        <v>0</v>
      </c>
      <c r="J56" s="171">
        <v>0</v>
      </c>
      <c r="K56" s="171">
        <v>26188</v>
      </c>
      <c r="L56" s="171">
        <v>0</v>
      </c>
      <c r="M56" s="171">
        <v>0</v>
      </c>
      <c r="N56" s="171">
        <v>0</v>
      </c>
      <c r="O56" s="171">
        <v>0</v>
      </c>
      <c r="P56" s="171">
        <v>0</v>
      </c>
      <c r="Q56" s="171">
        <v>0</v>
      </c>
      <c r="R56" s="171">
        <v>0</v>
      </c>
      <c r="S56" s="171">
        <v>0</v>
      </c>
      <c r="T56" s="171">
        <v>0</v>
      </c>
      <c r="U56" s="171">
        <v>0</v>
      </c>
      <c r="V56" s="171">
        <v>0</v>
      </c>
      <c r="W56" s="171">
        <v>0</v>
      </c>
      <c r="X56" s="171">
        <v>0</v>
      </c>
      <c r="Y56" s="171">
        <v>0</v>
      </c>
      <c r="Z56" s="171">
        <v>0</v>
      </c>
      <c r="AA56" s="171">
        <v>0</v>
      </c>
      <c r="AB56" s="171">
        <v>0</v>
      </c>
      <c r="AC56" s="171">
        <v>0</v>
      </c>
      <c r="AD56" s="171">
        <v>0</v>
      </c>
      <c r="AE56" s="171">
        <v>0</v>
      </c>
      <c r="AF56" s="171">
        <v>0</v>
      </c>
      <c r="AG56" s="171">
        <v>0</v>
      </c>
      <c r="AH56" s="171">
        <v>0</v>
      </c>
      <c r="AI56" s="171">
        <v>0</v>
      </c>
      <c r="AJ56" s="171">
        <v>0</v>
      </c>
      <c r="AK56" s="171">
        <v>0</v>
      </c>
      <c r="AL56" s="171">
        <v>0</v>
      </c>
      <c r="AM56" s="171">
        <v>0</v>
      </c>
      <c r="AN56" s="171">
        <v>0</v>
      </c>
    </row>
    <row r="57" spans="3:40" x14ac:dyDescent="0.3">
      <c r="C57" s="171">
        <v>47</v>
      </c>
      <c r="D57" s="171">
        <v>8</v>
      </c>
      <c r="E57" s="171">
        <v>11</v>
      </c>
      <c r="F57" s="171">
        <v>5029.5</v>
      </c>
      <c r="G57" s="171">
        <v>0</v>
      </c>
      <c r="H57" s="171">
        <v>29.5</v>
      </c>
      <c r="I57" s="171">
        <v>0</v>
      </c>
      <c r="J57" s="171">
        <v>0</v>
      </c>
      <c r="K57" s="171">
        <v>5000</v>
      </c>
      <c r="L57" s="171">
        <v>0</v>
      </c>
      <c r="M57" s="171">
        <v>0</v>
      </c>
      <c r="N57" s="171">
        <v>0</v>
      </c>
      <c r="O57" s="171">
        <v>0</v>
      </c>
      <c r="P57" s="171">
        <v>0</v>
      </c>
      <c r="Q57" s="171">
        <v>0</v>
      </c>
      <c r="R57" s="171">
        <v>0</v>
      </c>
      <c r="S57" s="171">
        <v>0</v>
      </c>
      <c r="T57" s="171">
        <v>0</v>
      </c>
      <c r="U57" s="171">
        <v>0</v>
      </c>
      <c r="V57" s="171">
        <v>0</v>
      </c>
      <c r="W57" s="171">
        <v>0</v>
      </c>
      <c r="X57" s="171">
        <v>0</v>
      </c>
      <c r="Y57" s="171">
        <v>0</v>
      </c>
      <c r="Z57" s="171">
        <v>0</v>
      </c>
      <c r="AA57" s="171">
        <v>0</v>
      </c>
      <c r="AB57" s="171">
        <v>0</v>
      </c>
      <c r="AC57" s="171">
        <v>0</v>
      </c>
      <c r="AD57" s="171">
        <v>0</v>
      </c>
      <c r="AE57" s="171">
        <v>0</v>
      </c>
      <c r="AF57" s="171">
        <v>0</v>
      </c>
      <c r="AG57" s="171">
        <v>0</v>
      </c>
      <c r="AH57" s="171">
        <v>0</v>
      </c>
      <c r="AI57" s="171">
        <v>0</v>
      </c>
      <c r="AJ57" s="171">
        <v>0</v>
      </c>
      <c r="AK57" s="171">
        <v>0</v>
      </c>
      <c r="AL57" s="171">
        <v>0</v>
      </c>
      <c r="AM57" s="171">
        <v>0</v>
      </c>
      <c r="AN57" s="171">
        <v>0</v>
      </c>
    </row>
    <row r="58" spans="3:40" x14ac:dyDescent="0.3">
      <c r="C58" s="171">
        <v>47</v>
      </c>
      <c r="D58" s="171">
        <v>9</v>
      </c>
      <c r="E58" s="171">
        <v>1</v>
      </c>
      <c r="F58" s="171">
        <v>52.35</v>
      </c>
      <c r="G58" s="171">
        <v>0</v>
      </c>
      <c r="H58" s="171">
        <v>0.1</v>
      </c>
      <c r="I58" s="171">
        <v>0</v>
      </c>
      <c r="J58" s="171">
        <v>0</v>
      </c>
      <c r="K58" s="171">
        <v>38.25</v>
      </c>
      <c r="L58" s="171">
        <v>0</v>
      </c>
      <c r="M58" s="171">
        <v>0</v>
      </c>
      <c r="N58" s="171">
        <v>0</v>
      </c>
      <c r="O58" s="171">
        <v>0</v>
      </c>
      <c r="P58" s="171">
        <v>0</v>
      </c>
      <c r="Q58" s="171">
        <v>0</v>
      </c>
      <c r="R58" s="171">
        <v>0</v>
      </c>
      <c r="S58" s="171">
        <v>0</v>
      </c>
      <c r="T58" s="171">
        <v>0</v>
      </c>
      <c r="U58" s="171">
        <v>0</v>
      </c>
      <c r="V58" s="171">
        <v>0</v>
      </c>
      <c r="W58" s="171">
        <v>0</v>
      </c>
      <c r="X58" s="171">
        <v>0</v>
      </c>
      <c r="Y58" s="171">
        <v>0</v>
      </c>
      <c r="Z58" s="171">
        <v>0</v>
      </c>
      <c r="AA58" s="171">
        <v>0</v>
      </c>
      <c r="AB58" s="171">
        <v>0</v>
      </c>
      <c r="AC58" s="171">
        <v>0</v>
      </c>
      <c r="AD58" s="171">
        <v>0</v>
      </c>
      <c r="AE58" s="171">
        <v>0</v>
      </c>
      <c r="AF58" s="171">
        <v>0</v>
      </c>
      <c r="AG58" s="171">
        <v>0</v>
      </c>
      <c r="AH58" s="171">
        <v>14</v>
      </c>
      <c r="AI58" s="171">
        <v>0</v>
      </c>
      <c r="AJ58" s="171">
        <v>0</v>
      </c>
      <c r="AK58" s="171">
        <v>0</v>
      </c>
      <c r="AL58" s="171">
        <v>0</v>
      </c>
      <c r="AM58" s="171">
        <v>0</v>
      </c>
      <c r="AN58" s="171">
        <v>0</v>
      </c>
    </row>
    <row r="59" spans="3:40" x14ac:dyDescent="0.3">
      <c r="C59" s="171">
        <v>47</v>
      </c>
      <c r="D59" s="171">
        <v>9</v>
      </c>
      <c r="E59" s="171">
        <v>2</v>
      </c>
      <c r="F59" s="171">
        <v>7033.48</v>
      </c>
      <c r="G59" s="171">
        <v>0</v>
      </c>
      <c r="H59" s="171">
        <v>5.6</v>
      </c>
      <c r="I59" s="171">
        <v>0</v>
      </c>
      <c r="J59" s="171">
        <v>0</v>
      </c>
      <c r="K59" s="171">
        <v>5203.38</v>
      </c>
      <c r="L59" s="171">
        <v>0</v>
      </c>
      <c r="M59" s="171">
        <v>0</v>
      </c>
      <c r="N59" s="171">
        <v>0</v>
      </c>
      <c r="O59" s="171">
        <v>0</v>
      </c>
      <c r="P59" s="171">
        <v>0</v>
      </c>
      <c r="Q59" s="171">
        <v>0</v>
      </c>
      <c r="R59" s="171">
        <v>0</v>
      </c>
      <c r="S59" s="171">
        <v>0</v>
      </c>
      <c r="T59" s="171">
        <v>0</v>
      </c>
      <c r="U59" s="171">
        <v>0</v>
      </c>
      <c r="V59" s="171">
        <v>0</v>
      </c>
      <c r="W59" s="171">
        <v>0</v>
      </c>
      <c r="X59" s="171">
        <v>0</v>
      </c>
      <c r="Y59" s="171">
        <v>0</v>
      </c>
      <c r="Z59" s="171">
        <v>0</v>
      </c>
      <c r="AA59" s="171">
        <v>0</v>
      </c>
      <c r="AB59" s="171">
        <v>0</v>
      </c>
      <c r="AC59" s="171">
        <v>0</v>
      </c>
      <c r="AD59" s="171">
        <v>0</v>
      </c>
      <c r="AE59" s="171">
        <v>0</v>
      </c>
      <c r="AF59" s="171">
        <v>0</v>
      </c>
      <c r="AG59" s="171">
        <v>0</v>
      </c>
      <c r="AH59" s="171">
        <v>1824.5</v>
      </c>
      <c r="AI59" s="171">
        <v>0</v>
      </c>
      <c r="AJ59" s="171">
        <v>0</v>
      </c>
      <c r="AK59" s="171">
        <v>0</v>
      </c>
      <c r="AL59" s="171">
        <v>0</v>
      </c>
      <c r="AM59" s="171">
        <v>0</v>
      </c>
      <c r="AN59" s="171">
        <v>0</v>
      </c>
    </row>
    <row r="60" spans="3:40" x14ac:dyDescent="0.3">
      <c r="C60" s="171">
        <v>47</v>
      </c>
      <c r="D60" s="171">
        <v>9</v>
      </c>
      <c r="E60" s="171">
        <v>3</v>
      </c>
      <c r="F60" s="171">
        <v>7</v>
      </c>
      <c r="G60" s="171">
        <v>0</v>
      </c>
      <c r="H60" s="171">
        <v>0</v>
      </c>
      <c r="I60" s="171">
        <v>0</v>
      </c>
      <c r="J60" s="171">
        <v>0</v>
      </c>
      <c r="K60" s="171">
        <v>7</v>
      </c>
      <c r="L60" s="171">
        <v>0</v>
      </c>
      <c r="M60" s="171">
        <v>0</v>
      </c>
      <c r="N60" s="171">
        <v>0</v>
      </c>
      <c r="O60" s="171">
        <v>0</v>
      </c>
      <c r="P60" s="171">
        <v>0</v>
      </c>
      <c r="Q60" s="171">
        <v>0</v>
      </c>
      <c r="R60" s="171">
        <v>0</v>
      </c>
      <c r="S60" s="171">
        <v>0</v>
      </c>
      <c r="T60" s="171">
        <v>0</v>
      </c>
      <c r="U60" s="171">
        <v>0</v>
      </c>
      <c r="V60" s="171">
        <v>0</v>
      </c>
      <c r="W60" s="171">
        <v>0</v>
      </c>
      <c r="X60" s="171">
        <v>0</v>
      </c>
      <c r="Y60" s="171">
        <v>0</v>
      </c>
      <c r="Z60" s="171">
        <v>0</v>
      </c>
      <c r="AA60" s="171">
        <v>0</v>
      </c>
      <c r="AB60" s="171">
        <v>0</v>
      </c>
      <c r="AC60" s="171">
        <v>0</v>
      </c>
      <c r="AD60" s="171">
        <v>0</v>
      </c>
      <c r="AE60" s="171">
        <v>0</v>
      </c>
      <c r="AF60" s="171">
        <v>0</v>
      </c>
      <c r="AG60" s="171">
        <v>0</v>
      </c>
      <c r="AH60" s="171">
        <v>0</v>
      </c>
      <c r="AI60" s="171">
        <v>0</v>
      </c>
      <c r="AJ60" s="171">
        <v>0</v>
      </c>
      <c r="AK60" s="171">
        <v>0</v>
      </c>
      <c r="AL60" s="171">
        <v>0</v>
      </c>
      <c r="AM60" s="171">
        <v>0</v>
      </c>
      <c r="AN60" s="171">
        <v>0</v>
      </c>
    </row>
    <row r="61" spans="3:40" x14ac:dyDescent="0.3">
      <c r="C61" s="171">
        <v>47</v>
      </c>
      <c r="D61" s="171">
        <v>9</v>
      </c>
      <c r="E61" s="171">
        <v>4</v>
      </c>
      <c r="F61" s="171">
        <v>671</v>
      </c>
      <c r="G61" s="171">
        <v>0</v>
      </c>
      <c r="H61" s="171">
        <v>0</v>
      </c>
      <c r="I61" s="171">
        <v>0</v>
      </c>
      <c r="J61" s="171">
        <v>0</v>
      </c>
      <c r="K61" s="171">
        <v>441</v>
      </c>
      <c r="L61" s="171">
        <v>0</v>
      </c>
      <c r="M61" s="171">
        <v>0</v>
      </c>
      <c r="N61" s="171">
        <v>0</v>
      </c>
      <c r="O61" s="171">
        <v>0</v>
      </c>
      <c r="P61" s="171">
        <v>0</v>
      </c>
      <c r="Q61" s="171">
        <v>0</v>
      </c>
      <c r="R61" s="171">
        <v>0</v>
      </c>
      <c r="S61" s="171">
        <v>0</v>
      </c>
      <c r="T61" s="171">
        <v>0</v>
      </c>
      <c r="U61" s="171">
        <v>0</v>
      </c>
      <c r="V61" s="171">
        <v>0</v>
      </c>
      <c r="W61" s="171">
        <v>0</v>
      </c>
      <c r="X61" s="171">
        <v>0</v>
      </c>
      <c r="Y61" s="171">
        <v>0</v>
      </c>
      <c r="Z61" s="171">
        <v>0</v>
      </c>
      <c r="AA61" s="171">
        <v>0</v>
      </c>
      <c r="AB61" s="171">
        <v>0</v>
      </c>
      <c r="AC61" s="171">
        <v>0</v>
      </c>
      <c r="AD61" s="171">
        <v>0</v>
      </c>
      <c r="AE61" s="171">
        <v>0</v>
      </c>
      <c r="AF61" s="171">
        <v>0</v>
      </c>
      <c r="AG61" s="171">
        <v>0</v>
      </c>
      <c r="AH61" s="171">
        <v>230</v>
      </c>
      <c r="AI61" s="171">
        <v>0</v>
      </c>
      <c r="AJ61" s="171">
        <v>0</v>
      </c>
      <c r="AK61" s="171">
        <v>0</v>
      </c>
      <c r="AL61" s="171">
        <v>0</v>
      </c>
      <c r="AM61" s="171">
        <v>0</v>
      </c>
      <c r="AN61" s="171">
        <v>0</v>
      </c>
    </row>
    <row r="62" spans="3:40" x14ac:dyDescent="0.3">
      <c r="C62" s="171">
        <v>47</v>
      </c>
      <c r="D62" s="171">
        <v>9</v>
      </c>
      <c r="E62" s="171">
        <v>6</v>
      </c>
      <c r="F62" s="171">
        <v>1368565</v>
      </c>
      <c r="G62" s="171">
        <v>0</v>
      </c>
      <c r="H62" s="171">
        <v>9435</v>
      </c>
      <c r="I62" s="171">
        <v>0</v>
      </c>
      <c r="J62" s="171">
        <v>0</v>
      </c>
      <c r="K62" s="171">
        <v>1082007</v>
      </c>
      <c r="L62" s="171">
        <v>0</v>
      </c>
      <c r="M62" s="171">
        <v>0</v>
      </c>
      <c r="N62" s="171">
        <v>0</v>
      </c>
      <c r="O62" s="171">
        <v>0</v>
      </c>
      <c r="P62" s="171">
        <v>0</v>
      </c>
      <c r="Q62" s="171">
        <v>0</v>
      </c>
      <c r="R62" s="171">
        <v>0</v>
      </c>
      <c r="S62" s="171">
        <v>0</v>
      </c>
      <c r="T62" s="171">
        <v>0</v>
      </c>
      <c r="U62" s="171">
        <v>0</v>
      </c>
      <c r="V62" s="171">
        <v>0</v>
      </c>
      <c r="W62" s="171">
        <v>0</v>
      </c>
      <c r="X62" s="171">
        <v>0</v>
      </c>
      <c r="Y62" s="171">
        <v>0</v>
      </c>
      <c r="Z62" s="171">
        <v>0</v>
      </c>
      <c r="AA62" s="171">
        <v>0</v>
      </c>
      <c r="AB62" s="171">
        <v>0</v>
      </c>
      <c r="AC62" s="171">
        <v>0</v>
      </c>
      <c r="AD62" s="171">
        <v>0</v>
      </c>
      <c r="AE62" s="171">
        <v>0</v>
      </c>
      <c r="AF62" s="171">
        <v>0</v>
      </c>
      <c r="AG62" s="171">
        <v>0</v>
      </c>
      <c r="AH62" s="171">
        <v>277123</v>
      </c>
      <c r="AI62" s="171">
        <v>0</v>
      </c>
      <c r="AJ62" s="171">
        <v>0</v>
      </c>
      <c r="AK62" s="171">
        <v>0</v>
      </c>
      <c r="AL62" s="171">
        <v>0</v>
      </c>
      <c r="AM62" s="171">
        <v>0</v>
      </c>
      <c r="AN62" s="171">
        <v>0</v>
      </c>
    </row>
    <row r="63" spans="3:40" x14ac:dyDescent="0.3">
      <c r="C63" s="171">
        <v>47</v>
      </c>
      <c r="D63" s="171">
        <v>9</v>
      </c>
      <c r="E63" s="171">
        <v>9</v>
      </c>
      <c r="F63" s="171">
        <v>41692</v>
      </c>
      <c r="G63" s="171">
        <v>0</v>
      </c>
      <c r="H63" s="171">
        <v>0</v>
      </c>
      <c r="I63" s="171">
        <v>0</v>
      </c>
      <c r="J63" s="171">
        <v>0</v>
      </c>
      <c r="K63" s="171">
        <v>13112</v>
      </c>
      <c r="L63" s="171">
        <v>0</v>
      </c>
      <c r="M63" s="171">
        <v>0</v>
      </c>
      <c r="N63" s="171">
        <v>0</v>
      </c>
      <c r="O63" s="171">
        <v>0</v>
      </c>
      <c r="P63" s="171">
        <v>0</v>
      </c>
      <c r="Q63" s="171">
        <v>0</v>
      </c>
      <c r="R63" s="171">
        <v>0</v>
      </c>
      <c r="S63" s="171">
        <v>0</v>
      </c>
      <c r="T63" s="171">
        <v>0</v>
      </c>
      <c r="U63" s="171">
        <v>0</v>
      </c>
      <c r="V63" s="171">
        <v>0</v>
      </c>
      <c r="W63" s="171">
        <v>0</v>
      </c>
      <c r="X63" s="171">
        <v>0</v>
      </c>
      <c r="Y63" s="171">
        <v>0</v>
      </c>
      <c r="Z63" s="171">
        <v>0</v>
      </c>
      <c r="AA63" s="171">
        <v>0</v>
      </c>
      <c r="AB63" s="171">
        <v>0</v>
      </c>
      <c r="AC63" s="171">
        <v>0</v>
      </c>
      <c r="AD63" s="171">
        <v>0</v>
      </c>
      <c r="AE63" s="171">
        <v>0</v>
      </c>
      <c r="AF63" s="171">
        <v>0</v>
      </c>
      <c r="AG63" s="171">
        <v>0</v>
      </c>
      <c r="AH63" s="171">
        <v>28580</v>
      </c>
      <c r="AI63" s="171">
        <v>0</v>
      </c>
      <c r="AJ63" s="171">
        <v>0</v>
      </c>
      <c r="AK63" s="171">
        <v>0</v>
      </c>
      <c r="AL63" s="171">
        <v>0</v>
      </c>
      <c r="AM63" s="171">
        <v>0</v>
      </c>
      <c r="AN63" s="171">
        <v>0</v>
      </c>
    </row>
    <row r="64" spans="3:40" x14ac:dyDescent="0.3">
      <c r="C64" s="171">
        <v>47</v>
      </c>
      <c r="D64" s="171">
        <v>9</v>
      </c>
      <c r="E64" s="171">
        <v>11</v>
      </c>
      <c r="F64" s="171">
        <v>5029.5</v>
      </c>
      <c r="G64" s="171">
        <v>0</v>
      </c>
      <c r="H64" s="171">
        <v>29.5</v>
      </c>
      <c r="I64" s="171">
        <v>0</v>
      </c>
      <c r="J64" s="171">
        <v>0</v>
      </c>
      <c r="K64" s="171">
        <v>5000</v>
      </c>
      <c r="L64" s="171">
        <v>0</v>
      </c>
      <c r="M64" s="171">
        <v>0</v>
      </c>
      <c r="N64" s="171">
        <v>0</v>
      </c>
      <c r="O64" s="171">
        <v>0</v>
      </c>
      <c r="P64" s="171">
        <v>0</v>
      </c>
      <c r="Q64" s="171">
        <v>0</v>
      </c>
      <c r="R64" s="171">
        <v>0</v>
      </c>
      <c r="S64" s="171">
        <v>0</v>
      </c>
      <c r="T64" s="171">
        <v>0</v>
      </c>
      <c r="U64" s="171">
        <v>0</v>
      </c>
      <c r="V64" s="171">
        <v>0</v>
      </c>
      <c r="W64" s="171">
        <v>0</v>
      </c>
      <c r="X64" s="171">
        <v>0</v>
      </c>
      <c r="Y64" s="171">
        <v>0</v>
      </c>
      <c r="Z64" s="171">
        <v>0</v>
      </c>
      <c r="AA64" s="171">
        <v>0</v>
      </c>
      <c r="AB64" s="171">
        <v>0</v>
      </c>
      <c r="AC64" s="171">
        <v>0</v>
      </c>
      <c r="AD64" s="171">
        <v>0</v>
      </c>
      <c r="AE64" s="171">
        <v>0</v>
      </c>
      <c r="AF64" s="171">
        <v>0</v>
      </c>
      <c r="AG64" s="171">
        <v>0</v>
      </c>
      <c r="AH64" s="171">
        <v>0</v>
      </c>
      <c r="AI64" s="171">
        <v>0</v>
      </c>
      <c r="AJ64" s="171">
        <v>0</v>
      </c>
      <c r="AK64" s="171">
        <v>0</v>
      </c>
      <c r="AL64" s="171">
        <v>0</v>
      </c>
      <c r="AM64" s="171">
        <v>0</v>
      </c>
      <c r="AN64" s="171">
        <v>0</v>
      </c>
    </row>
    <row r="65" spans="3:40" x14ac:dyDescent="0.3">
      <c r="C65" s="171">
        <v>47</v>
      </c>
      <c r="D65" s="171">
        <v>10</v>
      </c>
      <c r="E65" s="171">
        <v>1</v>
      </c>
      <c r="F65" s="171">
        <v>52.85</v>
      </c>
      <c r="G65" s="171">
        <v>0</v>
      </c>
      <c r="H65" s="171">
        <v>0.1</v>
      </c>
      <c r="I65" s="171">
        <v>0</v>
      </c>
      <c r="J65" s="171">
        <v>0</v>
      </c>
      <c r="K65" s="171">
        <v>38.75</v>
      </c>
      <c r="L65" s="171">
        <v>0</v>
      </c>
      <c r="M65" s="171">
        <v>0</v>
      </c>
      <c r="N65" s="171">
        <v>0</v>
      </c>
      <c r="O65" s="171">
        <v>0</v>
      </c>
      <c r="P65" s="171">
        <v>0</v>
      </c>
      <c r="Q65" s="171">
        <v>0</v>
      </c>
      <c r="R65" s="171">
        <v>0</v>
      </c>
      <c r="S65" s="171">
        <v>0</v>
      </c>
      <c r="T65" s="171">
        <v>0</v>
      </c>
      <c r="U65" s="171">
        <v>0</v>
      </c>
      <c r="V65" s="171">
        <v>0</v>
      </c>
      <c r="W65" s="171">
        <v>0</v>
      </c>
      <c r="X65" s="171">
        <v>0</v>
      </c>
      <c r="Y65" s="171">
        <v>0</v>
      </c>
      <c r="Z65" s="171">
        <v>0</v>
      </c>
      <c r="AA65" s="171">
        <v>0</v>
      </c>
      <c r="AB65" s="171">
        <v>0</v>
      </c>
      <c r="AC65" s="171">
        <v>0</v>
      </c>
      <c r="AD65" s="171">
        <v>0</v>
      </c>
      <c r="AE65" s="171">
        <v>0</v>
      </c>
      <c r="AF65" s="171">
        <v>0</v>
      </c>
      <c r="AG65" s="171">
        <v>0</v>
      </c>
      <c r="AH65" s="171">
        <v>14</v>
      </c>
      <c r="AI65" s="171">
        <v>0</v>
      </c>
      <c r="AJ65" s="171">
        <v>0</v>
      </c>
      <c r="AK65" s="171">
        <v>0</v>
      </c>
      <c r="AL65" s="171">
        <v>0</v>
      </c>
      <c r="AM65" s="171">
        <v>0</v>
      </c>
      <c r="AN65" s="171">
        <v>0</v>
      </c>
    </row>
    <row r="66" spans="3:40" x14ac:dyDescent="0.3">
      <c r="C66" s="171">
        <v>47</v>
      </c>
      <c r="D66" s="171">
        <v>10</v>
      </c>
      <c r="E66" s="171">
        <v>2</v>
      </c>
      <c r="F66" s="171">
        <v>7872.52</v>
      </c>
      <c r="G66" s="171">
        <v>0</v>
      </c>
      <c r="H66" s="171">
        <v>18.399999999999999</v>
      </c>
      <c r="I66" s="171">
        <v>0</v>
      </c>
      <c r="J66" s="171">
        <v>0</v>
      </c>
      <c r="K66" s="171">
        <v>5851.13</v>
      </c>
      <c r="L66" s="171">
        <v>0</v>
      </c>
      <c r="M66" s="171">
        <v>0</v>
      </c>
      <c r="N66" s="171">
        <v>0</v>
      </c>
      <c r="O66" s="171">
        <v>0</v>
      </c>
      <c r="P66" s="171">
        <v>0</v>
      </c>
      <c r="Q66" s="171">
        <v>0</v>
      </c>
      <c r="R66" s="171">
        <v>0</v>
      </c>
      <c r="S66" s="171">
        <v>0</v>
      </c>
      <c r="T66" s="171">
        <v>0</v>
      </c>
      <c r="U66" s="171">
        <v>0</v>
      </c>
      <c r="V66" s="171">
        <v>0</v>
      </c>
      <c r="W66" s="171">
        <v>0</v>
      </c>
      <c r="X66" s="171">
        <v>0</v>
      </c>
      <c r="Y66" s="171">
        <v>0</v>
      </c>
      <c r="Z66" s="171">
        <v>0</v>
      </c>
      <c r="AA66" s="171">
        <v>0</v>
      </c>
      <c r="AB66" s="171">
        <v>0</v>
      </c>
      <c r="AC66" s="171">
        <v>0</v>
      </c>
      <c r="AD66" s="171">
        <v>0</v>
      </c>
      <c r="AE66" s="171">
        <v>0</v>
      </c>
      <c r="AF66" s="171">
        <v>0</v>
      </c>
      <c r="AG66" s="171">
        <v>0</v>
      </c>
      <c r="AH66" s="171">
        <v>2003</v>
      </c>
      <c r="AI66" s="171">
        <v>0</v>
      </c>
      <c r="AJ66" s="171">
        <v>0</v>
      </c>
      <c r="AK66" s="171">
        <v>0</v>
      </c>
      <c r="AL66" s="171">
        <v>0</v>
      </c>
      <c r="AM66" s="171">
        <v>0</v>
      </c>
      <c r="AN66" s="171">
        <v>0</v>
      </c>
    </row>
    <row r="67" spans="3:40" x14ac:dyDescent="0.3">
      <c r="C67" s="171">
        <v>47</v>
      </c>
      <c r="D67" s="171">
        <v>10</v>
      </c>
      <c r="E67" s="171">
        <v>4</v>
      </c>
      <c r="F67" s="171">
        <v>436</v>
      </c>
      <c r="G67" s="171">
        <v>0</v>
      </c>
      <c r="H67" s="171">
        <v>0</v>
      </c>
      <c r="I67" s="171">
        <v>0</v>
      </c>
      <c r="J67" s="171">
        <v>0</v>
      </c>
      <c r="K67" s="171">
        <v>223</v>
      </c>
      <c r="L67" s="171">
        <v>0</v>
      </c>
      <c r="M67" s="171">
        <v>0</v>
      </c>
      <c r="N67" s="171">
        <v>0</v>
      </c>
      <c r="O67" s="171">
        <v>0</v>
      </c>
      <c r="P67" s="171">
        <v>0</v>
      </c>
      <c r="Q67" s="171">
        <v>0</v>
      </c>
      <c r="R67" s="171">
        <v>0</v>
      </c>
      <c r="S67" s="171">
        <v>0</v>
      </c>
      <c r="T67" s="171">
        <v>0</v>
      </c>
      <c r="U67" s="171">
        <v>0</v>
      </c>
      <c r="V67" s="171">
        <v>0</v>
      </c>
      <c r="W67" s="171">
        <v>0</v>
      </c>
      <c r="X67" s="171">
        <v>0</v>
      </c>
      <c r="Y67" s="171">
        <v>0</v>
      </c>
      <c r="Z67" s="171">
        <v>0</v>
      </c>
      <c r="AA67" s="171">
        <v>0</v>
      </c>
      <c r="AB67" s="171">
        <v>0</v>
      </c>
      <c r="AC67" s="171">
        <v>0</v>
      </c>
      <c r="AD67" s="171">
        <v>0</v>
      </c>
      <c r="AE67" s="171">
        <v>0</v>
      </c>
      <c r="AF67" s="171">
        <v>0</v>
      </c>
      <c r="AG67" s="171">
        <v>0</v>
      </c>
      <c r="AH67" s="171">
        <v>213</v>
      </c>
      <c r="AI67" s="171">
        <v>0</v>
      </c>
      <c r="AJ67" s="171">
        <v>0</v>
      </c>
      <c r="AK67" s="171">
        <v>0</v>
      </c>
      <c r="AL67" s="171">
        <v>0</v>
      </c>
      <c r="AM67" s="171">
        <v>0</v>
      </c>
      <c r="AN67" s="171">
        <v>0</v>
      </c>
    </row>
    <row r="68" spans="3:40" x14ac:dyDescent="0.3">
      <c r="C68" s="171">
        <v>47</v>
      </c>
      <c r="D68" s="171">
        <v>10</v>
      </c>
      <c r="E68" s="171">
        <v>6</v>
      </c>
      <c r="F68" s="171">
        <v>1311429</v>
      </c>
      <c r="G68" s="171">
        <v>0</v>
      </c>
      <c r="H68" s="171">
        <v>9398</v>
      </c>
      <c r="I68" s="171">
        <v>0</v>
      </c>
      <c r="J68" s="171">
        <v>0</v>
      </c>
      <c r="K68" s="171">
        <v>1042881</v>
      </c>
      <c r="L68" s="171">
        <v>0</v>
      </c>
      <c r="M68" s="171">
        <v>0</v>
      </c>
      <c r="N68" s="171">
        <v>0</v>
      </c>
      <c r="O68" s="171">
        <v>0</v>
      </c>
      <c r="P68" s="171">
        <v>0</v>
      </c>
      <c r="Q68" s="171">
        <v>0</v>
      </c>
      <c r="R68" s="171">
        <v>0</v>
      </c>
      <c r="S68" s="171">
        <v>0</v>
      </c>
      <c r="T68" s="171">
        <v>0</v>
      </c>
      <c r="U68" s="171">
        <v>0</v>
      </c>
      <c r="V68" s="171">
        <v>0</v>
      </c>
      <c r="W68" s="171">
        <v>0</v>
      </c>
      <c r="X68" s="171">
        <v>0</v>
      </c>
      <c r="Y68" s="171">
        <v>0</v>
      </c>
      <c r="Z68" s="171">
        <v>0</v>
      </c>
      <c r="AA68" s="171">
        <v>0</v>
      </c>
      <c r="AB68" s="171">
        <v>0</v>
      </c>
      <c r="AC68" s="171">
        <v>0</v>
      </c>
      <c r="AD68" s="171">
        <v>0</v>
      </c>
      <c r="AE68" s="171">
        <v>0</v>
      </c>
      <c r="AF68" s="171">
        <v>0</v>
      </c>
      <c r="AG68" s="171">
        <v>0</v>
      </c>
      <c r="AH68" s="171">
        <v>259150</v>
      </c>
      <c r="AI68" s="171">
        <v>0</v>
      </c>
      <c r="AJ68" s="171">
        <v>0</v>
      </c>
      <c r="AK68" s="171">
        <v>0</v>
      </c>
      <c r="AL68" s="171">
        <v>0</v>
      </c>
      <c r="AM68" s="171">
        <v>0</v>
      </c>
      <c r="AN68" s="171">
        <v>0</v>
      </c>
    </row>
    <row r="69" spans="3:40" x14ac:dyDescent="0.3">
      <c r="C69" s="171">
        <v>47</v>
      </c>
      <c r="D69" s="171">
        <v>10</v>
      </c>
      <c r="E69" s="171">
        <v>9</v>
      </c>
      <c r="F69" s="171">
        <v>33438</v>
      </c>
      <c r="G69" s="171">
        <v>0</v>
      </c>
      <c r="H69" s="171">
        <v>0</v>
      </c>
      <c r="I69" s="171">
        <v>0</v>
      </c>
      <c r="J69" s="171">
        <v>0</v>
      </c>
      <c r="K69" s="171">
        <v>18078</v>
      </c>
      <c r="L69" s="171">
        <v>0</v>
      </c>
      <c r="M69" s="171">
        <v>0</v>
      </c>
      <c r="N69" s="171">
        <v>0</v>
      </c>
      <c r="O69" s="171">
        <v>0</v>
      </c>
      <c r="P69" s="171">
        <v>0</v>
      </c>
      <c r="Q69" s="171">
        <v>0</v>
      </c>
      <c r="R69" s="171">
        <v>0</v>
      </c>
      <c r="S69" s="171">
        <v>0</v>
      </c>
      <c r="T69" s="171">
        <v>0</v>
      </c>
      <c r="U69" s="171">
        <v>0</v>
      </c>
      <c r="V69" s="171">
        <v>0</v>
      </c>
      <c r="W69" s="171">
        <v>0</v>
      </c>
      <c r="X69" s="171">
        <v>0</v>
      </c>
      <c r="Y69" s="171">
        <v>0</v>
      </c>
      <c r="Z69" s="171">
        <v>0</v>
      </c>
      <c r="AA69" s="171">
        <v>0</v>
      </c>
      <c r="AB69" s="171">
        <v>0</v>
      </c>
      <c r="AC69" s="171">
        <v>0</v>
      </c>
      <c r="AD69" s="171">
        <v>0</v>
      </c>
      <c r="AE69" s="171">
        <v>0</v>
      </c>
      <c r="AF69" s="171">
        <v>0</v>
      </c>
      <c r="AG69" s="171">
        <v>0</v>
      </c>
      <c r="AH69" s="171">
        <v>15360</v>
      </c>
      <c r="AI69" s="171">
        <v>0</v>
      </c>
      <c r="AJ69" s="171">
        <v>0</v>
      </c>
      <c r="AK69" s="171">
        <v>0</v>
      </c>
      <c r="AL69" s="171">
        <v>0</v>
      </c>
      <c r="AM69" s="171">
        <v>0</v>
      </c>
      <c r="AN69" s="171">
        <v>0</v>
      </c>
    </row>
    <row r="70" spans="3:40" x14ac:dyDescent="0.3">
      <c r="C70" s="171">
        <v>47</v>
      </c>
      <c r="D70" s="171">
        <v>10</v>
      </c>
      <c r="E70" s="171">
        <v>10</v>
      </c>
      <c r="F70" s="171">
        <v>1518</v>
      </c>
      <c r="G70" s="171">
        <v>0</v>
      </c>
      <c r="H70" s="171">
        <v>0</v>
      </c>
      <c r="I70" s="171">
        <v>0</v>
      </c>
      <c r="J70" s="171">
        <v>0</v>
      </c>
      <c r="K70" s="171">
        <v>1518</v>
      </c>
      <c r="L70" s="171">
        <v>0</v>
      </c>
      <c r="M70" s="171">
        <v>0</v>
      </c>
      <c r="N70" s="171">
        <v>0</v>
      </c>
      <c r="O70" s="171">
        <v>0</v>
      </c>
      <c r="P70" s="171">
        <v>0</v>
      </c>
      <c r="Q70" s="171">
        <v>0</v>
      </c>
      <c r="R70" s="171">
        <v>0</v>
      </c>
      <c r="S70" s="171">
        <v>0</v>
      </c>
      <c r="T70" s="171">
        <v>0</v>
      </c>
      <c r="U70" s="171">
        <v>0</v>
      </c>
      <c r="V70" s="171">
        <v>0</v>
      </c>
      <c r="W70" s="171">
        <v>0</v>
      </c>
      <c r="X70" s="171">
        <v>0</v>
      </c>
      <c r="Y70" s="171">
        <v>0</v>
      </c>
      <c r="Z70" s="171">
        <v>0</v>
      </c>
      <c r="AA70" s="171">
        <v>0</v>
      </c>
      <c r="AB70" s="171">
        <v>0</v>
      </c>
      <c r="AC70" s="171">
        <v>0</v>
      </c>
      <c r="AD70" s="171">
        <v>0</v>
      </c>
      <c r="AE70" s="171">
        <v>0</v>
      </c>
      <c r="AF70" s="171">
        <v>0</v>
      </c>
      <c r="AG70" s="171">
        <v>0</v>
      </c>
      <c r="AH70" s="171">
        <v>0</v>
      </c>
      <c r="AI70" s="171">
        <v>0</v>
      </c>
      <c r="AJ70" s="171">
        <v>0</v>
      </c>
      <c r="AK70" s="171">
        <v>0</v>
      </c>
      <c r="AL70" s="171">
        <v>0</v>
      </c>
      <c r="AM70" s="171">
        <v>0</v>
      </c>
      <c r="AN70" s="171">
        <v>0</v>
      </c>
    </row>
    <row r="71" spans="3:40" x14ac:dyDescent="0.3">
      <c r="C71" s="171">
        <v>47</v>
      </c>
      <c r="D71" s="171">
        <v>10</v>
      </c>
      <c r="E71" s="171">
        <v>11</v>
      </c>
      <c r="F71" s="171">
        <v>5029.5</v>
      </c>
      <c r="G71" s="171">
        <v>0</v>
      </c>
      <c r="H71" s="171">
        <v>29.5</v>
      </c>
      <c r="I71" s="171">
        <v>0</v>
      </c>
      <c r="J71" s="171">
        <v>0</v>
      </c>
      <c r="K71" s="171">
        <v>5000</v>
      </c>
      <c r="L71" s="171">
        <v>0</v>
      </c>
      <c r="M71" s="171">
        <v>0</v>
      </c>
      <c r="N71" s="171">
        <v>0</v>
      </c>
      <c r="O71" s="171">
        <v>0</v>
      </c>
      <c r="P71" s="171">
        <v>0</v>
      </c>
      <c r="Q71" s="171">
        <v>0</v>
      </c>
      <c r="R71" s="171">
        <v>0</v>
      </c>
      <c r="S71" s="171">
        <v>0</v>
      </c>
      <c r="T71" s="171">
        <v>0</v>
      </c>
      <c r="U71" s="171">
        <v>0</v>
      </c>
      <c r="V71" s="171">
        <v>0</v>
      </c>
      <c r="W71" s="171">
        <v>0</v>
      </c>
      <c r="X71" s="171">
        <v>0</v>
      </c>
      <c r="Y71" s="171">
        <v>0</v>
      </c>
      <c r="Z71" s="171">
        <v>0</v>
      </c>
      <c r="AA71" s="171">
        <v>0</v>
      </c>
      <c r="AB71" s="171">
        <v>0</v>
      </c>
      <c r="AC71" s="171">
        <v>0</v>
      </c>
      <c r="AD71" s="171">
        <v>0</v>
      </c>
      <c r="AE71" s="171">
        <v>0</v>
      </c>
      <c r="AF71" s="171">
        <v>0</v>
      </c>
      <c r="AG71" s="171">
        <v>0</v>
      </c>
      <c r="AH71" s="171">
        <v>0</v>
      </c>
      <c r="AI71" s="171">
        <v>0</v>
      </c>
      <c r="AJ71" s="171">
        <v>0</v>
      </c>
      <c r="AK71" s="171">
        <v>0</v>
      </c>
      <c r="AL71" s="171">
        <v>0</v>
      </c>
      <c r="AM71" s="171">
        <v>0</v>
      </c>
      <c r="AN71" s="171">
        <v>0</v>
      </c>
    </row>
    <row r="72" spans="3:40" x14ac:dyDescent="0.3">
      <c r="C72" s="171">
        <v>47</v>
      </c>
      <c r="D72" s="171">
        <v>11</v>
      </c>
      <c r="E72" s="171">
        <v>1</v>
      </c>
      <c r="F72" s="171">
        <v>52.85</v>
      </c>
      <c r="G72" s="171">
        <v>0</v>
      </c>
      <c r="H72" s="171">
        <v>0.1</v>
      </c>
      <c r="I72" s="171">
        <v>0</v>
      </c>
      <c r="J72" s="171">
        <v>0</v>
      </c>
      <c r="K72" s="171">
        <v>39.75</v>
      </c>
      <c r="L72" s="171">
        <v>0</v>
      </c>
      <c r="M72" s="171">
        <v>0</v>
      </c>
      <c r="N72" s="171">
        <v>0</v>
      </c>
      <c r="O72" s="171">
        <v>0</v>
      </c>
      <c r="P72" s="171">
        <v>0</v>
      </c>
      <c r="Q72" s="171">
        <v>0</v>
      </c>
      <c r="R72" s="171">
        <v>0</v>
      </c>
      <c r="S72" s="171">
        <v>0</v>
      </c>
      <c r="T72" s="171">
        <v>0</v>
      </c>
      <c r="U72" s="171">
        <v>0</v>
      </c>
      <c r="V72" s="171">
        <v>0</v>
      </c>
      <c r="W72" s="171">
        <v>0</v>
      </c>
      <c r="X72" s="171">
        <v>0</v>
      </c>
      <c r="Y72" s="171">
        <v>0</v>
      </c>
      <c r="Z72" s="171">
        <v>0</v>
      </c>
      <c r="AA72" s="171">
        <v>0</v>
      </c>
      <c r="AB72" s="171">
        <v>0</v>
      </c>
      <c r="AC72" s="171">
        <v>0</v>
      </c>
      <c r="AD72" s="171">
        <v>0</v>
      </c>
      <c r="AE72" s="171">
        <v>0</v>
      </c>
      <c r="AF72" s="171">
        <v>0</v>
      </c>
      <c r="AG72" s="171">
        <v>0</v>
      </c>
      <c r="AH72" s="171">
        <v>13</v>
      </c>
      <c r="AI72" s="171">
        <v>0</v>
      </c>
      <c r="AJ72" s="171">
        <v>0</v>
      </c>
      <c r="AK72" s="171">
        <v>0</v>
      </c>
      <c r="AL72" s="171">
        <v>0</v>
      </c>
      <c r="AM72" s="171">
        <v>0</v>
      </c>
      <c r="AN72" s="171">
        <v>0</v>
      </c>
    </row>
    <row r="73" spans="3:40" x14ac:dyDescent="0.3">
      <c r="C73" s="171">
        <v>47</v>
      </c>
      <c r="D73" s="171">
        <v>11</v>
      </c>
      <c r="E73" s="171">
        <v>2</v>
      </c>
      <c r="F73" s="171">
        <v>7296</v>
      </c>
      <c r="G73" s="171">
        <v>0</v>
      </c>
      <c r="H73" s="171">
        <v>16</v>
      </c>
      <c r="I73" s="171">
        <v>0</v>
      </c>
      <c r="J73" s="171">
        <v>0</v>
      </c>
      <c r="K73" s="171">
        <v>5540.5</v>
      </c>
      <c r="L73" s="171">
        <v>0</v>
      </c>
      <c r="M73" s="171">
        <v>0</v>
      </c>
      <c r="N73" s="171">
        <v>0</v>
      </c>
      <c r="O73" s="171">
        <v>0</v>
      </c>
      <c r="P73" s="171">
        <v>0</v>
      </c>
      <c r="Q73" s="171">
        <v>0</v>
      </c>
      <c r="R73" s="171">
        <v>0</v>
      </c>
      <c r="S73" s="171">
        <v>0</v>
      </c>
      <c r="T73" s="171">
        <v>0</v>
      </c>
      <c r="U73" s="171">
        <v>0</v>
      </c>
      <c r="V73" s="171">
        <v>0</v>
      </c>
      <c r="W73" s="171">
        <v>0</v>
      </c>
      <c r="X73" s="171">
        <v>0</v>
      </c>
      <c r="Y73" s="171">
        <v>0</v>
      </c>
      <c r="Z73" s="171">
        <v>0</v>
      </c>
      <c r="AA73" s="171">
        <v>0</v>
      </c>
      <c r="AB73" s="171">
        <v>0</v>
      </c>
      <c r="AC73" s="171">
        <v>0</v>
      </c>
      <c r="AD73" s="171">
        <v>0</v>
      </c>
      <c r="AE73" s="171">
        <v>0</v>
      </c>
      <c r="AF73" s="171">
        <v>0</v>
      </c>
      <c r="AG73" s="171">
        <v>0</v>
      </c>
      <c r="AH73" s="171">
        <v>1739.5</v>
      </c>
      <c r="AI73" s="171">
        <v>0</v>
      </c>
      <c r="AJ73" s="171">
        <v>0</v>
      </c>
      <c r="AK73" s="171">
        <v>0</v>
      </c>
      <c r="AL73" s="171">
        <v>0</v>
      </c>
      <c r="AM73" s="171">
        <v>0</v>
      </c>
      <c r="AN73" s="171">
        <v>0</v>
      </c>
    </row>
    <row r="74" spans="3:40" x14ac:dyDescent="0.3">
      <c r="C74" s="171">
        <v>47</v>
      </c>
      <c r="D74" s="171">
        <v>11</v>
      </c>
      <c r="E74" s="171">
        <v>3</v>
      </c>
      <c r="F74" s="171">
        <v>20</v>
      </c>
      <c r="G74" s="171">
        <v>0</v>
      </c>
      <c r="H74" s="171">
        <v>0</v>
      </c>
      <c r="I74" s="171">
        <v>0</v>
      </c>
      <c r="J74" s="171">
        <v>0</v>
      </c>
      <c r="K74" s="171">
        <v>20</v>
      </c>
      <c r="L74" s="171">
        <v>0</v>
      </c>
      <c r="M74" s="171">
        <v>0</v>
      </c>
      <c r="N74" s="171">
        <v>0</v>
      </c>
      <c r="O74" s="171">
        <v>0</v>
      </c>
      <c r="P74" s="171">
        <v>0</v>
      </c>
      <c r="Q74" s="171">
        <v>0</v>
      </c>
      <c r="R74" s="171">
        <v>0</v>
      </c>
      <c r="S74" s="171">
        <v>0</v>
      </c>
      <c r="T74" s="171">
        <v>0</v>
      </c>
      <c r="U74" s="171">
        <v>0</v>
      </c>
      <c r="V74" s="171">
        <v>0</v>
      </c>
      <c r="W74" s="171">
        <v>0</v>
      </c>
      <c r="X74" s="171">
        <v>0</v>
      </c>
      <c r="Y74" s="171">
        <v>0</v>
      </c>
      <c r="Z74" s="171">
        <v>0</v>
      </c>
      <c r="AA74" s="171">
        <v>0</v>
      </c>
      <c r="AB74" s="171">
        <v>0</v>
      </c>
      <c r="AC74" s="171">
        <v>0</v>
      </c>
      <c r="AD74" s="171">
        <v>0</v>
      </c>
      <c r="AE74" s="171">
        <v>0</v>
      </c>
      <c r="AF74" s="171">
        <v>0</v>
      </c>
      <c r="AG74" s="171">
        <v>0</v>
      </c>
      <c r="AH74" s="171">
        <v>0</v>
      </c>
      <c r="AI74" s="171">
        <v>0</v>
      </c>
      <c r="AJ74" s="171">
        <v>0</v>
      </c>
      <c r="AK74" s="171">
        <v>0</v>
      </c>
      <c r="AL74" s="171">
        <v>0</v>
      </c>
      <c r="AM74" s="171">
        <v>0</v>
      </c>
      <c r="AN74" s="171">
        <v>0</v>
      </c>
    </row>
    <row r="75" spans="3:40" x14ac:dyDescent="0.3">
      <c r="C75" s="171">
        <v>47</v>
      </c>
      <c r="D75" s="171">
        <v>11</v>
      </c>
      <c r="E75" s="171">
        <v>4</v>
      </c>
      <c r="F75" s="171">
        <v>1015</v>
      </c>
      <c r="G75" s="171">
        <v>0</v>
      </c>
      <c r="H75" s="171">
        <v>0</v>
      </c>
      <c r="I75" s="171">
        <v>0</v>
      </c>
      <c r="J75" s="171">
        <v>0</v>
      </c>
      <c r="K75" s="171">
        <v>685</v>
      </c>
      <c r="L75" s="171">
        <v>0</v>
      </c>
      <c r="M75" s="171">
        <v>0</v>
      </c>
      <c r="N75" s="171">
        <v>0</v>
      </c>
      <c r="O75" s="171">
        <v>0</v>
      </c>
      <c r="P75" s="171">
        <v>0</v>
      </c>
      <c r="Q75" s="171">
        <v>0</v>
      </c>
      <c r="R75" s="171">
        <v>0</v>
      </c>
      <c r="S75" s="171">
        <v>0</v>
      </c>
      <c r="T75" s="171">
        <v>0</v>
      </c>
      <c r="U75" s="171">
        <v>0</v>
      </c>
      <c r="V75" s="171">
        <v>0</v>
      </c>
      <c r="W75" s="171">
        <v>0</v>
      </c>
      <c r="X75" s="171">
        <v>0</v>
      </c>
      <c r="Y75" s="171">
        <v>0</v>
      </c>
      <c r="Z75" s="171">
        <v>0</v>
      </c>
      <c r="AA75" s="171">
        <v>0</v>
      </c>
      <c r="AB75" s="171">
        <v>0</v>
      </c>
      <c r="AC75" s="171">
        <v>0</v>
      </c>
      <c r="AD75" s="171">
        <v>0</v>
      </c>
      <c r="AE75" s="171">
        <v>0</v>
      </c>
      <c r="AF75" s="171">
        <v>0</v>
      </c>
      <c r="AG75" s="171">
        <v>0</v>
      </c>
      <c r="AH75" s="171">
        <v>330</v>
      </c>
      <c r="AI75" s="171">
        <v>0</v>
      </c>
      <c r="AJ75" s="171">
        <v>0</v>
      </c>
      <c r="AK75" s="171">
        <v>0</v>
      </c>
      <c r="AL75" s="171">
        <v>0</v>
      </c>
      <c r="AM75" s="171">
        <v>0</v>
      </c>
      <c r="AN75" s="171">
        <v>0</v>
      </c>
    </row>
    <row r="76" spans="3:40" x14ac:dyDescent="0.3">
      <c r="C76" s="171">
        <v>47</v>
      </c>
      <c r="D76" s="171">
        <v>11</v>
      </c>
      <c r="E76" s="171">
        <v>6</v>
      </c>
      <c r="F76" s="171">
        <v>1925435</v>
      </c>
      <c r="G76" s="171">
        <v>0</v>
      </c>
      <c r="H76" s="171">
        <v>11667</v>
      </c>
      <c r="I76" s="171">
        <v>0</v>
      </c>
      <c r="J76" s="171">
        <v>0</v>
      </c>
      <c r="K76" s="171">
        <v>1557718</v>
      </c>
      <c r="L76" s="171">
        <v>0</v>
      </c>
      <c r="M76" s="171">
        <v>0</v>
      </c>
      <c r="N76" s="171">
        <v>0</v>
      </c>
      <c r="O76" s="171">
        <v>0</v>
      </c>
      <c r="P76" s="171">
        <v>0</v>
      </c>
      <c r="Q76" s="171">
        <v>0</v>
      </c>
      <c r="R76" s="171">
        <v>0</v>
      </c>
      <c r="S76" s="171">
        <v>0</v>
      </c>
      <c r="T76" s="171">
        <v>0</v>
      </c>
      <c r="U76" s="171">
        <v>0</v>
      </c>
      <c r="V76" s="171">
        <v>0</v>
      </c>
      <c r="W76" s="171">
        <v>0</v>
      </c>
      <c r="X76" s="171">
        <v>0</v>
      </c>
      <c r="Y76" s="171">
        <v>0</v>
      </c>
      <c r="Z76" s="171">
        <v>0</v>
      </c>
      <c r="AA76" s="171">
        <v>0</v>
      </c>
      <c r="AB76" s="171">
        <v>0</v>
      </c>
      <c r="AC76" s="171">
        <v>0</v>
      </c>
      <c r="AD76" s="171">
        <v>0</v>
      </c>
      <c r="AE76" s="171">
        <v>0</v>
      </c>
      <c r="AF76" s="171">
        <v>0</v>
      </c>
      <c r="AG76" s="171">
        <v>0</v>
      </c>
      <c r="AH76" s="171">
        <v>356050</v>
      </c>
      <c r="AI76" s="171">
        <v>0</v>
      </c>
      <c r="AJ76" s="171">
        <v>0</v>
      </c>
      <c r="AK76" s="171">
        <v>0</v>
      </c>
      <c r="AL76" s="171">
        <v>0</v>
      </c>
      <c r="AM76" s="171">
        <v>0</v>
      </c>
      <c r="AN76" s="171">
        <v>0</v>
      </c>
    </row>
    <row r="77" spans="3:40" x14ac:dyDescent="0.3">
      <c r="C77" s="171">
        <v>47</v>
      </c>
      <c r="D77" s="171">
        <v>11</v>
      </c>
      <c r="E77" s="171">
        <v>9</v>
      </c>
      <c r="F77" s="171">
        <v>512106</v>
      </c>
      <c r="G77" s="171">
        <v>0</v>
      </c>
      <c r="H77" s="171">
        <v>2269</v>
      </c>
      <c r="I77" s="171">
        <v>0</v>
      </c>
      <c r="J77" s="171">
        <v>0</v>
      </c>
      <c r="K77" s="171">
        <v>413518</v>
      </c>
      <c r="L77" s="171">
        <v>0</v>
      </c>
      <c r="M77" s="171">
        <v>0</v>
      </c>
      <c r="N77" s="171">
        <v>0</v>
      </c>
      <c r="O77" s="171">
        <v>0</v>
      </c>
      <c r="P77" s="171">
        <v>0</v>
      </c>
      <c r="Q77" s="171">
        <v>0</v>
      </c>
      <c r="R77" s="171">
        <v>0</v>
      </c>
      <c r="S77" s="171">
        <v>0</v>
      </c>
      <c r="T77" s="171">
        <v>0</v>
      </c>
      <c r="U77" s="171">
        <v>0</v>
      </c>
      <c r="V77" s="171">
        <v>0</v>
      </c>
      <c r="W77" s="171">
        <v>0</v>
      </c>
      <c r="X77" s="171">
        <v>0</v>
      </c>
      <c r="Y77" s="171">
        <v>0</v>
      </c>
      <c r="Z77" s="171">
        <v>0</v>
      </c>
      <c r="AA77" s="171">
        <v>0</v>
      </c>
      <c r="AB77" s="171">
        <v>0</v>
      </c>
      <c r="AC77" s="171">
        <v>0</v>
      </c>
      <c r="AD77" s="171">
        <v>0</v>
      </c>
      <c r="AE77" s="171">
        <v>0</v>
      </c>
      <c r="AF77" s="171">
        <v>0</v>
      </c>
      <c r="AG77" s="171">
        <v>0</v>
      </c>
      <c r="AH77" s="171">
        <v>96319</v>
      </c>
      <c r="AI77" s="171">
        <v>0</v>
      </c>
      <c r="AJ77" s="171">
        <v>0</v>
      </c>
      <c r="AK77" s="171">
        <v>0</v>
      </c>
      <c r="AL77" s="171">
        <v>0</v>
      </c>
      <c r="AM77" s="171">
        <v>0</v>
      </c>
      <c r="AN77" s="171">
        <v>0</v>
      </c>
    </row>
    <row r="78" spans="3:40" x14ac:dyDescent="0.3">
      <c r="C78" s="171">
        <v>47</v>
      </c>
      <c r="D78" s="171">
        <v>11</v>
      </c>
      <c r="E78" s="171">
        <v>10</v>
      </c>
      <c r="F78" s="171">
        <v>5050</v>
      </c>
      <c r="G78" s="171">
        <v>0</v>
      </c>
      <c r="H78" s="171">
        <v>0</v>
      </c>
      <c r="I78" s="171">
        <v>0</v>
      </c>
      <c r="J78" s="171">
        <v>0</v>
      </c>
      <c r="K78" s="171">
        <v>5050</v>
      </c>
      <c r="L78" s="171">
        <v>0</v>
      </c>
      <c r="M78" s="171">
        <v>0</v>
      </c>
      <c r="N78" s="171">
        <v>0</v>
      </c>
      <c r="O78" s="171">
        <v>0</v>
      </c>
      <c r="P78" s="171">
        <v>0</v>
      </c>
      <c r="Q78" s="171">
        <v>0</v>
      </c>
      <c r="R78" s="171">
        <v>0</v>
      </c>
      <c r="S78" s="171">
        <v>0</v>
      </c>
      <c r="T78" s="171">
        <v>0</v>
      </c>
      <c r="U78" s="171">
        <v>0</v>
      </c>
      <c r="V78" s="171">
        <v>0</v>
      </c>
      <c r="W78" s="171">
        <v>0</v>
      </c>
      <c r="X78" s="171">
        <v>0</v>
      </c>
      <c r="Y78" s="171">
        <v>0</v>
      </c>
      <c r="Z78" s="171">
        <v>0</v>
      </c>
      <c r="AA78" s="171">
        <v>0</v>
      </c>
      <c r="AB78" s="171">
        <v>0</v>
      </c>
      <c r="AC78" s="171">
        <v>0</v>
      </c>
      <c r="AD78" s="171">
        <v>0</v>
      </c>
      <c r="AE78" s="171">
        <v>0</v>
      </c>
      <c r="AF78" s="171">
        <v>0</v>
      </c>
      <c r="AG78" s="171">
        <v>0</v>
      </c>
      <c r="AH78" s="171">
        <v>0</v>
      </c>
      <c r="AI78" s="171">
        <v>0</v>
      </c>
      <c r="AJ78" s="171">
        <v>0</v>
      </c>
      <c r="AK78" s="171">
        <v>0</v>
      </c>
      <c r="AL78" s="171">
        <v>0</v>
      </c>
      <c r="AM78" s="171">
        <v>0</v>
      </c>
      <c r="AN78" s="171">
        <v>0</v>
      </c>
    </row>
    <row r="79" spans="3:40" x14ac:dyDescent="0.3">
      <c r="C79" s="171">
        <v>47</v>
      </c>
      <c r="D79" s="171">
        <v>11</v>
      </c>
      <c r="E79" s="171">
        <v>11</v>
      </c>
      <c r="F79" s="171">
        <v>5029.5</v>
      </c>
      <c r="G79" s="171">
        <v>0</v>
      </c>
      <c r="H79" s="171">
        <v>29.5</v>
      </c>
      <c r="I79" s="171">
        <v>0</v>
      </c>
      <c r="J79" s="171">
        <v>0</v>
      </c>
      <c r="K79" s="171">
        <v>5000</v>
      </c>
      <c r="L79" s="171">
        <v>0</v>
      </c>
      <c r="M79" s="171">
        <v>0</v>
      </c>
      <c r="N79" s="171">
        <v>0</v>
      </c>
      <c r="O79" s="171">
        <v>0</v>
      </c>
      <c r="P79" s="171">
        <v>0</v>
      </c>
      <c r="Q79" s="171">
        <v>0</v>
      </c>
      <c r="R79" s="171">
        <v>0</v>
      </c>
      <c r="S79" s="171">
        <v>0</v>
      </c>
      <c r="T79" s="171">
        <v>0</v>
      </c>
      <c r="U79" s="171">
        <v>0</v>
      </c>
      <c r="V79" s="171">
        <v>0</v>
      </c>
      <c r="W79" s="171">
        <v>0</v>
      </c>
      <c r="X79" s="171">
        <v>0</v>
      </c>
      <c r="Y79" s="171">
        <v>0</v>
      </c>
      <c r="Z79" s="171">
        <v>0</v>
      </c>
      <c r="AA79" s="171">
        <v>0</v>
      </c>
      <c r="AB79" s="171">
        <v>0</v>
      </c>
      <c r="AC79" s="171">
        <v>0</v>
      </c>
      <c r="AD79" s="171">
        <v>0</v>
      </c>
      <c r="AE79" s="171">
        <v>0</v>
      </c>
      <c r="AF79" s="171">
        <v>0</v>
      </c>
      <c r="AG79" s="171">
        <v>0</v>
      </c>
      <c r="AH79" s="171">
        <v>0</v>
      </c>
      <c r="AI79" s="171">
        <v>0</v>
      </c>
      <c r="AJ79" s="171">
        <v>0</v>
      </c>
      <c r="AK79" s="171">
        <v>0</v>
      </c>
      <c r="AL79" s="171">
        <v>0</v>
      </c>
      <c r="AM79" s="171">
        <v>0</v>
      </c>
      <c r="AN79" s="1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1" t="s">
        <v>73</v>
      </c>
      <c r="B1" s="261"/>
      <c r="C1" s="262"/>
      <c r="D1" s="262"/>
      <c r="E1" s="262"/>
    </row>
    <row r="2" spans="1:5" ht="14.4" customHeight="1" thickBot="1" x14ac:dyDescent="0.35">
      <c r="A2" s="175" t="s">
        <v>205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60515.974805559046</v>
      </c>
      <c r="D4" s="124">
        <f ca="1">IF(ISERROR(VLOOKUP("Náklady celkem",INDIRECT("HI!$A:$G"),5,0)),0,VLOOKUP("Náklady celkem",INDIRECT("HI!$A:$G"),5,0))</f>
        <v>73811.399700000024</v>
      </c>
      <c r="E4" s="125">
        <f ca="1">IF(C4=0,0,D4/C4)</f>
        <v>1.2197010778915793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819.32204604690742</v>
      </c>
      <c r="D7" s="132">
        <f>IF(ISERROR(HI!E5),"",HI!E5)</f>
        <v>822.6708799999999</v>
      </c>
      <c r="E7" s="129">
        <f t="shared" ref="E7:E12" si="0">IF(C7=0,0,D7/C7)</f>
        <v>1.0040873231341083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203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83</v>
      </c>
      <c r="B9" s="131"/>
      <c r="C9" s="132"/>
      <c r="D9" s="132"/>
      <c r="E9" s="129"/>
    </row>
    <row r="10" spans="1:5" ht="14.4" customHeight="1" x14ac:dyDescent="0.3">
      <c r="A10" s="134" t="s">
        <v>84</v>
      </c>
      <c r="B10" s="131"/>
      <c r="C10" s="132"/>
      <c r="D10" s="132"/>
      <c r="E10" s="129"/>
    </row>
    <row r="11" spans="1:5" ht="14.4" customHeight="1" x14ac:dyDescent="0.3">
      <c r="A11" s="135" t="s">
        <v>88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8257.0148785606907</v>
      </c>
      <c r="D12" s="132">
        <f>IF(ISERROR(HI!E6),"",HI!E6)</f>
        <v>15627.67437000001</v>
      </c>
      <c r="E12" s="129">
        <f t="shared" si="0"/>
        <v>1.8926542582086427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19323.428920292194</v>
      </c>
      <c r="D13" s="128">
        <f ca="1">IF(ISERROR(VLOOKUP("Osobní náklady (Kč) *",INDIRECT("HI!$A:$G"),5,0)),0,VLOOKUP("Osobní náklady (Kč) *",INDIRECT("HI!$A:$G"),5,0))</f>
        <v>21278.338990000011</v>
      </c>
      <c r="E13" s="129">
        <f ca="1">IF(C13=0,0,D13/C13)</f>
        <v>1.1011678661055284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85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86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1" t="s">
        <v>76</v>
      </c>
      <c r="B1" s="261"/>
      <c r="C1" s="261"/>
      <c r="D1" s="261"/>
      <c r="E1" s="261"/>
      <c r="F1" s="261"/>
      <c r="G1" s="262"/>
      <c r="H1" s="262"/>
    </row>
    <row r="2" spans="1:8" ht="14.4" customHeight="1" thickBot="1" x14ac:dyDescent="0.35">
      <c r="A2" s="175" t="s">
        <v>205</v>
      </c>
      <c r="B2" s="77"/>
      <c r="C2" s="77"/>
      <c r="D2" s="77"/>
      <c r="E2" s="77"/>
      <c r="F2" s="77"/>
    </row>
    <row r="3" spans="1:8" ht="14.4" customHeight="1" x14ac:dyDescent="0.3">
      <c r="A3" s="263"/>
      <c r="B3" s="73">
        <v>2012</v>
      </c>
      <c r="C3" s="40">
        <v>2013</v>
      </c>
      <c r="D3" s="7"/>
      <c r="E3" s="267">
        <v>2014</v>
      </c>
      <c r="F3" s="268"/>
      <c r="G3" s="268"/>
      <c r="H3" s="269"/>
    </row>
    <row r="4" spans="1:8" ht="14.4" customHeight="1" thickBot="1" x14ac:dyDescent="0.35">
      <c r="A4" s="264"/>
      <c r="B4" s="265" t="s">
        <v>55</v>
      </c>
      <c r="C4" s="26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758.8110999999999</v>
      </c>
      <c r="C5" s="29">
        <v>836.53986999999915</v>
      </c>
      <c r="D5" s="8"/>
      <c r="E5" s="83">
        <v>822.6708799999999</v>
      </c>
      <c r="F5" s="28">
        <v>819.32204604690742</v>
      </c>
      <c r="G5" s="82">
        <f>E5-F5</f>
        <v>3.3488339530924804</v>
      </c>
      <c r="H5" s="88">
        <f>IF(F5&lt;0.00000001,"",E5/F5)</f>
        <v>1.0040873231341083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5205.8080300000001</v>
      </c>
      <c r="C6" s="31">
        <v>9218.9054099999994</v>
      </c>
      <c r="D6" s="8"/>
      <c r="E6" s="84">
        <v>15627.67437000001</v>
      </c>
      <c r="F6" s="30">
        <v>8257.0148785606907</v>
      </c>
      <c r="G6" s="85">
        <f>E6-F6</f>
        <v>7370.659491439319</v>
      </c>
      <c r="H6" s="89">
        <f>IF(F6&lt;0.00000001,"",E6/F6)</f>
        <v>1.8926542582086427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21145.561839999998</v>
      </c>
      <c r="C7" s="31">
        <v>20327.336619999998</v>
      </c>
      <c r="D7" s="8"/>
      <c r="E7" s="84">
        <v>21278.338990000011</v>
      </c>
      <c r="F7" s="30">
        <v>19323.428920292194</v>
      </c>
      <c r="G7" s="85">
        <f>E7-F7</f>
        <v>1954.9100697078175</v>
      </c>
      <c r="H7" s="89">
        <f>IF(F7&lt;0.00000001,"",E7/F7)</f>
        <v>1.1011678661055284</v>
      </c>
    </row>
    <row r="8" spans="1:8" ht="14.4" customHeight="1" thickBot="1" x14ac:dyDescent="0.35">
      <c r="A8" s="1" t="s">
        <v>58</v>
      </c>
      <c r="B8" s="11">
        <v>34034.629030000004</v>
      </c>
      <c r="C8" s="33">
        <v>31619.843199999988</v>
      </c>
      <c r="D8" s="8"/>
      <c r="E8" s="86">
        <v>36082.715460000007</v>
      </c>
      <c r="F8" s="32">
        <v>32116.20896065926</v>
      </c>
      <c r="G8" s="87">
        <f>E8-F8</f>
        <v>3966.5064993407468</v>
      </c>
      <c r="H8" s="90">
        <f>IF(F8&lt;0.00000001,"",E8/F8)</f>
        <v>1.1235048166550268</v>
      </c>
    </row>
    <row r="9" spans="1:8" ht="14.4" customHeight="1" thickBot="1" x14ac:dyDescent="0.35">
      <c r="A9" s="2" t="s">
        <v>59</v>
      </c>
      <c r="B9" s="3">
        <v>61144.81</v>
      </c>
      <c r="C9" s="35">
        <v>62002.625099999983</v>
      </c>
      <c r="D9" s="8"/>
      <c r="E9" s="3">
        <v>73811.399700000024</v>
      </c>
      <c r="F9" s="34">
        <v>60515.974805559046</v>
      </c>
      <c r="G9" s="34">
        <f>E9-F9</f>
        <v>13295.424894440977</v>
      </c>
      <c r="H9" s="91">
        <f>IF(F9&lt;0.00000001,"",E9/F9)</f>
        <v>1.2197010778915793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8" t="s">
        <v>150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149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204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70" t="s">
        <v>207</v>
      </c>
      <c r="B1" s="270"/>
      <c r="C1" s="270"/>
      <c r="D1" s="270"/>
      <c r="E1" s="270"/>
      <c r="F1" s="270"/>
      <c r="G1" s="270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60" customFormat="1" ht="14.4" customHeight="1" thickBot="1" x14ac:dyDescent="0.3">
      <c r="A2" s="175" t="s">
        <v>205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71" t="s">
        <v>13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104"/>
      <c r="Q3" s="106"/>
    </row>
    <row r="4" spans="1:17" ht="14.4" customHeight="1" x14ac:dyDescent="0.3">
      <c r="A4" s="59"/>
      <c r="B4" s="20">
        <v>2014</v>
      </c>
      <c r="C4" s="105" t="s">
        <v>14</v>
      </c>
      <c r="D4" s="95" t="s">
        <v>95</v>
      </c>
      <c r="E4" s="95" t="s">
        <v>96</v>
      </c>
      <c r="F4" s="95" t="s">
        <v>97</v>
      </c>
      <c r="G4" s="95" t="s">
        <v>98</v>
      </c>
      <c r="H4" s="95" t="s">
        <v>99</v>
      </c>
      <c r="I4" s="95" t="s">
        <v>100</v>
      </c>
      <c r="J4" s="95" t="s">
        <v>101</v>
      </c>
      <c r="K4" s="95" t="s">
        <v>102</v>
      </c>
      <c r="L4" s="95" t="s">
        <v>103</v>
      </c>
      <c r="M4" s="95" t="s">
        <v>104</v>
      </c>
      <c r="N4" s="95" t="s">
        <v>105</v>
      </c>
      <c r="O4" s="95" t="s">
        <v>106</v>
      </c>
      <c r="P4" s="273" t="s">
        <v>2</v>
      </c>
      <c r="Q4" s="27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5.434722104253712E-323</v>
      </c>
      <c r="Q6" s="67" t="s">
        <v>206</v>
      </c>
    </row>
    <row r="7" spans="1:17" ht="14.4" customHeight="1" x14ac:dyDescent="0.3">
      <c r="A7" s="15" t="s">
        <v>19</v>
      </c>
      <c r="B7" s="46">
        <v>893.80586841480897</v>
      </c>
      <c r="C7" s="47">
        <v>74.483822367900004</v>
      </c>
      <c r="D7" s="47">
        <v>63.657159999999998</v>
      </c>
      <c r="E7" s="47">
        <v>69.730680000000007</v>
      </c>
      <c r="F7" s="47">
        <v>75.492379999999997</v>
      </c>
      <c r="G7" s="47">
        <v>87.857370000000003</v>
      </c>
      <c r="H7" s="47">
        <v>67.17353</v>
      </c>
      <c r="I7" s="47">
        <v>74.017070000000004</v>
      </c>
      <c r="J7" s="47">
        <v>72.941599999999994</v>
      </c>
      <c r="K7" s="47">
        <v>71.465599999999995</v>
      </c>
      <c r="L7" s="47">
        <v>86.490690000000001</v>
      </c>
      <c r="M7" s="47">
        <v>80.690560000000005</v>
      </c>
      <c r="N7" s="47">
        <v>73.154240000000001</v>
      </c>
      <c r="O7" s="47">
        <v>4.9406564584124654E-324</v>
      </c>
      <c r="P7" s="48">
        <v>822.67088000000001</v>
      </c>
      <c r="Q7" s="68">
        <v>1.004087323134</v>
      </c>
    </row>
    <row r="8" spans="1:17" ht="14.4" customHeight="1" x14ac:dyDescent="0.3">
      <c r="A8" s="15" t="s">
        <v>20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5.434722104253712E-323</v>
      </c>
      <c r="Q8" s="68" t="s">
        <v>206</v>
      </c>
    </row>
    <row r="9" spans="1:17" ht="14.4" customHeight="1" x14ac:dyDescent="0.3">
      <c r="A9" s="15" t="s">
        <v>21</v>
      </c>
      <c r="B9" s="46">
        <v>9007.6525947934806</v>
      </c>
      <c r="C9" s="47">
        <v>750.63771623279001</v>
      </c>
      <c r="D9" s="47">
        <v>1760.93065000001</v>
      </c>
      <c r="E9" s="47">
        <v>10.653029999998999</v>
      </c>
      <c r="F9" s="47">
        <v>67.060029999999003</v>
      </c>
      <c r="G9" s="47">
        <v>2351.63229</v>
      </c>
      <c r="H9" s="47">
        <v>1758.3470600000001</v>
      </c>
      <c r="I9" s="47">
        <v>211.26523</v>
      </c>
      <c r="J9" s="47">
        <v>646.28434000000004</v>
      </c>
      <c r="K9" s="47">
        <v>505.36149999999998</v>
      </c>
      <c r="L9" s="47">
        <v>4700.4772599999997</v>
      </c>
      <c r="M9" s="47">
        <v>854.65025000000003</v>
      </c>
      <c r="N9" s="47">
        <v>2761.0127299999999</v>
      </c>
      <c r="O9" s="47">
        <v>4.9406564584124654E-324</v>
      </c>
      <c r="P9" s="48">
        <v>15627.674370000001</v>
      </c>
      <c r="Q9" s="68">
        <v>1.8926542582079999</v>
      </c>
    </row>
    <row r="10" spans="1:17" ht="14.4" customHeight="1" x14ac:dyDescent="0.3">
      <c r="A10" s="15" t="s">
        <v>22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5.434722104253712E-323</v>
      </c>
      <c r="Q10" s="68" t="s">
        <v>206</v>
      </c>
    </row>
    <row r="11" spans="1:17" ht="14.4" customHeight="1" x14ac:dyDescent="0.3">
      <c r="A11" s="15" t="s">
        <v>23</v>
      </c>
      <c r="B11" s="46">
        <v>887.71794264222001</v>
      </c>
      <c r="C11" s="47">
        <v>73.976495220185001</v>
      </c>
      <c r="D11" s="47">
        <v>47.492829999999998</v>
      </c>
      <c r="E11" s="47">
        <v>70.69744</v>
      </c>
      <c r="F11" s="47">
        <v>91.757409999999993</v>
      </c>
      <c r="G11" s="47">
        <v>77.725669999999994</v>
      </c>
      <c r="H11" s="47">
        <v>115.49848</v>
      </c>
      <c r="I11" s="47">
        <v>51.257309999999997</v>
      </c>
      <c r="J11" s="47">
        <v>71.31841</v>
      </c>
      <c r="K11" s="47">
        <v>60.119450000000001</v>
      </c>
      <c r="L11" s="47">
        <v>74.215029999999999</v>
      </c>
      <c r="M11" s="47">
        <v>69.571380000000005</v>
      </c>
      <c r="N11" s="47">
        <v>68.015690000000006</v>
      </c>
      <c r="O11" s="47">
        <v>4.9406564584124654E-324</v>
      </c>
      <c r="P11" s="48">
        <v>797.66909999999996</v>
      </c>
      <c r="Q11" s="68">
        <v>0.98024882783900003</v>
      </c>
    </row>
    <row r="12" spans="1:17" ht="14.4" customHeight="1" x14ac:dyDescent="0.3">
      <c r="A12" s="15" t="s">
        <v>24</v>
      </c>
      <c r="B12" s="46">
        <v>204.45842956420501</v>
      </c>
      <c r="C12" s="47">
        <v>17.038202463683</v>
      </c>
      <c r="D12" s="47">
        <v>8.3023600000000002</v>
      </c>
      <c r="E12" s="47">
        <v>23.62463</v>
      </c>
      <c r="F12" s="47">
        <v>16.039059999999999</v>
      </c>
      <c r="G12" s="47">
        <v>8.8262999999999998</v>
      </c>
      <c r="H12" s="47">
        <v>22.380030000000001</v>
      </c>
      <c r="I12" s="47">
        <v>21.296800000000001</v>
      </c>
      <c r="J12" s="47">
        <v>57.957799999999999</v>
      </c>
      <c r="K12" s="47">
        <v>26.517939999999999</v>
      </c>
      <c r="L12" s="47">
        <v>14.5443</v>
      </c>
      <c r="M12" s="47">
        <v>128.09986000000001</v>
      </c>
      <c r="N12" s="47">
        <v>7.0250399999999997</v>
      </c>
      <c r="O12" s="47">
        <v>4.9406564584124654E-324</v>
      </c>
      <c r="P12" s="48">
        <v>334.61412000000001</v>
      </c>
      <c r="Q12" s="68">
        <v>1.7853682346699999</v>
      </c>
    </row>
    <row r="13" spans="1:17" ht="14.4" customHeight="1" x14ac:dyDescent="0.3">
      <c r="A13" s="15" t="s">
        <v>25</v>
      </c>
      <c r="B13" s="46">
        <v>6215.2679041334004</v>
      </c>
      <c r="C13" s="47">
        <v>517.93899201111697</v>
      </c>
      <c r="D13" s="47">
        <v>444.53297000000202</v>
      </c>
      <c r="E13" s="47">
        <v>469.63414999999998</v>
      </c>
      <c r="F13" s="47">
        <v>495.48297000000002</v>
      </c>
      <c r="G13" s="47">
        <v>540.25707999999997</v>
      </c>
      <c r="H13" s="47">
        <v>445.61633</v>
      </c>
      <c r="I13" s="47">
        <v>579.16426999999999</v>
      </c>
      <c r="J13" s="47">
        <v>545.49667999999997</v>
      </c>
      <c r="K13" s="47">
        <v>411.74286000000001</v>
      </c>
      <c r="L13" s="47">
        <v>538.55463999999995</v>
      </c>
      <c r="M13" s="47">
        <v>590.87756000000002</v>
      </c>
      <c r="N13" s="47">
        <v>492.69166999999999</v>
      </c>
      <c r="O13" s="47">
        <v>4.9406564584124654E-324</v>
      </c>
      <c r="P13" s="48">
        <v>5554.0511800000004</v>
      </c>
      <c r="Q13" s="68">
        <v>0.97485177100800002</v>
      </c>
    </row>
    <row r="14" spans="1:17" ht="14.4" customHeight="1" x14ac:dyDescent="0.3">
      <c r="A14" s="15" t="s">
        <v>26</v>
      </c>
      <c r="B14" s="46">
        <v>2162.72153689896</v>
      </c>
      <c r="C14" s="47">
        <v>180.22679474157999</v>
      </c>
      <c r="D14" s="47">
        <v>224.89600000000101</v>
      </c>
      <c r="E14" s="47">
        <v>182.68</v>
      </c>
      <c r="F14" s="47">
        <v>165.62799999999999</v>
      </c>
      <c r="G14" s="47">
        <v>168.14699999999999</v>
      </c>
      <c r="H14" s="47">
        <v>143.00399999999999</v>
      </c>
      <c r="I14" s="47">
        <v>138.75899999999999</v>
      </c>
      <c r="J14" s="47">
        <v>138.60599999999999</v>
      </c>
      <c r="K14" s="47">
        <v>121.82599999999999</v>
      </c>
      <c r="L14" s="47">
        <v>137.66399999999999</v>
      </c>
      <c r="M14" s="47">
        <v>169.655</v>
      </c>
      <c r="N14" s="47">
        <v>170.096</v>
      </c>
      <c r="O14" s="47">
        <v>4.9406564584124654E-324</v>
      </c>
      <c r="P14" s="48">
        <v>1760.961</v>
      </c>
      <c r="Q14" s="68">
        <v>0.88825506698800005</v>
      </c>
    </row>
    <row r="15" spans="1:17" ht="14.4" customHeight="1" x14ac:dyDescent="0.3">
      <c r="A15" s="15" t="s">
        <v>27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5.434722104253712E-323</v>
      </c>
      <c r="Q15" s="68" t="s">
        <v>206</v>
      </c>
    </row>
    <row r="16" spans="1:17" ht="14.4" customHeight="1" x14ac:dyDescent="0.3">
      <c r="A16" s="15" t="s">
        <v>28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5.434722104253712E-323</v>
      </c>
      <c r="Q16" s="68" t="s">
        <v>206</v>
      </c>
    </row>
    <row r="17" spans="1:17" ht="14.4" customHeight="1" x14ac:dyDescent="0.3">
      <c r="A17" s="15" t="s">
        <v>29</v>
      </c>
      <c r="B17" s="46">
        <v>1310.4887640844299</v>
      </c>
      <c r="C17" s="47">
        <v>109.20739700703599</v>
      </c>
      <c r="D17" s="47">
        <v>86.045259999999999</v>
      </c>
      <c r="E17" s="47">
        <v>157.87101000000001</v>
      </c>
      <c r="F17" s="47">
        <v>15.66338</v>
      </c>
      <c r="G17" s="47">
        <v>77.14761</v>
      </c>
      <c r="H17" s="47">
        <v>37.236240000000002</v>
      </c>
      <c r="I17" s="47">
        <v>105.77817</v>
      </c>
      <c r="J17" s="47">
        <v>148.01801</v>
      </c>
      <c r="K17" s="47">
        <v>89.362769999999998</v>
      </c>
      <c r="L17" s="47">
        <v>83.072940000000003</v>
      </c>
      <c r="M17" s="47">
        <v>12.640129999999999</v>
      </c>
      <c r="N17" s="47">
        <v>336.82204999999999</v>
      </c>
      <c r="O17" s="47">
        <v>4.9406564584124654E-324</v>
      </c>
      <c r="P17" s="48">
        <v>1149.6575700000001</v>
      </c>
      <c r="Q17" s="68">
        <v>0.95702605693200005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2.4540000000000002</v>
      </c>
      <c r="E18" s="47">
        <v>1.593</v>
      </c>
      <c r="F18" s="47">
        <v>4.9406564584124654E-324</v>
      </c>
      <c r="G18" s="47">
        <v>5.9640000000000004</v>
      </c>
      <c r="H18" s="47">
        <v>0.61299999999999999</v>
      </c>
      <c r="I18" s="47">
        <v>5.2729999999999997</v>
      </c>
      <c r="J18" s="47">
        <v>4.9406564584124654E-324</v>
      </c>
      <c r="K18" s="47">
        <v>4.9406564584124654E-324</v>
      </c>
      <c r="L18" s="47">
        <v>4.9406564584124654E-324</v>
      </c>
      <c r="M18" s="47">
        <v>4.3040000000000003</v>
      </c>
      <c r="N18" s="47">
        <v>4.9406564584124654E-324</v>
      </c>
      <c r="O18" s="47">
        <v>4.9406564584124654E-324</v>
      </c>
      <c r="P18" s="48">
        <v>20.201000000000001</v>
      </c>
      <c r="Q18" s="68" t="s">
        <v>206</v>
      </c>
    </row>
    <row r="19" spans="1:17" ht="14.4" customHeight="1" x14ac:dyDescent="0.3">
      <c r="A19" s="15" t="s">
        <v>31</v>
      </c>
      <c r="B19" s="46">
        <v>4068.2465816159101</v>
      </c>
      <c r="C19" s="47">
        <v>339.02054846799302</v>
      </c>
      <c r="D19" s="47">
        <v>304.76711000000103</v>
      </c>
      <c r="E19" s="47">
        <v>4240.9612200000001</v>
      </c>
      <c r="F19" s="47">
        <v>317.77960000000002</v>
      </c>
      <c r="G19" s="47">
        <v>99.532340000000005</v>
      </c>
      <c r="H19" s="47">
        <v>541.24091999999996</v>
      </c>
      <c r="I19" s="47">
        <v>500.74248999999998</v>
      </c>
      <c r="J19" s="47">
        <v>244.83377999999999</v>
      </c>
      <c r="K19" s="47">
        <v>239.88147000000001</v>
      </c>
      <c r="L19" s="47">
        <v>315.72665000000001</v>
      </c>
      <c r="M19" s="47">
        <v>312.81745999999998</v>
      </c>
      <c r="N19" s="47">
        <v>407.57198</v>
      </c>
      <c r="O19" s="47">
        <v>4.9406564584124654E-324</v>
      </c>
      <c r="P19" s="48">
        <v>7525.85502</v>
      </c>
      <c r="Q19" s="68">
        <v>2.0180742473379998</v>
      </c>
    </row>
    <row r="20" spans="1:17" ht="14.4" customHeight="1" x14ac:dyDescent="0.3">
      <c r="A20" s="15" t="s">
        <v>32</v>
      </c>
      <c r="B20" s="46">
        <v>21080.104276682399</v>
      </c>
      <c r="C20" s="47">
        <v>1756.6753563902</v>
      </c>
      <c r="D20" s="47">
        <v>1724.0877500000099</v>
      </c>
      <c r="E20" s="47">
        <v>1714.4003600000001</v>
      </c>
      <c r="F20" s="47">
        <v>1727.7283199999999</v>
      </c>
      <c r="G20" s="47">
        <v>1863.9469099999999</v>
      </c>
      <c r="H20" s="47">
        <v>1836.48777</v>
      </c>
      <c r="I20" s="47">
        <v>1805.25558</v>
      </c>
      <c r="J20" s="47">
        <v>2529.18489</v>
      </c>
      <c r="K20" s="47">
        <v>1864.29432</v>
      </c>
      <c r="L20" s="47">
        <v>1845.06296</v>
      </c>
      <c r="M20" s="47">
        <v>1768.9396300000001</v>
      </c>
      <c r="N20" s="47">
        <v>2598.9504999999999</v>
      </c>
      <c r="O20" s="47">
        <v>4.9406564584124654E-324</v>
      </c>
      <c r="P20" s="48">
        <v>21278.33899</v>
      </c>
      <c r="Q20" s="68">
        <v>1.1011678661049999</v>
      </c>
    </row>
    <row r="21" spans="1:17" ht="14.4" customHeight="1" x14ac:dyDescent="0.3">
      <c r="A21" s="16" t="s">
        <v>33</v>
      </c>
      <c r="B21" s="46">
        <v>20146.963161780001</v>
      </c>
      <c r="C21" s="47">
        <v>1678.9135968149999</v>
      </c>
      <c r="D21" s="47">
        <v>1692.1760000000099</v>
      </c>
      <c r="E21" s="47">
        <v>1695.3050000000001</v>
      </c>
      <c r="F21" s="47">
        <v>1695.3030000000001</v>
      </c>
      <c r="G21" s="47">
        <v>1695.3009999999999</v>
      </c>
      <c r="H21" s="47">
        <v>1695.6010000000001</v>
      </c>
      <c r="I21" s="47">
        <v>1697.607</v>
      </c>
      <c r="J21" s="47">
        <v>1697.605</v>
      </c>
      <c r="K21" s="47">
        <v>1697.596</v>
      </c>
      <c r="L21" s="47">
        <v>1698.2059999999999</v>
      </c>
      <c r="M21" s="47">
        <v>1698.2</v>
      </c>
      <c r="N21" s="47">
        <v>1695.646</v>
      </c>
      <c r="O21" s="47">
        <v>1.4821969375237396E-323</v>
      </c>
      <c r="P21" s="48">
        <v>18658.545999999998</v>
      </c>
      <c r="Q21" s="68">
        <v>1.010314918982</v>
      </c>
    </row>
    <row r="22" spans="1:17" ht="14.4" customHeight="1" x14ac:dyDescent="0.3">
      <c r="A22" s="15" t="s">
        <v>34</v>
      </c>
      <c r="B22" s="46">
        <v>40</v>
      </c>
      <c r="C22" s="47">
        <v>3.333333333333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14.4716</v>
      </c>
      <c r="K22" s="47">
        <v>6.2036699999999998</v>
      </c>
      <c r="L22" s="47">
        <v>4.9406564584124654E-324</v>
      </c>
      <c r="M22" s="47">
        <v>17.854800000000001</v>
      </c>
      <c r="N22" s="47">
        <v>110.06908</v>
      </c>
      <c r="O22" s="47">
        <v>4.9406564584124654E-324</v>
      </c>
      <c r="P22" s="48">
        <v>148.59915000000001</v>
      </c>
      <c r="Q22" s="68">
        <v>4.0527040909089997</v>
      </c>
    </row>
    <row r="23" spans="1:17" ht="14.4" customHeight="1" x14ac:dyDescent="0.3">
      <c r="A23" s="16" t="s">
        <v>35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2.1738888417014848E-322</v>
      </c>
      <c r="Q23" s="68" t="s">
        <v>206</v>
      </c>
    </row>
    <row r="24" spans="1:17" ht="14.4" customHeight="1" x14ac:dyDescent="0.3">
      <c r="A24" s="16" t="s">
        <v>36</v>
      </c>
      <c r="B24" s="46">
        <v>0</v>
      </c>
      <c r="C24" s="47">
        <v>9.0949470177292804E-13</v>
      </c>
      <c r="D24" s="47">
        <v>6.7833699999970003</v>
      </c>
      <c r="E24" s="47">
        <v>4.1891100000010004</v>
      </c>
      <c r="F24" s="47">
        <v>15.105240000001</v>
      </c>
      <c r="G24" s="47">
        <v>28.392070000000999</v>
      </c>
      <c r="H24" s="47">
        <v>5.0164599999990003</v>
      </c>
      <c r="I24" s="47">
        <v>18.035720000000001</v>
      </c>
      <c r="J24" s="47">
        <v>10.471360000001001</v>
      </c>
      <c r="K24" s="47">
        <v>9.5022300000009992</v>
      </c>
      <c r="L24" s="47">
        <v>5.3395599999980004</v>
      </c>
      <c r="M24" s="47">
        <v>24.062059999999999</v>
      </c>
      <c r="N24" s="47">
        <v>5.6641399999980004</v>
      </c>
      <c r="O24" s="47">
        <v>-1.0869444208507424E-322</v>
      </c>
      <c r="P24" s="48">
        <v>132.56132000000301</v>
      </c>
      <c r="Q24" s="68"/>
    </row>
    <row r="25" spans="1:17" ht="14.4" customHeight="1" x14ac:dyDescent="0.3">
      <c r="A25" s="17" t="s">
        <v>37</v>
      </c>
      <c r="B25" s="49">
        <v>66017.4270606098</v>
      </c>
      <c r="C25" s="50">
        <v>5501.45225505082</v>
      </c>
      <c r="D25" s="50">
        <v>6366.1254600000302</v>
      </c>
      <c r="E25" s="50">
        <v>8641.3396300000004</v>
      </c>
      <c r="F25" s="50">
        <v>4683.0393899999999</v>
      </c>
      <c r="G25" s="50">
        <v>7004.7296399999996</v>
      </c>
      <c r="H25" s="50">
        <v>6668.2148200000001</v>
      </c>
      <c r="I25" s="50">
        <v>5208.4516400000002</v>
      </c>
      <c r="J25" s="50">
        <v>6177.1894700000003</v>
      </c>
      <c r="K25" s="50">
        <v>5103.87381</v>
      </c>
      <c r="L25" s="50">
        <v>9499.3540300000004</v>
      </c>
      <c r="M25" s="50">
        <v>5732.3626899999999</v>
      </c>
      <c r="N25" s="50">
        <v>8726.7191199999997</v>
      </c>
      <c r="O25" s="50">
        <v>4.9406564584124654E-324</v>
      </c>
      <c r="P25" s="51">
        <v>73811.399699999994</v>
      </c>
      <c r="Q25" s="69">
        <v>1.219701077891</v>
      </c>
    </row>
    <row r="26" spans="1:17" ht="14.4" customHeight="1" x14ac:dyDescent="0.3">
      <c r="A26" s="15" t="s">
        <v>38</v>
      </c>
      <c r="B26" s="46">
        <v>2936.4428464133798</v>
      </c>
      <c r="C26" s="47">
        <v>244.703570534449</v>
      </c>
      <c r="D26" s="47">
        <v>242.31653</v>
      </c>
      <c r="E26" s="47">
        <v>233.3168</v>
      </c>
      <c r="F26" s="47">
        <v>252.1011</v>
      </c>
      <c r="G26" s="47">
        <v>245.02135000000001</v>
      </c>
      <c r="H26" s="47">
        <v>252.67903999999999</v>
      </c>
      <c r="I26" s="47">
        <v>217.81685999999999</v>
      </c>
      <c r="J26" s="47">
        <v>373.86707999999999</v>
      </c>
      <c r="K26" s="47">
        <v>224.50369000000001</v>
      </c>
      <c r="L26" s="47">
        <v>238.05605</v>
      </c>
      <c r="M26" s="47">
        <v>261.08013</v>
      </c>
      <c r="N26" s="47">
        <v>293.30586</v>
      </c>
      <c r="O26" s="47">
        <v>4.9406564584124654E-324</v>
      </c>
      <c r="P26" s="48">
        <v>2834.0644900000002</v>
      </c>
      <c r="Q26" s="68">
        <v>1.0528748142119999</v>
      </c>
    </row>
    <row r="27" spans="1:17" ht="14.4" customHeight="1" x14ac:dyDescent="0.3">
      <c r="A27" s="18" t="s">
        <v>39</v>
      </c>
      <c r="B27" s="49">
        <v>68953.869907023196</v>
      </c>
      <c r="C27" s="50">
        <v>5746.1558255852697</v>
      </c>
      <c r="D27" s="50">
        <v>6608.4419900000303</v>
      </c>
      <c r="E27" s="50">
        <v>8874.6564299999991</v>
      </c>
      <c r="F27" s="50">
        <v>4935.1404899999998</v>
      </c>
      <c r="G27" s="50">
        <v>7249.7509899999995</v>
      </c>
      <c r="H27" s="50">
        <v>6920.8938600000001</v>
      </c>
      <c r="I27" s="50">
        <v>5426.2685000000001</v>
      </c>
      <c r="J27" s="50">
        <v>6551.0565500000002</v>
      </c>
      <c r="K27" s="50">
        <v>5328.3774999999996</v>
      </c>
      <c r="L27" s="50">
        <v>9737.4100799999997</v>
      </c>
      <c r="M27" s="50">
        <v>5993.4428200000002</v>
      </c>
      <c r="N27" s="50">
        <v>9020.0249800000001</v>
      </c>
      <c r="O27" s="50">
        <v>9.8813129168249309E-324</v>
      </c>
      <c r="P27" s="51">
        <v>76645.464189999999</v>
      </c>
      <c r="Q27" s="69">
        <v>1.2125966791210001</v>
      </c>
    </row>
    <row r="28" spans="1:17" ht="14.4" customHeight="1" x14ac:dyDescent="0.3">
      <c r="A28" s="16" t="s">
        <v>40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1.358680526063428E-321</v>
      </c>
      <c r="Q28" s="68">
        <v>0</v>
      </c>
    </row>
    <row r="29" spans="1:17" ht="14.4" customHeight="1" x14ac:dyDescent="0.3">
      <c r="A29" s="16" t="s">
        <v>41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1.0869444208507424E-322</v>
      </c>
      <c r="Q29" s="68" t="s">
        <v>206</v>
      </c>
    </row>
    <row r="30" spans="1:17" ht="14.4" customHeight="1" x14ac:dyDescent="0.3">
      <c r="A30" s="16" t="s">
        <v>42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5.434722104253712E-322</v>
      </c>
      <c r="Q30" s="68">
        <v>0</v>
      </c>
    </row>
    <row r="31" spans="1:17" ht="14.4" customHeight="1" thickBot="1" x14ac:dyDescent="0.35">
      <c r="A31" s="19" t="s">
        <v>43</v>
      </c>
      <c r="B31" s="52">
        <v>1.9762625833649862E-323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2.717361052126856E-322</v>
      </c>
      <c r="Q31" s="70" t="s">
        <v>206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115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70" t="s">
        <v>45</v>
      </c>
      <c r="B1" s="270"/>
      <c r="C1" s="270"/>
      <c r="D1" s="270"/>
      <c r="E1" s="270"/>
      <c r="F1" s="270"/>
      <c r="G1" s="270"/>
      <c r="H1" s="275"/>
      <c r="I1" s="275"/>
      <c r="J1" s="275"/>
      <c r="K1" s="275"/>
    </row>
    <row r="2" spans="1:11" s="55" customFormat="1" ht="14.4" customHeight="1" thickBot="1" x14ac:dyDescent="0.35">
      <c r="A2" s="175" t="s">
        <v>205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1" t="s">
        <v>46</v>
      </c>
      <c r="C3" s="272"/>
      <c r="D3" s="272"/>
      <c r="E3" s="272"/>
      <c r="F3" s="278" t="s">
        <v>47</v>
      </c>
      <c r="G3" s="272"/>
      <c r="H3" s="272"/>
      <c r="I3" s="272"/>
      <c r="J3" s="272"/>
      <c r="K3" s="279"/>
    </row>
    <row r="4" spans="1:11" ht="14.4" customHeight="1" x14ac:dyDescent="0.3">
      <c r="A4" s="59"/>
      <c r="B4" s="276"/>
      <c r="C4" s="277"/>
      <c r="D4" s="277"/>
      <c r="E4" s="277"/>
      <c r="F4" s="280" t="s">
        <v>111</v>
      </c>
      <c r="G4" s="282" t="s">
        <v>48</v>
      </c>
      <c r="H4" s="107" t="s">
        <v>80</v>
      </c>
      <c r="I4" s="280" t="s">
        <v>49</v>
      </c>
      <c r="J4" s="282" t="s">
        <v>113</v>
      </c>
      <c r="K4" s="283" t="s">
        <v>114</v>
      </c>
    </row>
    <row r="5" spans="1:11" ht="42" thickBot="1" x14ac:dyDescent="0.35">
      <c r="A5" s="60"/>
      <c r="B5" s="24" t="s">
        <v>107</v>
      </c>
      <c r="C5" s="25" t="s">
        <v>108</v>
      </c>
      <c r="D5" s="26" t="s">
        <v>109</v>
      </c>
      <c r="E5" s="26" t="s">
        <v>110</v>
      </c>
      <c r="F5" s="281"/>
      <c r="G5" s="281"/>
      <c r="H5" s="25" t="s">
        <v>112</v>
      </c>
      <c r="I5" s="281"/>
      <c r="J5" s="281"/>
      <c r="K5" s="284"/>
    </row>
    <row r="6" spans="1:11" ht="14.4" customHeight="1" thickBot="1" x14ac:dyDescent="0.35">
      <c r="A6" s="326" t="s">
        <v>208</v>
      </c>
      <c r="B6" s="308">
        <v>65604.043343699406</v>
      </c>
      <c r="C6" s="308">
        <v>68517.825509999995</v>
      </c>
      <c r="D6" s="309">
        <v>2913.7821663006598</v>
      </c>
      <c r="E6" s="310">
        <v>1.044414673513</v>
      </c>
      <c r="F6" s="308">
        <v>66017.4270606098</v>
      </c>
      <c r="G6" s="309">
        <v>60515.974805559003</v>
      </c>
      <c r="H6" s="311">
        <v>8726.7191199999997</v>
      </c>
      <c r="I6" s="308">
        <v>73811.399699999994</v>
      </c>
      <c r="J6" s="309">
        <v>13295.424894440999</v>
      </c>
      <c r="K6" s="312">
        <v>1.1180593214000001</v>
      </c>
    </row>
    <row r="7" spans="1:11" ht="14.4" customHeight="1" thickBot="1" x14ac:dyDescent="0.35">
      <c r="A7" s="327" t="s">
        <v>209</v>
      </c>
      <c r="B7" s="308">
        <v>18936.1147791281</v>
      </c>
      <c r="C7" s="308">
        <v>19811.683229999999</v>
      </c>
      <c r="D7" s="309">
        <v>875.56845087192801</v>
      </c>
      <c r="E7" s="310">
        <v>1.046238019841</v>
      </c>
      <c r="F7" s="308">
        <v>19371.624276447099</v>
      </c>
      <c r="G7" s="309">
        <v>17757.322253409799</v>
      </c>
      <c r="H7" s="311">
        <v>3571.9952699999999</v>
      </c>
      <c r="I7" s="308">
        <v>24897.650750000001</v>
      </c>
      <c r="J7" s="309">
        <v>7140.3284965902003</v>
      </c>
      <c r="K7" s="312">
        <v>1.2852639713989999</v>
      </c>
    </row>
    <row r="8" spans="1:11" ht="14.4" customHeight="1" thickBot="1" x14ac:dyDescent="0.35">
      <c r="A8" s="328" t="s">
        <v>210</v>
      </c>
      <c r="B8" s="308">
        <v>16751.477533024601</v>
      </c>
      <c r="C8" s="308">
        <v>17663.401229999999</v>
      </c>
      <c r="D8" s="309">
        <v>911.92369697543802</v>
      </c>
      <c r="E8" s="310">
        <v>1.054438403727</v>
      </c>
      <c r="F8" s="308">
        <v>17208.902739548099</v>
      </c>
      <c r="G8" s="309">
        <v>15774.827511252401</v>
      </c>
      <c r="H8" s="311">
        <v>3401.8992699999999</v>
      </c>
      <c r="I8" s="308">
        <v>23136.689750000001</v>
      </c>
      <c r="J8" s="309">
        <v>7361.8622387475798</v>
      </c>
      <c r="K8" s="312">
        <v>1.3444604865380001</v>
      </c>
    </row>
    <row r="9" spans="1:11" ht="14.4" customHeight="1" thickBot="1" x14ac:dyDescent="0.35">
      <c r="A9" s="329" t="s">
        <v>211</v>
      </c>
      <c r="B9" s="313">
        <v>4.9406564584124654E-324</v>
      </c>
      <c r="C9" s="313">
        <v>-1.6899999990000001E-3</v>
      </c>
      <c r="D9" s="314">
        <v>-1.6899999990000001E-3</v>
      </c>
      <c r="E9" s="315" t="s">
        <v>212</v>
      </c>
      <c r="F9" s="313">
        <v>0</v>
      </c>
      <c r="G9" s="314">
        <v>0</v>
      </c>
      <c r="H9" s="316">
        <v>-1E-4</v>
      </c>
      <c r="I9" s="313">
        <v>1.01E-2</v>
      </c>
      <c r="J9" s="314">
        <v>1.01E-2</v>
      </c>
      <c r="K9" s="317" t="s">
        <v>206</v>
      </c>
    </row>
    <row r="10" spans="1:11" ht="14.4" customHeight="1" thickBot="1" x14ac:dyDescent="0.35">
      <c r="A10" s="330" t="s">
        <v>213</v>
      </c>
      <c r="B10" s="308">
        <v>4.9406564584124654E-324</v>
      </c>
      <c r="C10" s="308">
        <v>-1.6899999990000001E-3</v>
      </c>
      <c r="D10" s="309">
        <v>-1.6899999990000001E-3</v>
      </c>
      <c r="E10" s="318" t="s">
        <v>212</v>
      </c>
      <c r="F10" s="308">
        <v>0</v>
      </c>
      <c r="G10" s="309">
        <v>0</v>
      </c>
      <c r="H10" s="311">
        <v>-1E-4</v>
      </c>
      <c r="I10" s="308">
        <v>1.01E-2</v>
      </c>
      <c r="J10" s="309">
        <v>1.01E-2</v>
      </c>
      <c r="K10" s="319" t="s">
        <v>206</v>
      </c>
    </row>
    <row r="11" spans="1:11" ht="14.4" customHeight="1" thickBot="1" x14ac:dyDescent="0.35">
      <c r="A11" s="329" t="s">
        <v>214</v>
      </c>
      <c r="B11" s="313">
        <v>922.51039294609905</v>
      </c>
      <c r="C11" s="313">
        <v>901.55295999999998</v>
      </c>
      <c r="D11" s="314">
        <v>-20.957432946097999</v>
      </c>
      <c r="E11" s="320">
        <v>0.97728217144600005</v>
      </c>
      <c r="F11" s="313">
        <v>893.80586841480897</v>
      </c>
      <c r="G11" s="314">
        <v>819.32204604690799</v>
      </c>
      <c r="H11" s="316">
        <v>73.154240000000001</v>
      </c>
      <c r="I11" s="313">
        <v>822.67088000000001</v>
      </c>
      <c r="J11" s="314">
        <v>3.3488339530919999</v>
      </c>
      <c r="K11" s="321">
        <v>0.92041337953900004</v>
      </c>
    </row>
    <row r="12" spans="1:11" ht="14.4" customHeight="1" thickBot="1" x14ac:dyDescent="0.35">
      <c r="A12" s="330" t="s">
        <v>215</v>
      </c>
      <c r="B12" s="308">
        <v>739.99857537841297</v>
      </c>
      <c r="C12" s="308">
        <v>701.34277999999995</v>
      </c>
      <c r="D12" s="309">
        <v>-38.655795378413004</v>
      </c>
      <c r="E12" s="310">
        <v>0.94776233811099997</v>
      </c>
      <c r="F12" s="308">
        <v>701.87404060374797</v>
      </c>
      <c r="G12" s="309">
        <v>643.38453722010195</v>
      </c>
      <c r="H12" s="311">
        <v>59.23733</v>
      </c>
      <c r="I12" s="308">
        <v>640.00813000000005</v>
      </c>
      <c r="J12" s="309">
        <v>-3.376407220101</v>
      </c>
      <c r="K12" s="312">
        <v>0.91185610661600003</v>
      </c>
    </row>
    <row r="13" spans="1:11" ht="14.4" customHeight="1" thickBot="1" x14ac:dyDescent="0.35">
      <c r="A13" s="330" t="s">
        <v>216</v>
      </c>
      <c r="B13" s="308">
        <v>0</v>
      </c>
      <c r="C13" s="308">
        <v>6.1598899999999999</v>
      </c>
      <c r="D13" s="309">
        <v>6.1598899999999999</v>
      </c>
      <c r="E13" s="318" t="s">
        <v>206</v>
      </c>
      <c r="F13" s="308">
        <v>5.7690940597219997</v>
      </c>
      <c r="G13" s="309">
        <v>5.288336221412</v>
      </c>
      <c r="H13" s="311">
        <v>4.9406564584124654E-324</v>
      </c>
      <c r="I13" s="308">
        <v>5.434722104253712E-323</v>
      </c>
      <c r="J13" s="309">
        <v>-5.288336221412</v>
      </c>
      <c r="K13" s="312">
        <v>9.8813129168249309E-324</v>
      </c>
    </row>
    <row r="14" spans="1:11" ht="14.4" customHeight="1" thickBot="1" x14ac:dyDescent="0.35">
      <c r="A14" s="330" t="s">
        <v>217</v>
      </c>
      <c r="B14" s="308">
        <v>24</v>
      </c>
      <c r="C14" s="308">
        <v>9.2124000000000006</v>
      </c>
      <c r="D14" s="309">
        <v>-14.787599999999999</v>
      </c>
      <c r="E14" s="310">
        <v>0.38385000000000002</v>
      </c>
      <c r="F14" s="308">
        <v>9.3244085439410007</v>
      </c>
      <c r="G14" s="309">
        <v>8.5473744986119993</v>
      </c>
      <c r="H14" s="311">
        <v>0.77363999999999999</v>
      </c>
      <c r="I14" s="308">
        <v>8.2989700000000006</v>
      </c>
      <c r="J14" s="309">
        <v>-0.24840449861200001</v>
      </c>
      <c r="K14" s="312">
        <v>0.89002642482799998</v>
      </c>
    </row>
    <row r="15" spans="1:11" ht="14.4" customHeight="1" thickBot="1" x14ac:dyDescent="0.35">
      <c r="A15" s="330" t="s">
        <v>218</v>
      </c>
      <c r="B15" s="308">
        <v>158.51181756768599</v>
      </c>
      <c r="C15" s="308">
        <v>184.83788999999999</v>
      </c>
      <c r="D15" s="309">
        <v>26.326072432314</v>
      </c>
      <c r="E15" s="310">
        <v>1.166082711284</v>
      </c>
      <c r="F15" s="308">
        <v>176.83832520739799</v>
      </c>
      <c r="G15" s="309">
        <v>162.10179810678099</v>
      </c>
      <c r="H15" s="311">
        <v>13.143269999999999</v>
      </c>
      <c r="I15" s="308">
        <v>174.36377999999999</v>
      </c>
      <c r="J15" s="309">
        <v>12.261981893218</v>
      </c>
      <c r="K15" s="312">
        <v>0.98600673691899998</v>
      </c>
    </row>
    <row r="16" spans="1:11" ht="14.4" customHeight="1" thickBot="1" x14ac:dyDescent="0.35">
      <c r="A16" s="329" t="s">
        <v>219</v>
      </c>
      <c r="B16" s="313">
        <v>9178.0777077049806</v>
      </c>
      <c r="C16" s="313">
        <v>10449.246349999999</v>
      </c>
      <c r="D16" s="314">
        <v>1271.1686422950299</v>
      </c>
      <c r="E16" s="320">
        <v>1.138500531677</v>
      </c>
      <c r="F16" s="313">
        <v>9007.6525947934806</v>
      </c>
      <c r="G16" s="314">
        <v>8257.0148785606907</v>
      </c>
      <c r="H16" s="316">
        <v>2761.0127299999999</v>
      </c>
      <c r="I16" s="313">
        <v>15627.674370000001</v>
      </c>
      <c r="J16" s="314">
        <v>7370.6594914393199</v>
      </c>
      <c r="K16" s="321">
        <v>1.734933070024</v>
      </c>
    </row>
    <row r="17" spans="1:11" ht="14.4" customHeight="1" thickBot="1" x14ac:dyDescent="0.35">
      <c r="A17" s="330" t="s">
        <v>220</v>
      </c>
      <c r="B17" s="308">
        <v>10.407338976965001</v>
      </c>
      <c r="C17" s="308">
        <v>6.5440399999999999</v>
      </c>
      <c r="D17" s="309">
        <v>-3.8632989769649999</v>
      </c>
      <c r="E17" s="310">
        <v>0.62879089597100002</v>
      </c>
      <c r="F17" s="308">
        <v>6.9999962309220001</v>
      </c>
      <c r="G17" s="309">
        <v>6.4166632116780002</v>
      </c>
      <c r="H17" s="311">
        <v>4.9406564584124654E-324</v>
      </c>
      <c r="I17" s="308">
        <v>2.31549</v>
      </c>
      <c r="J17" s="309">
        <v>-4.1011732116779998</v>
      </c>
      <c r="K17" s="312">
        <v>0.33078446382100002</v>
      </c>
    </row>
    <row r="18" spans="1:11" ht="14.4" customHeight="1" thickBot="1" x14ac:dyDescent="0.35">
      <c r="A18" s="330" t="s">
        <v>221</v>
      </c>
      <c r="B18" s="308">
        <v>1547.0317157657601</v>
      </c>
      <c r="C18" s="308">
        <v>1550.52457</v>
      </c>
      <c r="D18" s="309">
        <v>3.492854234238</v>
      </c>
      <c r="E18" s="310">
        <v>1.0022577780390001</v>
      </c>
      <c r="F18" s="308">
        <v>1554.0505426673999</v>
      </c>
      <c r="G18" s="309">
        <v>1424.5463307784501</v>
      </c>
      <c r="H18" s="311">
        <v>126.14837</v>
      </c>
      <c r="I18" s="308">
        <v>1438.6926599999999</v>
      </c>
      <c r="J18" s="309">
        <v>14.146329221552</v>
      </c>
      <c r="K18" s="312">
        <v>0.92576954255900001</v>
      </c>
    </row>
    <row r="19" spans="1:11" ht="14.4" customHeight="1" thickBot="1" x14ac:dyDescent="0.35">
      <c r="A19" s="330" t="s">
        <v>222</v>
      </c>
      <c r="B19" s="308">
        <v>2510.93299375786</v>
      </c>
      <c r="C19" s="308">
        <v>1868.3525999999999</v>
      </c>
      <c r="D19" s="309">
        <v>-642.58039375785597</v>
      </c>
      <c r="E19" s="310">
        <v>0.74408700058599997</v>
      </c>
      <c r="F19" s="308">
        <v>1813.3389939127301</v>
      </c>
      <c r="G19" s="309">
        <v>1662.2274110866699</v>
      </c>
      <c r="H19" s="311">
        <v>183.86378999999999</v>
      </c>
      <c r="I19" s="308">
        <v>1618.95667</v>
      </c>
      <c r="J19" s="309">
        <v>-43.270741086666</v>
      </c>
      <c r="K19" s="312">
        <v>0.89280420011600004</v>
      </c>
    </row>
    <row r="20" spans="1:11" ht="14.4" customHeight="1" thickBot="1" x14ac:dyDescent="0.35">
      <c r="A20" s="330" t="s">
        <v>223</v>
      </c>
      <c r="B20" s="308">
        <v>0</v>
      </c>
      <c r="C20" s="308">
        <v>1642.3276499999999</v>
      </c>
      <c r="D20" s="309">
        <v>1642.3276499999999</v>
      </c>
      <c r="E20" s="318" t="s">
        <v>206</v>
      </c>
      <c r="F20" s="308">
        <v>0</v>
      </c>
      <c r="G20" s="309">
        <v>0</v>
      </c>
      <c r="H20" s="311">
        <v>1979.2969900000001</v>
      </c>
      <c r="I20" s="308">
        <v>7713.3536400000003</v>
      </c>
      <c r="J20" s="309">
        <v>7713.3536400000003</v>
      </c>
      <c r="K20" s="319" t="s">
        <v>206</v>
      </c>
    </row>
    <row r="21" spans="1:11" ht="14.4" customHeight="1" thickBot="1" x14ac:dyDescent="0.35">
      <c r="A21" s="330" t="s">
        <v>224</v>
      </c>
      <c r="B21" s="308">
        <v>145.35154963712901</v>
      </c>
      <c r="C21" s="308">
        <v>86.087879999999998</v>
      </c>
      <c r="D21" s="309">
        <v>-59.263669637127997</v>
      </c>
      <c r="E21" s="310">
        <v>0.59227356168400003</v>
      </c>
      <c r="F21" s="308">
        <v>84.333785536326005</v>
      </c>
      <c r="G21" s="309">
        <v>77.305970074965998</v>
      </c>
      <c r="H21" s="311">
        <v>5.4513100000000003</v>
      </c>
      <c r="I21" s="308">
        <v>31.87405</v>
      </c>
      <c r="J21" s="309">
        <v>-45.431920074966001</v>
      </c>
      <c r="K21" s="312">
        <v>0.37795113544699999</v>
      </c>
    </row>
    <row r="22" spans="1:11" ht="14.4" customHeight="1" thickBot="1" x14ac:dyDescent="0.35">
      <c r="A22" s="330" t="s">
        <v>225</v>
      </c>
      <c r="B22" s="308">
        <v>3945.09627543532</v>
      </c>
      <c r="C22" s="308">
        <v>3854.0446999999999</v>
      </c>
      <c r="D22" s="309">
        <v>-91.051575435315996</v>
      </c>
      <c r="E22" s="310">
        <v>0.97692031598700002</v>
      </c>
      <c r="F22" s="308">
        <v>3878.9310539766302</v>
      </c>
      <c r="G22" s="309">
        <v>3555.6867994785798</v>
      </c>
      <c r="H22" s="311">
        <v>322.48743000000002</v>
      </c>
      <c r="I22" s="308">
        <v>3551.2734999999998</v>
      </c>
      <c r="J22" s="309">
        <v>-4.4132994785779998</v>
      </c>
      <c r="K22" s="312">
        <v>0.91552890489200001</v>
      </c>
    </row>
    <row r="23" spans="1:11" ht="14.4" customHeight="1" thickBot="1" x14ac:dyDescent="0.35">
      <c r="A23" s="330" t="s">
        <v>226</v>
      </c>
      <c r="B23" s="308">
        <v>171.02463442184199</v>
      </c>
      <c r="C23" s="308">
        <v>113.34855</v>
      </c>
      <c r="D23" s="309">
        <v>-57.676084421840997</v>
      </c>
      <c r="E23" s="310">
        <v>0.66276153948899996</v>
      </c>
      <c r="F23" s="308">
        <v>116.274729574595</v>
      </c>
      <c r="G23" s="309">
        <v>106.585168776712</v>
      </c>
      <c r="H23" s="311">
        <v>1.97254</v>
      </c>
      <c r="I23" s="308">
        <v>52.795769999999997</v>
      </c>
      <c r="J23" s="309">
        <v>-53.789398776711998</v>
      </c>
      <c r="K23" s="312">
        <v>0.45406057010899997</v>
      </c>
    </row>
    <row r="24" spans="1:11" ht="14.4" customHeight="1" thickBot="1" x14ac:dyDescent="0.35">
      <c r="A24" s="330" t="s">
        <v>227</v>
      </c>
      <c r="B24" s="308">
        <v>53.768934285416002</v>
      </c>
      <c r="C24" s="308">
        <v>42.576689999999999</v>
      </c>
      <c r="D24" s="309">
        <v>-11.192244285415001</v>
      </c>
      <c r="E24" s="310">
        <v>0.79184552503799999</v>
      </c>
      <c r="F24" s="308">
        <v>48.363950604727002</v>
      </c>
      <c r="G24" s="309">
        <v>44.333621387667002</v>
      </c>
      <c r="H24" s="311">
        <v>4.9406564584124654E-324</v>
      </c>
      <c r="I24" s="308">
        <v>5.434722104253712E-323</v>
      </c>
      <c r="J24" s="309">
        <v>-44.333621387667002</v>
      </c>
      <c r="K24" s="312">
        <v>0</v>
      </c>
    </row>
    <row r="25" spans="1:11" ht="14.4" customHeight="1" thickBot="1" x14ac:dyDescent="0.35">
      <c r="A25" s="330" t="s">
        <v>228</v>
      </c>
      <c r="B25" s="308">
        <v>472.21374291213999</v>
      </c>
      <c r="C25" s="308">
        <v>565.16054999999994</v>
      </c>
      <c r="D25" s="309">
        <v>92.946807087859995</v>
      </c>
      <c r="E25" s="310">
        <v>1.196832067009</v>
      </c>
      <c r="F25" s="308">
        <v>871.15781423100702</v>
      </c>
      <c r="G25" s="309">
        <v>798.56132971175703</v>
      </c>
      <c r="H25" s="311">
        <v>72.285420000000002</v>
      </c>
      <c r="I25" s="308">
        <v>742.07659000000001</v>
      </c>
      <c r="J25" s="309">
        <v>-56.484739711755999</v>
      </c>
      <c r="K25" s="312">
        <v>0.85182796719200005</v>
      </c>
    </row>
    <row r="26" spans="1:11" ht="14.4" customHeight="1" thickBot="1" x14ac:dyDescent="0.35">
      <c r="A26" s="330" t="s">
        <v>229</v>
      </c>
      <c r="B26" s="308">
        <v>0</v>
      </c>
      <c r="C26" s="308">
        <v>19.181999999999999</v>
      </c>
      <c r="D26" s="309">
        <v>19.181999999999999</v>
      </c>
      <c r="E26" s="318" t="s">
        <v>206</v>
      </c>
      <c r="F26" s="308">
        <v>19.181909865024998</v>
      </c>
      <c r="G26" s="309">
        <v>17.583417376273001</v>
      </c>
      <c r="H26" s="311">
        <v>3.3105600000000002</v>
      </c>
      <c r="I26" s="308">
        <v>5.8685</v>
      </c>
      <c r="J26" s="309">
        <v>-11.714917376273</v>
      </c>
      <c r="K26" s="312">
        <v>0.30593929599699998</v>
      </c>
    </row>
    <row r="27" spans="1:11" ht="14.4" customHeight="1" thickBot="1" x14ac:dyDescent="0.35">
      <c r="A27" s="330" t="s">
        <v>230</v>
      </c>
      <c r="B27" s="308">
        <v>322.25052251254499</v>
      </c>
      <c r="C27" s="308">
        <v>701.09712000000002</v>
      </c>
      <c r="D27" s="309">
        <v>378.84659748745503</v>
      </c>
      <c r="E27" s="310">
        <v>2.1756275661969999</v>
      </c>
      <c r="F27" s="308">
        <v>615.01981819411401</v>
      </c>
      <c r="G27" s="309">
        <v>563.76816667793798</v>
      </c>
      <c r="H27" s="311">
        <v>66.19632</v>
      </c>
      <c r="I27" s="308">
        <v>470.46749999999997</v>
      </c>
      <c r="J27" s="309">
        <v>-93.300666677937997</v>
      </c>
      <c r="K27" s="312">
        <v>0.76496315416500005</v>
      </c>
    </row>
    <row r="28" spans="1:11" ht="14.4" customHeight="1" thickBot="1" x14ac:dyDescent="0.35">
      <c r="A28" s="329" t="s">
        <v>231</v>
      </c>
      <c r="B28" s="313">
        <v>818.82146621937397</v>
      </c>
      <c r="C28" s="313">
        <v>842.78197</v>
      </c>
      <c r="D28" s="314">
        <v>23.960503780625</v>
      </c>
      <c r="E28" s="320">
        <v>1.0292621832340001</v>
      </c>
      <c r="F28" s="313">
        <v>887.71794264222001</v>
      </c>
      <c r="G28" s="314">
        <v>813.74144742203498</v>
      </c>
      <c r="H28" s="316">
        <v>68.015690000000006</v>
      </c>
      <c r="I28" s="313">
        <v>797.66909999999996</v>
      </c>
      <c r="J28" s="314">
        <v>-16.072347422033999</v>
      </c>
      <c r="K28" s="321">
        <v>0.89856142551899998</v>
      </c>
    </row>
    <row r="29" spans="1:11" ht="14.4" customHeight="1" thickBot="1" x14ac:dyDescent="0.35">
      <c r="A29" s="330" t="s">
        <v>232</v>
      </c>
      <c r="B29" s="308">
        <v>265.01199608745799</v>
      </c>
      <c r="C29" s="308">
        <v>27.617519999999999</v>
      </c>
      <c r="D29" s="309">
        <v>-237.394476087458</v>
      </c>
      <c r="E29" s="310">
        <v>0.104212339093</v>
      </c>
      <c r="F29" s="308">
        <v>31.873523025276</v>
      </c>
      <c r="G29" s="309">
        <v>29.217396106502999</v>
      </c>
      <c r="H29" s="311">
        <v>0</v>
      </c>
      <c r="I29" s="308">
        <v>31.243790000000001</v>
      </c>
      <c r="J29" s="309">
        <v>2.026393893496</v>
      </c>
      <c r="K29" s="312">
        <v>0.98024275431399999</v>
      </c>
    </row>
    <row r="30" spans="1:11" ht="14.4" customHeight="1" thickBot="1" x14ac:dyDescent="0.35">
      <c r="A30" s="330" t="s">
        <v>233</v>
      </c>
      <c r="B30" s="308">
        <v>4.3342046295139998</v>
      </c>
      <c r="C30" s="308">
        <v>4.3284799999999999</v>
      </c>
      <c r="D30" s="309">
        <v>-5.7246295139999999E-3</v>
      </c>
      <c r="E30" s="310">
        <v>0.99867919722200005</v>
      </c>
      <c r="F30" s="308">
        <v>29.356866146007</v>
      </c>
      <c r="G30" s="309">
        <v>26.910460633839001</v>
      </c>
      <c r="H30" s="311">
        <v>2.2120199999999999</v>
      </c>
      <c r="I30" s="308">
        <v>17.520579999999999</v>
      </c>
      <c r="J30" s="309">
        <v>-9.3898806338390006</v>
      </c>
      <c r="K30" s="312">
        <v>0.59681370323500005</v>
      </c>
    </row>
    <row r="31" spans="1:11" ht="14.4" customHeight="1" thickBot="1" x14ac:dyDescent="0.35">
      <c r="A31" s="330" t="s">
        <v>234</v>
      </c>
      <c r="B31" s="308">
        <v>493.71854782366302</v>
      </c>
      <c r="C31" s="308">
        <v>537.92754000000002</v>
      </c>
      <c r="D31" s="309">
        <v>44.208992176336999</v>
      </c>
      <c r="E31" s="310">
        <v>1.0895429032820001</v>
      </c>
      <c r="F31" s="308">
        <v>553.33816927278895</v>
      </c>
      <c r="G31" s="309">
        <v>507.22665516672402</v>
      </c>
      <c r="H31" s="311">
        <v>35.087960000000002</v>
      </c>
      <c r="I31" s="308">
        <v>535.38846999999998</v>
      </c>
      <c r="J31" s="309">
        <v>28.161814833276001</v>
      </c>
      <c r="K31" s="312">
        <v>0.96756106795100005</v>
      </c>
    </row>
    <row r="32" spans="1:11" ht="14.4" customHeight="1" thickBot="1" x14ac:dyDescent="0.35">
      <c r="A32" s="330" t="s">
        <v>235</v>
      </c>
      <c r="B32" s="308">
        <v>17.848500033753002</v>
      </c>
      <c r="C32" s="308">
        <v>24.767869999999998</v>
      </c>
      <c r="D32" s="309">
        <v>6.9193699662460002</v>
      </c>
      <c r="E32" s="310">
        <v>1.3876723507940001</v>
      </c>
      <c r="F32" s="308">
        <v>52.182489374105998</v>
      </c>
      <c r="G32" s="309">
        <v>47.83394859293</v>
      </c>
      <c r="H32" s="311">
        <v>3.5889500000000001</v>
      </c>
      <c r="I32" s="308">
        <v>21.6751</v>
      </c>
      <c r="J32" s="309">
        <v>-26.158848592929999</v>
      </c>
      <c r="K32" s="312">
        <v>0.41537113809499998</v>
      </c>
    </row>
    <row r="33" spans="1:11" ht="14.4" customHeight="1" thickBot="1" x14ac:dyDescent="0.35">
      <c r="A33" s="330" t="s">
        <v>236</v>
      </c>
      <c r="B33" s="308">
        <v>3.9048344615119999</v>
      </c>
      <c r="C33" s="308">
        <v>5.7152399999999997</v>
      </c>
      <c r="D33" s="309">
        <v>1.8104055384869999</v>
      </c>
      <c r="E33" s="310">
        <v>1.4636318277589999</v>
      </c>
      <c r="F33" s="308">
        <v>15.99870358225</v>
      </c>
      <c r="G33" s="309">
        <v>14.66547828373</v>
      </c>
      <c r="H33" s="311">
        <v>0.13203999999999999</v>
      </c>
      <c r="I33" s="308">
        <v>11.29903</v>
      </c>
      <c r="J33" s="309">
        <v>-3.36644828373</v>
      </c>
      <c r="K33" s="312">
        <v>0.70624659941400003</v>
      </c>
    </row>
    <row r="34" spans="1:11" ht="14.4" customHeight="1" thickBot="1" x14ac:dyDescent="0.35">
      <c r="A34" s="330" t="s">
        <v>237</v>
      </c>
      <c r="B34" s="308">
        <v>0.15256394264299999</v>
      </c>
      <c r="C34" s="308">
        <v>0.34834999999999999</v>
      </c>
      <c r="D34" s="309">
        <v>0.19578605735599999</v>
      </c>
      <c r="E34" s="310">
        <v>2.2833049144080002</v>
      </c>
      <c r="F34" s="308">
        <v>0.60492263762700005</v>
      </c>
      <c r="G34" s="309">
        <v>0.55451241782500005</v>
      </c>
      <c r="H34" s="311">
        <v>4.9406564584124654E-324</v>
      </c>
      <c r="I34" s="308">
        <v>0.35814000000000001</v>
      </c>
      <c r="J34" s="309">
        <v>-0.19637241782500001</v>
      </c>
      <c r="K34" s="312">
        <v>0.59204264764199999</v>
      </c>
    </row>
    <row r="35" spans="1:11" ht="14.4" customHeight="1" thickBot="1" x14ac:dyDescent="0.35">
      <c r="A35" s="330" t="s">
        <v>238</v>
      </c>
      <c r="B35" s="308">
        <v>3.4284283417410002</v>
      </c>
      <c r="C35" s="308">
        <v>13.70838</v>
      </c>
      <c r="D35" s="309">
        <v>10.279951658258</v>
      </c>
      <c r="E35" s="310">
        <v>3.9984443697129999</v>
      </c>
      <c r="F35" s="308">
        <v>7.6523031549159999</v>
      </c>
      <c r="G35" s="309">
        <v>7.0146112253400004</v>
      </c>
      <c r="H35" s="311">
        <v>0.99826000000000004</v>
      </c>
      <c r="I35" s="308">
        <v>9.1102900000000009</v>
      </c>
      <c r="J35" s="309">
        <v>2.095678774659</v>
      </c>
      <c r="K35" s="312">
        <v>1.1905291538460001</v>
      </c>
    </row>
    <row r="36" spans="1:11" ht="14.4" customHeight="1" thickBot="1" x14ac:dyDescent="0.35">
      <c r="A36" s="330" t="s">
        <v>239</v>
      </c>
      <c r="B36" s="308">
        <v>16.877691160994001</v>
      </c>
      <c r="C36" s="308">
        <v>56.338430000000002</v>
      </c>
      <c r="D36" s="309">
        <v>39.460738839005003</v>
      </c>
      <c r="E36" s="310">
        <v>3.3380412914650002</v>
      </c>
      <c r="F36" s="308">
        <v>57.716122126656003</v>
      </c>
      <c r="G36" s="309">
        <v>52.906445282767997</v>
      </c>
      <c r="H36" s="311">
        <v>3.6989700000000001</v>
      </c>
      <c r="I36" s="308">
        <v>50.925139999999999</v>
      </c>
      <c r="J36" s="309">
        <v>-1.981305282768</v>
      </c>
      <c r="K36" s="312">
        <v>0.88233821198600004</v>
      </c>
    </row>
    <row r="37" spans="1:11" ht="14.4" customHeight="1" thickBot="1" x14ac:dyDescent="0.35">
      <c r="A37" s="330" t="s">
        <v>240</v>
      </c>
      <c r="B37" s="308">
        <v>13.544699738093</v>
      </c>
      <c r="C37" s="308">
        <v>15.20914</v>
      </c>
      <c r="D37" s="309">
        <v>1.6644402619059999</v>
      </c>
      <c r="E37" s="310">
        <v>1.122884987787</v>
      </c>
      <c r="F37" s="308">
        <v>17.00520054251</v>
      </c>
      <c r="G37" s="309">
        <v>15.588100497300999</v>
      </c>
      <c r="H37" s="311">
        <v>0.42149999999999999</v>
      </c>
      <c r="I37" s="308">
        <v>12.914490000000001</v>
      </c>
      <c r="J37" s="309">
        <v>-2.673610497301</v>
      </c>
      <c r="K37" s="312">
        <v>0.75944355773399996</v>
      </c>
    </row>
    <row r="38" spans="1:11" ht="14.4" customHeight="1" thickBot="1" x14ac:dyDescent="0.35">
      <c r="A38" s="330" t="s">
        <v>241</v>
      </c>
      <c r="B38" s="308">
        <v>4.9406564584124654E-324</v>
      </c>
      <c r="C38" s="308">
        <v>2.71</v>
      </c>
      <c r="D38" s="309">
        <v>2.71</v>
      </c>
      <c r="E38" s="318" t="s">
        <v>212</v>
      </c>
      <c r="F38" s="308">
        <v>0</v>
      </c>
      <c r="G38" s="309">
        <v>0</v>
      </c>
      <c r="H38" s="311">
        <v>4.9406564584124654E-324</v>
      </c>
      <c r="I38" s="308">
        <v>5.434722104253712E-323</v>
      </c>
      <c r="J38" s="309">
        <v>5.434722104253712E-323</v>
      </c>
      <c r="K38" s="319" t="s">
        <v>206</v>
      </c>
    </row>
    <row r="39" spans="1:11" ht="14.4" customHeight="1" thickBot="1" x14ac:dyDescent="0.35">
      <c r="A39" s="330" t="s">
        <v>242</v>
      </c>
      <c r="B39" s="308">
        <v>4.9406564584124654E-324</v>
      </c>
      <c r="C39" s="308">
        <v>0.99365999999999999</v>
      </c>
      <c r="D39" s="309">
        <v>0.99365999999999999</v>
      </c>
      <c r="E39" s="318" t="s">
        <v>212</v>
      </c>
      <c r="F39" s="308">
        <v>0</v>
      </c>
      <c r="G39" s="309">
        <v>0</v>
      </c>
      <c r="H39" s="311">
        <v>4.9406564584124654E-324</v>
      </c>
      <c r="I39" s="308">
        <v>5.434722104253712E-323</v>
      </c>
      <c r="J39" s="309">
        <v>5.434722104253712E-323</v>
      </c>
      <c r="K39" s="319" t="s">
        <v>206</v>
      </c>
    </row>
    <row r="40" spans="1:11" ht="14.4" customHeight="1" thickBot="1" x14ac:dyDescent="0.35">
      <c r="A40" s="330" t="s">
        <v>243</v>
      </c>
      <c r="B40" s="308">
        <v>4.9406564584124654E-324</v>
      </c>
      <c r="C40" s="308">
        <v>153.11735999999999</v>
      </c>
      <c r="D40" s="309">
        <v>153.11735999999999</v>
      </c>
      <c r="E40" s="318" t="s">
        <v>212</v>
      </c>
      <c r="F40" s="308">
        <v>121.989642780079</v>
      </c>
      <c r="G40" s="309">
        <v>111.823839215072</v>
      </c>
      <c r="H40" s="311">
        <v>21.875990000000002</v>
      </c>
      <c r="I40" s="308">
        <v>107.23407</v>
      </c>
      <c r="J40" s="309">
        <v>-4.5897692150709997</v>
      </c>
      <c r="K40" s="312">
        <v>0.87904241340599998</v>
      </c>
    </row>
    <row r="41" spans="1:11" ht="14.4" customHeight="1" thickBot="1" x14ac:dyDescent="0.35">
      <c r="A41" s="329" t="s">
        <v>244</v>
      </c>
      <c r="B41" s="313">
        <v>852.19297180484295</v>
      </c>
      <c r="C41" s="313">
        <v>290.39756999999997</v>
      </c>
      <c r="D41" s="314">
        <v>-561.79540180484196</v>
      </c>
      <c r="E41" s="320">
        <v>0.34076503750600001</v>
      </c>
      <c r="F41" s="313">
        <v>204.45842956420501</v>
      </c>
      <c r="G41" s="314">
        <v>187.420227100522</v>
      </c>
      <c r="H41" s="316">
        <v>7.0250399999999997</v>
      </c>
      <c r="I41" s="313">
        <v>334.61412000000001</v>
      </c>
      <c r="J41" s="314">
        <v>147.19389289947799</v>
      </c>
      <c r="K41" s="321">
        <v>1.6365875484470001</v>
      </c>
    </row>
    <row r="42" spans="1:11" ht="14.4" customHeight="1" thickBot="1" x14ac:dyDescent="0.35">
      <c r="A42" s="330" t="s">
        <v>245</v>
      </c>
      <c r="B42" s="308">
        <v>16.996121629106</v>
      </c>
      <c r="C42" s="308">
        <v>2.8540000000000001</v>
      </c>
      <c r="D42" s="309">
        <v>-14.142121629106001</v>
      </c>
      <c r="E42" s="310">
        <v>0.167920662271</v>
      </c>
      <c r="F42" s="308">
        <v>0</v>
      </c>
      <c r="G42" s="309">
        <v>0</v>
      </c>
      <c r="H42" s="311">
        <v>4.9406564584124654E-324</v>
      </c>
      <c r="I42" s="308">
        <v>5.434722104253712E-323</v>
      </c>
      <c r="J42" s="309">
        <v>5.434722104253712E-323</v>
      </c>
      <c r="K42" s="319" t="s">
        <v>206</v>
      </c>
    </row>
    <row r="43" spans="1:11" ht="14.4" customHeight="1" thickBot="1" x14ac:dyDescent="0.35">
      <c r="A43" s="330" t="s">
        <v>246</v>
      </c>
      <c r="B43" s="308">
        <v>35.027857136553003</v>
      </c>
      <c r="C43" s="308">
        <v>72.296400000000006</v>
      </c>
      <c r="D43" s="309">
        <v>37.268542863446001</v>
      </c>
      <c r="E43" s="310">
        <v>2.0639686783619999</v>
      </c>
      <c r="F43" s="308">
        <v>58.563843418080999</v>
      </c>
      <c r="G43" s="309">
        <v>53.683523133241003</v>
      </c>
      <c r="H43" s="311">
        <v>1.5629999999999999</v>
      </c>
      <c r="I43" s="308">
        <v>3.9409999999999998</v>
      </c>
      <c r="J43" s="309">
        <v>-49.742523133241001</v>
      </c>
      <c r="K43" s="312">
        <v>6.7294080613000004E-2</v>
      </c>
    </row>
    <row r="44" spans="1:11" ht="14.4" customHeight="1" thickBot="1" x14ac:dyDescent="0.35">
      <c r="A44" s="330" t="s">
        <v>247</v>
      </c>
      <c r="B44" s="308">
        <v>791.52214669283001</v>
      </c>
      <c r="C44" s="308">
        <v>209.86368999999999</v>
      </c>
      <c r="D44" s="309">
        <v>-581.65845669282999</v>
      </c>
      <c r="E44" s="310">
        <v>0.26513937844500002</v>
      </c>
      <c r="F44" s="308">
        <v>139.89346715803401</v>
      </c>
      <c r="G44" s="309">
        <v>128.235678228198</v>
      </c>
      <c r="H44" s="311">
        <v>4.3449999999999998</v>
      </c>
      <c r="I44" s="308">
        <v>325.77397999999999</v>
      </c>
      <c r="J44" s="309">
        <v>197.538301771802</v>
      </c>
      <c r="K44" s="312">
        <v>2.3287290437369998</v>
      </c>
    </row>
    <row r="45" spans="1:11" ht="14.4" customHeight="1" thickBot="1" x14ac:dyDescent="0.35">
      <c r="A45" s="330" t="s">
        <v>248</v>
      </c>
      <c r="B45" s="308">
        <v>0</v>
      </c>
      <c r="C45" s="308">
        <v>1.0109999999999999</v>
      </c>
      <c r="D45" s="309">
        <v>1.0109999999999999</v>
      </c>
      <c r="E45" s="318" t="s">
        <v>206</v>
      </c>
      <c r="F45" s="308">
        <v>0</v>
      </c>
      <c r="G45" s="309">
        <v>0</v>
      </c>
      <c r="H45" s="311">
        <v>4.9406564584124654E-324</v>
      </c>
      <c r="I45" s="308">
        <v>5.434722104253712E-323</v>
      </c>
      <c r="J45" s="309">
        <v>5.434722104253712E-323</v>
      </c>
      <c r="K45" s="319" t="s">
        <v>206</v>
      </c>
    </row>
    <row r="46" spans="1:11" ht="14.4" customHeight="1" thickBot="1" x14ac:dyDescent="0.35">
      <c r="A46" s="330" t="s">
        <v>249</v>
      </c>
      <c r="B46" s="308">
        <v>8.4107345191680007</v>
      </c>
      <c r="C46" s="308">
        <v>4.3724800000000004</v>
      </c>
      <c r="D46" s="309">
        <v>-4.0382545191680004</v>
      </c>
      <c r="E46" s="310">
        <v>0.51986898290899997</v>
      </c>
      <c r="F46" s="308">
        <v>6.0011189880889999</v>
      </c>
      <c r="G46" s="309">
        <v>5.5010257390820003</v>
      </c>
      <c r="H46" s="311">
        <v>1.11704</v>
      </c>
      <c r="I46" s="308">
        <v>4.8991400000000001</v>
      </c>
      <c r="J46" s="309">
        <v>-0.60188573908200005</v>
      </c>
      <c r="K46" s="312">
        <v>0.81637108174700002</v>
      </c>
    </row>
    <row r="47" spans="1:11" ht="14.4" customHeight="1" thickBot="1" x14ac:dyDescent="0.35">
      <c r="A47" s="329" t="s">
        <v>250</v>
      </c>
      <c r="B47" s="313">
        <v>4979.8749943492803</v>
      </c>
      <c r="C47" s="313">
        <v>5021.2315699999999</v>
      </c>
      <c r="D47" s="314">
        <v>41.356575650724999</v>
      </c>
      <c r="E47" s="320">
        <v>1.0083047417240001</v>
      </c>
      <c r="F47" s="313">
        <v>6215.2679041334004</v>
      </c>
      <c r="G47" s="314">
        <v>5697.3289121222797</v>
      </c>
      <c r="H47" s="316">
        <v>492.69166999999999</v>
      </c>
      <c r="I47" s="313">
        <v>5554.0511800000004</v>
      </c>
      <c r="J47" s="314">
        <v>-143.27773212227899</v>
      </c>
      <c r="K47" s="321">
        <v>0.89361412342400004</v>
      </c>
    </row>
    <row r="48" spans="1:11" ht="14.4" customHeight="1" thickBot="1" x14ac:dyDescent="0.35">
      <c r="A48" s="330" t="s">
        <v>251</v>
      </c>
      <c r="B48" s="308">
        <v>93.380226486357998</v>
      </c>
      <c r="C48" s="308">
        <v>32.834099999999999</v>
      </c>
      <c r="D48" s="309">
        <v>-60.546126486357998</v>
      </c>
      <c r="E48" s="310">
        <v>0.35161726668900001</v>
      </c>
      <c r="F48" s="308">
        <v>29.371100406562999</v>
      </c>
      <c r="G48" s="309">
        <v>26.923508706016001</v>
      </c>
      <c r="H48" s="311">
        <v>11.779199999999999</v>
      </c>
      <c r="I48" s="308">
        <v>46.048540000000003</v>
      </c>
      <c r="J48" s="309">
        <v>19.125031293983</v>
      </c>
      <c r="K48" s="312">
        <v>1.5678180034989999</v>
      </c>
    </row>
    <row r="49" spans="1:11" ht="14.4" customHeight="1" thickBot="1" x14ac:dyDescent="0.35">
      <c r="A49" s="330" t="s">
        <v>252</v>
      </c>
      <c r="B49" s="308">
        <v>3.6204716799679999</v>
      </c>
      <c r="C49" s="308">
        <v>1.1279999999999999</v>
      </c>
      <c r="D49" s="309">
        <v>-2.4924716799679998</v>
      </c>
      <c r="E49" s="310">
        <v>0.31156161398499999</v>
      </c>
      <c r="F49" s="308">
        <v>0</v>
      </c>
      <c r="G49" s="309">
        <v>0</v>
      </c>
      <c r="H49" s="311">
        <v>4.9406564584124654E-324</v>
      </c>
      <c r="I49" s="308">
        <v>1.8093300000000001</v>
      </c>
      <c r="J49" s="309">
        <v>1.8093300000000001</v>
      </c>
      <c r="K49" s="319" t="s">
        <v>206</v>
      </c>
    </row>
    <row r="50" spans="1:11" ht="14.4" customHeight="1" thickBot="1" x14ac:dyDescent="0.35">
      <c r="A50" s="330" t="s">
        <v>253</v>
      </c>
      <c r="B50" s="308">
        <v>4882.8742961829503</v>
      </c>
      <c r="C50" s="308">
        <v>4987.2694700000002</v>
      </c>
      <c r="D50" s="309">
        <v>104.39517381705301</v>
      </c>
      <c r="E50" s="310">
        <v>1.021379861017</v>
      </c>
      <c r="F50" s="308">
        <v>0</v>
      </c>
      <c r="G50" s="309">
        <v>0</v>
      </c>
      <c r="H50" s="311">
        <v>4.9406564584124654E-324</v>
      </c>
      <c r="I50" s="308">
        <v>5.434722104253712E-323</v>
      </c>
      <c r="J50" s="309">
        <v>5.434722104253712E-323</v>
      </c>
      <c r="K50" s="319" t="s">
        <v>206</v>
      </c>
    </row>
    <row r="51" spans="1:11" ht="14.4" customHeight="1" thickBot="1" x14ac:dyDescent="0.35">
      <c r="A51" s="330" t="s">
        <v>254</v>
      </c>
      <c r="B51" s="308">
        <v>4.9406564584124654E-324</v>
      </c>
      <c r="C51" s="308">
        <v>4.9406564584124654E-324</v>
      </c>
      <c r="D51" s="309">
        <v>0</v>
      </c>
      <c r="E51" s="310">
        <v>1</v>
      </c>
      <c r="F51" s="308">
        <v>1684.02895441125</v>
      </c>
      <c r="G51" s="309">
        <v>1543.6932082103101</v>
      </c>
      <c r="H51" s="311">
        <v>158.90899999999999</v>
      </c>
      <c r="I51" s="308">
        <v>1740.8309400000001</v>
      </c>
      <c r="J51" s="309">
        <v>197.137731789686</v>
      </c>
      <c r="K51" s="312">
        <v>1.033729815297</v>
      </c>
    </row>
    <row r="52" spans="1:11" ht="14.4" customHeight="1" thickBot="1" x14ac:dyDescent="0.35">
      <c r="A52" s="330" t="s">
        <v>255</v>
      </c>
      <c r="B52" s="308">
        <v>4.9406564584124654E-324</v>
      </c>
      <c r="C52" s="308">
        <v>4.9406564584124654E-324</v>
      </c>
      <c r="D52" s="309">
        <v>0</v>
      </c>
      <c r="E52" s="310">
        <v>1</v>
      </c>
      <c r="F52" s="308">
        <v>4117.9200388859299</v>
      </c>
      <c r="G52" s="309">
        <v>3774.76003564544</v>
      </c>
      <c r="H52" s="311">
        <v>260.17406999999997</v>
      </c>
      <c r="I52" s="308">
        <v>3160.85194</v>
      </c>
      <c r="J52" s="309">
        <v>-613.90809564543497</v>
      </c>
      <c r="K52" s="312">
        <v>0.76758458400100005</v>
      </c>
    </row>
    <row r="53" spans="1:11" ht="14.4" customHeight="1" thickBot="1" x14ac:dyDescent="0.35">
      <c r="A53" s="330" t="s">
        <v>256</v>
      </c>
      <c r="B53" s="308">
        <v>4.9406564584124654E-324</v>
      </c>
      <c r="C53" s="308">
        <v>4.9406564584124654E-324</v>
      </c>
      <c r="D53" s="309">
        <v>0</v>
      </c>
      <c r="E53" s="310">
        <v>1</v>
      </c>
      <c r="F53" s="308">
        <v>383.94781042965298</v>
      </c>
      <c r="G53" s="309">
        <v>351.95215956051499</v>
      </c>
      <c r="H53" s="311">
        <v>61.8294</v>
      </c>
      <c r="I53" s="308">
        <v>604.51043000000004</v>
      </c>
      <c r="J53" s="309">
        <v>252.558270439485</v>
      </c>
      <c r="K53" s="312">
        <v>1.5744598968370001</v>
      </c>
    </row>
    <row r="54" spans="1:11" ht="14.4" customHeight="1" thickBot="1" x14ac:dyDescent="0.35">
      <c r="A54" s="329" t="s">
        <v>257</v>
      </c>
      <c r="B54" s="313">
        <v>0</v>
      </c>
      <c r="C54" s="313">
        <v>158.1925</v>
      </c>
      <c r="D54" s="314">
        <v>158.1925</v>
      </c>
      <c r="E54" s="315" t="s">
        <v>206</v>
      </c>
      <c r="F54" s="313">
        <v>0</v>
      </c>
      <c r="G54" s="314">
        <v>0</v>
      </c>
      <c r="H54" s="316">
        <v>4.9406564584124654E-324</v>
      </c>
      <c r="I54" s="313">
        <v>5.434722104253712E-323</v>
      </c>
      <c r="J54" s="314">
        <v>5.434722104253712E-323</v>
      </c>
      <c r="K54" s="317" t="s">
        <v>206</v>
      </c>
    </row>
    <row r="55" spans="1:11" ht="14.4" customHeight="1" thickBot="1" x14ac:dyDescent="0.35">
      <c r="A55" s="330" t="s">
        <v>258</v>
      </c>
      <c r="B55" s="308">
        <v>4.9406564584124654E-324</v>
      </c>
      <c r="C55" s="308">
        <v>158.1925</v>
      </c>
      <c r="D55" s="309">
        <v>158.1925</v>
      </c>
      <c r="E55" s="318" t="s">
        <v>212</v>
      </c>
      <c r="F55" s="308">
        <v>0</v>
      </c>
      <c r="G55" s="309">
        <v>0</v>
      </c>
      <c r="H55" s="311">
        <v>4.9406564584124654E-324</v>
      </c>
      <c r="I55" s="308">
        <v>5.434722104253712E-323</v>
      </c>
      <c r="J55" s="309">
        <v>5.434722104253712E-323</v>
      </c>
      <c r="K55" s="319" t="s">
        <v>206</v>
      </c>
    </row>
    <row r="56" spans="1:11" ht="14.4" customHeight="1" thickBot="1" x14ac:dyDescent="0.35">
      <c r="A56" s="328" t="s">
        <v>26</v>
      </c>
      <c r="B56" s="308">
        <v>2184.6372461035098</v>
      </c>
      <c r="C56" s="308">
        <v>2148.2820000000002</v>
      </c>
      <c r="D56" s="309">
        <v>-36.355246103508001</v>
      </c>
      <c r="E56" s="310">
        <v>0.98335868063700005</v>
      </c>
      <c r="F56" s="308">
        <v>2162.72153689896</v>
      </c>
      <c r="G56" s="309">
        <v>1982.49474215738</v>
      </c>
      <c r="H56" s="311">
        <v>170.096</v>
      </c>
      <c r="I56" s="308">
        <v>1760.961</v>
      </c>
      <c r="J56" s="309">
        <v>-221.53374215737799</v>
      </c>
      <c r="K56" s="312">
        <v>0.81423381140600004</v>
      </c>
    </row>
    <row r="57" spans="1:11" ht="14.4" customHeight="1" thickBot="1" x14ac:dyDescent="0.35">
      <c r="A57" s="329" t="s">
        <v>259</v>
      </c>
      <c r="B57" s="313">
        <v>2184.6372461035098</v>
      </c>
      <c r="C57" s="313">
        <v>2148.2820000000002</v>
      </c>
      <c r="D57" s="314">
        <v>-36.355246103508001</v>
      </c>
      <c r="E57" s="320">
        <v>0.98335868063700005</v>
      </c>
      <c r="F57" s="313">
        <v>2162.72153689896</v>
      </c>
      <c r="G57" s="314">
        <v>1982.49474215738</v>
      </c>
      <c r="H57" s="316">
        <v>170.096</v>
      </c>
      <c r="I57" s="313">
        <v>1760.961</v>
      </c>
      <c r="J57" s="314">
        <v>-221.53374215737799</v>
      </c>
      <c r="K57" s="321">
        <v>0.81423381140600004</v>
      </c>
    </row>
    <row r="58" spans="1:11" ht="14.4" customHeight="1" thickBot="1" x14ac:dyDescent="0.35">
      <c r="A58" s="330" t="s">
        <v>260</v>
      </c>
      <c r="B58" s="308">
        <v>607.54676380440901</v>
      </c>
      <c r="C58" s="308">
        <v>614.27800000000002</v>
      </c>
      <c r="D58" s="309">
        <v>6.7312361955910003</v>
      </c>
      <c r="E58" s="310">
        <v>1.011079371328</v>
      </c>
      <c r="F58" s="308">
        <v>609.68701612278403</v>
      </c>
      <c r="G58" s="309">
        <v>558.87976477921904</v>
      </c>
      <c r="H58" s="311">
        <v>41.393000000000001</v>
      </c>
      <c r="I58" s="308">
        <v>468.12700000000001</v>
      </c>
      <c r="J58" s="309">
        <v>-90.752764779217998</v>
      </c>
      <c r="K58" s="312">
        <v>0.76781526852399995</v>
      </c>
    </row>
    <row r="59" spans="1:11" ht="14.4" customHeight="1" thickBot="1" x14ac:dyDescent="0.35">
      <c r="A59" s="330" t="s">
        <v>261</v>
      </c>
      <c r="B59" s="308">
        <v>900.03868195048699</v>
      </c>
      <c r="C59" s="308">
        <v>889.98</v>
      </c>
      <c r="D59" s="309">
        <v>-10.058681950486999</v>
      </c>
      <c r="E59" s="310">
        <v>0.98882416705800003</v>
      </c>
      <c r="F59" s="308">
        <v>900.00609651507102</v>
      </c>
      <c r="G59" s="309">
        <v>825.00558847214802</v>
      </c>
      <c r="H59" s="311">
        <v>62.787999999999997</v>
      </c>
      <c r="I59" s="308">
        <v>775.68899999999996</v>
      </c>
      <c r="J59" s="309">
        <v>-49.316588472146996</v>
      </c>
      <c r="K59" s="312">
        <v>0.86187082843499996</v>
      </c>
    </row>
    <row r="60" spans="1:11" ht="14.4" customHeight="1" thickBot="1" x14ac:dyDescent="0.35">
      <c r="A60" s="330" t="s">
        <v>262</v>
      </c>
      <c r="B60" s="308">
        <v>677.05180034861303</v>
      </c>
      <c r="C60" s="308">
        <v>644.024</v>
      </c>
      <c r="D60" s="309">
        <v>-33.027800348612999</v>
      </c>
      <c r="E60" s="310">
        <v>0.951218207629</v>
      </c>
      <c r="F60" s="308">
        <v>653.02842426110396</v>
      </c>
      <c r="G60" s="309">
        <v>598.60938890601199</v>
      </c>
      <c r="H60" s="311">
        <v>65.915000000000006</v>
      </c>
      <c r="I60" s="308">
        <v>517.14499999999998</v>
      </c>
      <c r="J60" s="309">
        <v>-81.464388906010996</v>
      </c>
      <c r="K60" s="312">
        <v>0.79191805561100004</v>
      </c>
    </row>
    <row r="61" spans="1:11" ht="14.4" customHeight="1" thickBot="1" x14ac:dyDescent="0.35">
      <c r="A61" s="331" t="s">
        <v>263</v>
      </c>
      <c r="B61" s="313">
        <v>5851.9342135180304</v>
      </c>
      <c r="C61" s="313">
        <v>5492.9667600000002</v>
      </c>
      <c r="D61" s="314">
        <v>-358.96745351802701</v>
      </c>
      <c r="E61" s="320">
        <v>0.93865832382500003</v>
      </c>
      <c r="F61" s="313">
        <v>5378.7353457003401</v>
      </c>
      <c r="G61" s="314">
        <v>4930.5074002253104</v>
      </c>
      <c r="H61" s="316">
        <v>744.39403000000004</v>
      </c>
      <c r="I61" s="313">
        <v>8695.7135899999994</v>
      </c>
      <c r="J61" s="314">
        <v>3765.2061897746898</v>
      </c>
      <c r="K61" s="321">
        <v>1.6166836683920001</v>
      </c>
    </row>
    <row r="62" spans="1:11" ht="14.4" customHeight="1" thickBot="1" x14ac:dyDescent="0.35">
      <c r="A62" s="328" t="s">
        <v>29</v>
      </c>
      <c r="B62" s="308">
        <v>1545.5070339470701</v>
      </c>
      <c r="C62" s="308">
        <v>1381.7570499999999</v>
      </c>
      <c r="D62" s="309">
        <v>-163.74998394706799</v>
      </c>
      <c r="E62" s="310">
        <v>0.89404772650599995</v>
      </c>
      <c r="F62" s="308">
        <v>1310.4887640844299</v>
      </c>
      <c r="G62" s="309">
        <v>1201.2813670773901</v>
      </c>
      <c r="H62" s="311">
        <v>336.82204999999999</v>
      </c>
      <c r="I62" s="308">
        <v>1149.6575700000001</v>
      </c>
      <c r="J62" s="309">
        <v>-51.623797077393</v>
      </c>
      <c r="K62" s="312">
        <v>0.87727388552100005</v>
      </c>
    </row>
    <row r="63" spans="1:11" ht="14.4" customHeight="1" thickBot="1" x14ac:dyDescent="0.35">
      <c r="A63" s="332" t="s">
        <v>264</v>
      </c>
      <c r="B63" s="308">
        <v>1545.5070339470701</v>
      </c>
      <c r="C63" s="308">
        <v>1381.7570499999999</v>
      </c>
      <c r="D63" s="309">
        <v>-163.74998394706799</v>
      </c>
      <c r="E63" s="310">
        <v>0.89404772650599995</v>
      </c>
      <c r="F63" s="308">
        <v>1310.4887640844299</v>
      </c>
      <c r="G63" s="309">
        <v>1201.2813670773901</v>
      </c>
      <c r="H63" s="311">
        <v>336.82204999999999</v>
      </c>
      <c r="I63" s="308">
        <v>1149.6575700000001</v>
      </c>
      <c r="J63" s="309">
        <v>-51.623797077393</v>
      </c>
      <c r="K63" s="312">
        <v>0.87727388552100005</v>
      </c>
    </row>
    <row r="64" spans="1:11" ht="14.4" customHeight="1" thickBot="1" x14ac:dyDescent="0.35">
      <c r="A64" s="330" t="s">
        <v>265</v>
      </c>
      <c r="B64" s="308">
        <v>1125.5870100648999</v>
      </c>
      <c r="C64" s="308">
        <v>886.47229000000095</v>
      </c>
      <c r="D64" s="309">
        <v>-239.11472006490101</v>
      </c>
      <c r="E64" s="310">
        <v>0.78756442822499995</v>
      </c>
      <c r="F64" s="308">
        <v>817.45143495754803</v>
      </c>
      <c r="G64" s="309">
        <v>749.330482044419</v>
      </c>
      <c r="H64" s="311">
        <v>313.46695999999997</v>
      </c>
      <c r="I64" s="308">
        <v>916.42720999999995</v>
      </c>
      <c r="J64" s="309">
        <v>167.096727955581</v>
      </c>
      <c r="K64" s="312">
        <v>1.121078477338</v>
      </c>
    </row>
    <row r="65" spans="1:11" ht="14.4" customHeight="1" thickBot="1" x14ac:dyDescent="0.35">
      <c r="A65" s="330" t="s">
        <v>266</v>
      </c>
      <c r="B65" s="308">
        <v>166.93985488609101</v>
      </c>
      <c r="C65" s="308">
        <v>212.51760999999999</v>
      </c>
      <c r="D65" s="309">
        <v>45.577755113907997</v>
      </c>
      <c r="E65" s="310">
        <v>1.273019017208</v>
      </c>
      <c r="F65" s="308">
        <v>276.33555588538798</v>
      </c>
      <c r="G65" s="309">
        <v>253.30759289493901</v>
      </c>
      <c r="H65" s="311">
        <v>9.1959999999999997</v>
      </c>
      <c r="I65" s="308">
        <v>35.559139999999999</v>
      </c>
      <c r="J65" s="309">
        <v>-217.74845289493899</v>
      </c>
      <c r="K65" s="312">
        <v>0.12868101568000001</v>
      </c>
    </row>
    <row r="66" spans="1:11" ht="14.4" customHeight="1" thickBot="1" x14ac:dyDescent="0.35">
      <c r="A66" s="330" t="s">
        <v>267</v>
      </c>
      <c r="B66" s="308">
        <v>169.98629104171101</v>
      </c>
      <c r="C66" s="308">
        <v>153.10580999999999</v>
      </c>
      <c r="D66" s="309">
        <v>-16.880481041711001</v>
      </c>
      <c r="E66" s="310">
        <v>0.90069504465100003</v>
      </c>
      <c r="F66" s="308">
        <v>81.999861559118003</v>
      </c>
      <c r="G66" s="309">
        <v>75.166539762525005</v>
      </c>
      <c r="H66" s="311">
        <v>7.7060899999999997</v>
      </c>
      <c r="I66" s="308">
        <v>139.17107999999999</v>
      </c>
      <c r="J66" s="309">
        <v>64.004540237474004</v>
      </c>
      <c r="K66" s="312">
        <v>1.69721115809</v>
      </c>
    </row>
    <row r="67" spans="1:11" ht="14.4" customHeight="1" thickBot="1" x14ac:dyDescent="0.35">
      <c r="A67" s="330" t="s">
        <v>268</v>
      </c>
      <c r="B67" s="308">
        <v>82.993877954363995</v>
      </c>
      <c r="C67" s="308">
        <v>129.66134</v>
      </c>
      <c r="D67" s="309">
        <v>46.667462045634998</v>
      </c>
      <c r="E67" s="310">
        <v>1.562300053882</v>
      </c>
      <c r="F67" s="308">
        <v>134.701911682375</v>
      </c>
      <c r="G67" s="309">
        <v>123.47675237551</v>
      </c>
      <c r="H67" s="311">
        <v>6.4530000000000003</v>
      </c>
      <c r="I67" s="308">
        <v>58.500140000000002</v>
      </c>
      <c r="J67" s="309">
        <v>-64.976612375510001</v>
      </c>
      <c r="K67" s="312">
        <v>0.43429331677100003</v>
      </c>
    </row>
    <row r="68" spans="1:11" ht="14.4" customHeight="1" thickBot="1" x14ac:dyDescent="0.35">
      <c r="A68" s="333" t="s">
        <v>30</v>
      </c>
      <c r="B68" s="313">
        <v>0</v>
      </c>
      <c r="C68" s="313">
        <v>33.04</v>
      </c>
      <c r="D68" s="314">
        <v>33.04</v>
      </c>
      <c r="E68" s="315" t="s">
        <v>206</v>
      </c>
      <c r="F68" s="313">
        <v>0</v>
      </c>
      <c r="G68" s="314">
        <v>0</v>
      </c>
      <c r="H68" s="316">
        <v>4.9406564584124654E-324</v>
      </c>
      <c r="I68" s="313">
        <v>20.201000000000001</v>
      </c>
      <c r="J68" s="314">
        <v>20.201000000000001</v>
      </c>
      <c r="K68" s="317" t="s">
        <v>206</v>
      </c>
    </row>
    <row r="69" spans="1:11" ht="14.4" customHeight="1" thickBot="1" x14ac:dyDescent="0.35">
      <c r="A69" s="329" t="s">
        <v>269</v>
      </c>
      <c r="B69" s="313">
        <v>0</v>
      </c>
      <c r="C69" s="313">
        <v>33.04</v>
      </c>
      <c r="D69" s="314">
        <v>33.04</v>
      </c>
      <c r="E69" s="315" t="s">
        <v>206</v>
      </c>
      <c r="F69" s="313">
        <v>0</v>
      </c>
      <c r="G69" s="314">
        <v>0</v>
      </c>
      <c r="H69" s="316">
        <v>4.9406564584124654E-324</v>
      </c>
      <c r="I69" s="313">
        <v>20.201000000000001</v>
      </c>
      <c r="J69" s="314">
        <v>20.201000000000001</v>
      </c>
      <c r="K69" s="317" t="s">
        <v>206</v>
      </c>
    </row>
    <row r="70" spans="1:11" ht="14.4" customHeight="1" thickBot="1" x14ac:dyDescent="0.35">
      <c r="A70" s="330" t="s">
        <v>270</v>
      </c>
      <c r="B70" s="308">
        <v>0</v>
      </c>
      <c r="C70" s="308">
        <v>18.872</v>
      </c>
      <c r="D70" s="309">
        <v>18.872</v>
      </c>
      <c r="E70" s="318" t="s">
        <v>206</v>
      </c>
      <c r="F70" s="308">
        <v>0</v>
      </c>
      <c r="G70" s="309">
        <v>0</v>
      </c>
      <c r="H70" s="311">
        <v>4.9406564584124654E-324</v>
      </c>
      <c r="I70" s="308">
        <v>16.350999999999999</v>
      </c>
      <c r="J70" s="309">
        <v>16.350999999999999</v>
      </c>
      <c r="K70" s="319" t="s">
        <v>206</v>
      </c>
    </row>
    <row r="71" spans="1:11" ht="14.4" customHeight="1" thickBot="1" x14ac:dyDescent="0.35">
      <c r="A71" s="330" t="s">
        <v>271</v>
      </c>
      <c r="B71" s="308">
        <v>0</v>
      </c>
      <c r="C71" s="308">
        <v>14.167999999999999</v>
      </c>
      <c r="D71" s="309">
        <v>14.167999999999999</v>
      </c>
      <c r="E71" s="318" t="s">
        <v>206</v>
      </c>
      <c r="F71" s="308">
        <v>0</v>
      </c>
      <c r="G71" s="309">
        <v>0</v>
      </c>
      <c r="H71" s="311">
        <v>4.9406564584124654E-324</v>
      </c>
      <c r="I71" s="308">
        <v>3.85</v>
      </c>
      <c r="J71" s="309">
        <v>3.85</v>
      </c>
      <c r="K71" s="319" t="s">
        <v>206</v>
      </c>
    </row>
    <row r="72" spans="1:11" ht="14.4" customHeight="1" thickBot="1" x14ac:dyDescent="0.35">
      <c r="A72" s="328" t="s">
        <v>272</v>
      </c>
      <c r="B72" s="308">
        <v>0</v>
      </c>
      <c r="C72" s="308">
        <v>0.62295</v>
      </c>
      <c r="D72" s="309">
        <v>0.62295</v>
      </c>
      <c r="E72" s="318" t="s">
        <v>206</v>
      </c>
      <c r="F72" s="308">
        <v>0</v>
      </c>
      <c r="G72" s="309">
        <v>0</v>
      </c>
      <c r="H72" s="311">
        <v>4.9406564584124654E-324</v>
      </c>
      <c r="I72" s="308">
        <v>5.434722104253712E-323</v>
      </c>
      <c r="J72" s="309">
        <v>5.434722104253712E-323</v>
      </c>
      <c r="K72" s="319" t="s">
        <v>206</v>
      </c>
    </row>
    <row r="73" spans="1:11" ht="14.4" customHeight="1" thickBot="1" x14ac:dyDescent="0.35">
      <c r="A73" s="329" t="s">
        <v>273</v>
      </c>
      <c r="B73" s="313">
        <v>0</v>
      </c>
      <c r="C73" s="313">
        <v>0.62295</v>
      </c>
      <c r="D73" s="314">
        <v>0.62295</v>
      </c>
      <c r="E73" s="315" t="s">
        <v>206</v>
      </c>
      <c r="F73" s="313">
        <v>0</v>
      </c>
      <c r="G73" s="314">
        <v>0</v>
      </c>
      <c r="H73" s="316">
        <v>4.9406564584124654E-324</v>
      </c>
      <c r="I73" s="313">
        <v>5.434722104253712E-323</v>
      </c>
      <c r="J73" s="314">
        <v>5.434722104253712E-323</v>
      </c>
      <c r="K73" s="317" t="s">
        <v>206</v>
      </c>
    </row>
    <row r="74" spans="1:11" ht="14.4" customHeight="1" thickBot="1" x14ac:dyDescent="0.35">
      <c r="A74" s="330" t="s">
        <v>274</v>
      </c>
      <c r="B74" s="308">
        <v>0</v>
      </c>
      <c r="C74" s="308">
        <v>0.62295</v>
      </c>
      <c r="D74" s="309">
        <v>0.62295</v>
      </c>
      <c r="E74" s="318" t="s">
        <v>206</v>
      </c>
      <c r="F74" s="308">
        <v>0</v>
      </c>
      <c r="G74" s="309">
        <v>0</v>
      </c>
      <c r="H74" s="311">
        <v>4.9406564584124654E-324</v>
      </c>
      <c r="I74" s="308">
        <v>5.434722104253712E-323</v>
      </c>
      <c r="J74" s="309">
        <v>5.434722104253712E-323</v>
      </c>
      <c r="K74" s="319" t="s">
        <v>206</v>
      </c>
    </row>
    <row r="75" spans="1:11" ht="14.4" customHeight="1" thickBot="1" x14ac:dyDescent="0.35">
      <c r="A75" s="328" t="s">
        <v>31</v>
      </c>
      <c r="B75" s="308">
        <v>4306.4271795709601</v>
      </c>
      <c r="C75" s="308">
        <v>4077.5467600000002</v>
      </c>
      <c r="D75" s="309">
        <v>-228.88041957096101</v>
      </c>
      <c r="E75" s="310">
        <v>0.94685143623000001</v>
      </c>
      <c r="F75" s="308">
        <v>4068.2465816159101</v>
      </c>
      <c r="G75" s="309">
        <v>3729.2260331479201</v>
      </c>
      <c r="H75" s="311">
        <v>407.57198</v>
      </c>
      <c r="I75" s="308">
        <v>7525.85502</v>
      </c>
      <c r="J75" s="309">
        <v>3796.6289868520798</v>
      </c>
      <c r="K75" s="312">
        <v>1.849901393393</v>
      </c>
    </row>
    <row r="76" spans="1:11" ht="14.4" customHeight="1" thickBot="1" x14ac:dyDescent="0.35">
      <c r="A76" s="329" t="s">
        <v>275</v>
      </c>
      <c r="B76" s="313">
        <v>5.0847630308290004</v>
      </c>
      <c r="C76" s="313">
        <v>2.7320000000000002</v>
      </c>
      <c r="D76" s="314">
        <v>-2.3527630308290002</v>
      </c>
      <c r="E76" s="320">
        <v>0.53729150865700004</v>
      </c>
      <c r="F76" s="313">
        <v>1.0919770817029999</v>
      </c>
      <c r="G76" s="314">
        <v>1.0009789915609999</v>
      </c>
      <c r="H76" s="316">
        <v>0.312</v>
      </c>
      <c r="I76" s="313">
        <v>3.5870000000000002</v>
      </c>
      <c r="J76" s="314">
        <v>2.5860210084380002</v>
      </c>
      <c r="K76" s="321">
        <v>3.284867475794</v>
      </c>
    </row>
    <row r="77" spans="1:11" ht="14.4" customHeight="1" thickBot="1" x14ac:dyDescent="0.35">
      <c r="A77" s="330" t="s">
        <v>276</v>
      </c>
      <c r="B77" s="308">
        <v>5.0847630308290004</v>
      </c>
      <c r="C77" s="308">
        <v>2.7320000000000002</v>
      </c>
      <c r="D77" s="309">
        <v>-2.3527630308290002</v>
      </c>
      <c r="E77" s="310">
        <v>0.53729150865700004</v>
      </c>
      <c r="F77" s="308">
        <v>1.0919770817029999</v>
      </c>
      <c r="G77" s="309">
        <v>1.0009789915609999</v>
      </c>
      <c r="H77" s="311">
        <v>0.312</v>
      </c>
      <c r="I77" s="308">
        <v>3.5870000000000002</v>
      </c>
      <c r="J77" s="309">
        <v>2.5860210084380002</v>
      </c>
      <c r="K77" s="312">
        <v>3.284867475794</v>
      </c>
    </row>
    <row r="78" spans="1:11" ht="14.4" customHeight="1" thickBot="1" x14ac:dyDescent="0.35">
      <c r="A78" s="329" t="s">
        <v>277</v>
      </c>
      <c r="B78" s="313">
        <v>4.3804400502969996</v>
      </c>
      <c r="C78" s="313">
        <v>5.1136600000000003</v>
      </c>
      <c r="D78" s="314">
        <v>0.733219949702</v>
      </c>
      <c r="E78" s="320">
        <v>1.1673849981460001</v>
      </c>
      <c r="F78" s="313">
        <v>4.802707233534</v>
      </c>
      <c r="G78" s="314">
        <v>4.4024816307399997</v>
      </c>
      <c r="H78" s="316">
        <v>0.51773999999999998</v>
      </c>
      <c r="I78" s="313">
        <v>5.8342900000000002</v>
      </c>
      <c r="J78" s="314">
        <v>1.431808369259</v>
      </c>
      <c r="K78" s="321">
        <v>1.2147919321959999</v>
      </c>
    </row>
    <row r="79" spans="1:11" ht="14.4" customHeight="1" thickBot="1" x14ac:dyDescent="0.35">
      <c r="A79" s="330" t="s">
        <v>278</v>
      </c>
      <c r="B79" s="308">
        <v>4.3804400502969996</v>
      </c>
      <c r="C79" s="308">
        <v>5.1136600000000003</v>
      </c>
      <c r="D79" s="309">
        <v>0.733219949702</v>
      </c>
      <c r="E79" s="310">
        <v>1.1673849981460001</v>
      </c>
      <c r="F79" s="308">
        <v>4.802707233534</v>
      </c>
      <c r="G79" s="309">
        <v>4.4024816307399997</v>
      </c>
      <c r="H79" s="311">
        <v>0.51773999999999998</v>
      </c>
      <c r="I79" s="308">
        <v>5.8342900000000002</v>
      </c>
      <c r="J79" s="309">
        <v>1.431808369259</v>
      </c>
      <c r="K79" s="312">
        <v>1.2147919321959999</v>
      </c>
    </row>
    <row r="80" spans="1:11" ht="14.4" customHeight="1" thickBot="1" x14ac:dyDescent="0.35">
      <c r="A80" s="329" t="s">
        <v>279</v>
      </c>
      <c r="B80" s="313">
        <v>10.835014243267</v>
      </c>
      <c r="C80" s="313">
        <v>19.968409999999999</v>
      </c>
      <c r="D80" s="314">
        <v>9.1333957567319999</v>
      </c>
      <c r="E80" s="320">
        <v>1.8429518920479999</v>
      </c>
      <c r="F80" s="313">
        <v>20.325387597793998</v>
      </c>
      <c r="G80" s="314">
        <v>18.631605297977998</v>
      </c>
      <c r="H80" s="316">
        <v>2.8136399999999999</v>
      </c>
      <c r="I80" s="313">
        <v>24.0822</v>
      </c>
      <c r="J80" s="314">
        <v>5.4505947020210002</v>
      </c>
      <c r="K80" s="321">
        <v>1.1848334937830001</v>
      </c>
    </row>
    <row r="81" spans="1:11" ht="14.4" customHeight="1" thickBot="1" x14ac:dyDescent="0.35">
      <c r="A81" s="330" t="s">
        <v>280</v>
      </c>
      <c r="B81" s="308">
        <v>3.9989618059079999</v>
      </c>
      <c r="C81" s="308">
        <v>4.32</v>
      </c>
      <c r="D81" s="309">
        <v>0.32103819409099998</v>
      </c>
      <c r="E81" s="310">
        <v>1.0802803851780001</v>
      </c>
      <c r="F81" s="308">
        <v>6.0008246184620004</v>
      </c>
      <c r="G81" s="309">
        <v>5.5007559002570003</v>
      </c>
      <c r="H81" s="311">
        <v>4.9406564584124654E-324</v>
      </c>
      <c r="I81" s="308">
        <v>6.48</v>
      </c>
      <c r="J81" s="309">
        <v>0.979244099742</v>
      </c>
      <c r="K81" s="312">
        <v>1.0798515890730001</v>
      </c>
    </row>
    <row r="82" spans="1:11" ht="14.4" customHeight="1" thickBot="1" x14ac:dyDescent="0.35">
      <c r="A82" s="330" t="s">
        <v>281</v>
      </c>
      <c r="B82" s="308">
        <v>6.8360524373590001</v>
      </c>
      <c r="C82" s="308">
        <v>15.64841</v>
      </c>
      <c r="D82" s="309">
        <v>8.8123575626400008</v>
      </c>
      <c r="E82" s="310">
        <v>2.2891003460529999</v>
      </c>
      <c r="F82" s="308">
        <v>14.324562979331001</v>
      </c>
      <c r="G82" s="309">
        <v>13.13084939772</v>
      </c>
      <c r="H82" s="311">
        <v>2.8136399999999999</v>
      </c>
      <c r="I82" s="308">
        <v>17.6022</v>
      </c>
      <c r="J82" s="309">
        <v>4.4713506022790002</v>
      </c>
      <c r="K82" s="312">
        <v>1.228812357165</v>
      </c>
    </row>
    <row r="83" spans="1:11" ht="14.4" customHeight="1" thickBot="1" x14ac:dyDescent="0.35">
      <c r="A83" s="329" t="s">
        <v>282</v>
      </c>
      <c r="B83" s="313">
        <v>4.9406564584124654E-324</v>
      </c>
      <c r="C83" s="313">
        <v>4.9406564584124654E-324</v>
      </c>
      <c r="D83" s="314">
        <v>0</v>
      </c>
      <c r="E83" s="320">
        <v>1</v>
      </c>
      <c r="F83" s="313">
        <v>4.9406564584124654E-324</v>
      </c>
      <c r="G83" s="314">
        <v>0</v>
      </c>
      <c r="H83" s="316">
        <v>4.9406564584124654E-324</v>
      </c>
      <c r="I83" s="313">
        <v>1.8149999999999999</v>
      </c>
      <c r="J83" s="314">
        <v>1.8149999999999999</v>
      </c>
      <c r="K83" s="317" t="s">
        <v>212</v>
      </c>
    </row>
    <row r="84" spans="1:11" ht="14.4" customHeight="1" thickBot="1" x14ac:dyDescent="0.35">
      <c r="A84" s="330" t="s">
        <v>283</v>
      </c>
      <c r="B84" s="308">
        <v>4.9406564584124654E-324</v>
      </c>
      <c r="C84" s="308">
        <v>4.9406564584124654E-324</v>
      </c>
      <c r="D84" s="309">
        <v>0</v>
      </c>
      <c r="E84" s="310">
        <v>1</v>
      </c>
      <c r="F84" s="308">
        <v>4.9406564584124654E-324</v>
      </c>
      <c r="G84" s="309">
        <v>0</v>
      </c>
      <c r="H84" s="311">
        <v>4.9406564584124654E-324</v>
      </c>
      <c r="I84" s="308">
        <v>1.8149999999999999</v>
      </c>
      <c r="J84" s="309">
        <v>1.8149999999999999</v>
      </c>
      <c r="K84" s="319" t="s">
        <v>212</v>
      </c>
    </row>
    <row r="85" spans="1:11" ht="14.4" customHeight="1" thickBot="1" x14ac:dyDescent="0.35">
      <c r="A85" s="329" t="s">
        <v>284</v>
      </c>
      <c r="B85" s="313">
        <v>3137.9116568476202</v>
      </c>
      <c r="C85" s="313">
        <v>3275.2101499999999</v>
      </c>
      <c r="D85" s="314">
        <v>137.298493152379</v>
      </c>
      <c r="E85" s="320">
        <v>1.0437547350480001</v>
      </c>
      <c r="F85" s="313">
        <v>3275.8686367514401</v>
      </c>
      <c r="G85" s="314">
        <v>3002.8795836888198</v>
      </c>
      <c r="H85" s="316">
        <v>247.56458000000001</v>
      </c>
      <c r="I85" s="313">
        <v>2725.1446700000001</v>
      </c>
      <c r="J85" s="314">
        <v>-277.73491368881702</v>
      </c>
      <c r="K85" s="321">
        <v>0.83188459983600005</v>
      </c>
    </row>
    <row r="86" spans="1:11" ht="14.4" customHeight="1" thickBot="1" x14ac:dyDescent="0.35">
      <c r="A86" s="330" t="s">
        <v>285</v>
      </c>
      <c r="B86" s="308">
        <v>2824.0028675455001</v>
      </c>
      <c r="C86" s="308">
        <v>2951.8485799999999</v>
      </c>
      <c r="D86" s="309">
        <v>127.845712454501</v>
      </c>
      <c r="E86" s="310">
        <v>1.045271098667</v>
      </c>
      <c r="F86" s="308">
        <v>2950.7320486654799</v>
      </c>
      <c r="G86" s="309">
        <v>2704.8377112766898</v>
      </c>
      <c r="H86" s="311">
        <v>211.05511999999999</v>
      </c>
      <c r="I86" s="308">
        <v>2416.2587800000001</v>
      </c>
      <c r="J86" s="309">
        <v>-288.57893127668501</v>
      </c>
      <c r="K86" s="312">
        <v>0.81886756918199999</v>
      </c>
    </row>
    <row r="87" spans="1:11" ht="14.4" customHeight="1" thickBot="1" x14ac:dyDescent="0.35">
      <c r="A87" s="330" t="s">
        <v>286</v>
      </c>
      <c r="B87" s="308">
        <v>313.90878930212199</v>
      </c>
      <c r="C87" s="308">
        <v>323.36156999999997</v>
      </c>
      <c r="D87" s="309">
        <v>9.4527806978779996</v>
      </c>
      <c r="E87" s="310">
        <v>1.0301131443910001</v>
      </c>
      <c r="F87" s="308">
        <v>325.13658808596199</v>
      </c>
      <c r="G87" s="309">
        <v>298.04187241213202</v>
      </c>
      <c r="H87" s="311">
        <v>36.509459999999997</v>
      </c>
      <c r="I87" s="308">
        <v>308.88589000000002</v>
      </c>
      <c r="J87" s="309">
        <v>10.844017587868001</v>
      </c>
      <c r="K87" s="312">
        <v>0.95001885766899996</v>
      </c>
    </row>
    <row r="88" spans="1:11" ht="14.4" customHeight="1" thickBot="1" x14ac:dyDescent="0.35">
      <c r="A88" s="329" t="s">
        <v>287</v>
      </c>
      <c r="B88" s="313">
        <v>1100.98860014042</v>
      </c>
      <c r="C88" s="313">
        <v>774.52254000000096</v>
      </c>
      <c r="D88" s="314">
        <v>-326.466060140416</v>
      </c>
      <c r="E88" s="320">
        <v>0.70347916399900001</v>
      </c>
      <c r="F88" s="313">
        <v>766.15787295144003</v>
      </c>
      <c r="G88" s="314">
        <v>702.31138353882</v>
      </c>
      <c r="H88" s="316">
        <v>156.36402000000001</v>
      </c>
      <c r="I88" s="313">
        <v>4764.6148599999997</v>
      </c>
      <c r="J88" s="314">
        <v>4062.3034764611798</v>
      </c>
      <c r="K88" s="321">
        <v>6.2188421319030001</v>
      </c>
    </row>
    <row r="89" spans="1:11" ht="14.4" customHeight="1" thickBot="1" x14ac:dyDescent="0.35">
      <c r="A89" s="330" t="s">
        <v>288</v>
      </c>
      <c r="B89" s="308">
        <v>4.0052271175760001</v>
      </c>
      <c r="C89" s="308">
        <v>34.386000000000003</v>
      </c>
      <c r="D89" s="309">
        <v>30.380772882422999</v>
      </c>
      <c r="E89" s="310">
        <v>8.5852809317850003</v>
      </c>
      <c r="F89" s="308">
        <v>35.290920653268998</v>
      </c>
      <c r="G89" s="309">
        <v>32.350010598830004</v>
      </c>
      <c r="H89" s="311">
        <v>4.9406564584124654E-324</v>
      </c>
      <c r="I89" s="308">
        <v>8.9049999999999994</v>
      </c>
      <c r="J89" s="309">
        <v>-23.445010598829999</v>
      </c>
      <c r="K89" s="312">
        <v>0.25233118986800002</v>
      </c>
    </row>
    <row r="90" spans="1:11" ht="14.4" customHeight="1" thickBot="1" x14ac:dyDescent="0.35">
      <c r="A90" s="330" t="s">
        <v>289</v>
      </c>
      <c r="B90" s="308">
        <v>1072.25849198231</v>
      </c>
      <c r="C90" s="308">
        <v>724.16954000000101</v>
      </c>
      <c r="D90" s="309">
        <v>-348.08895198230499</v>
      </c>
      <c r="E90" s="310">
        <v>0.67536843533000002</v>
      </c>
      <c r="F90" s="308">
        <v>715.96003256276902</v>
      </c>
      <c r="G90" s="309">
        <v>656.29669651587199</v>
      </c>
      <c r="H90" s="311">
        <v>154.06852000000001</v>
      </c>
      <c r="I90" s="308">
        <v>558.22096999999997</v>
      </c>
      <c r="J90" s="309">
        <v>-98.075726515870997</v>
      </c>
      <c r="K90" s="312">
        <v>0.779681748437</v>
      </c>
    </row>
    <row r="91" spans="1:11" ht="14.4" customHeight="1" thickBot="1" x14ac:dyDescent="0.35">
      <c r="A91" s="330" t="s">
        <v>290</v>
      </c>
      <c r="B91" s="308">
        <v>2.9984533709769998</v>
      </c>
      <c r="C91" s="308">
        <v>6.7210000000000001</v>
      </c>
      <c r="D91" s="309">
        <v>3.7225466290220002</v>
      </c>
      <c r="E91" s="310">
        <v>2.241488917271</v>
      </c>
      <c r="F91" s="308">
        <v>4.0014576669619997</v>
      </c>
      <c r="G91" s="309">
        <v>3.6680028613819999</v>
      </c>
      <c r="H91" s="311">
        <v>1.5249999999999999</v>
      </c>
      <c r="I91" s="308">
        <v>3.2669999999999999</v>
      </c>
      <c r="J91" s="309">
        <v>-0.40100286138199998</v>
      </c>
      <c r="K91" s="312">
        <v>0.81645247105100005</v>
      </c>
    </row>
    <row r="92" spans="1:11" ht="14.4" customHeight="1" thickBot="1" x14ac:dyDescent="0.35">
      <c r="A92" s="330" t="s">
        <v>291</v>
      </c>
      <c r="B92" s="308">
        <v>1.005084482919</v>
      </c>
      <c r="C92" s="308">
        <v>4.9406564584124654E-324</v>
      </c>
      <c r="D92" s="309">
        <v>-1.005084482919</v>
      </c>
      <c r="E92" s="310">
        <v>4.9406564584124654E-324</v>
      </c>
      <c r="F92" s="308">
        <v>4.9406564584124654E-324</v>
      </c>
      <c r="G92" s="309">
        <v>0</v>
      </c>
      <c r="H92" s="311">
        <v>4.9406564584124654E-324</v>
      </c>
      <c r="I92" s="308">
        <v>4.9473900000000004</v>
      </c>
      <c r="J92" s="309">
        <v>4.9473900000000004</v>
      </c>
      <c r="K92" s="319" t="s">
        <v>212</v>
      </c>
    </row>
    <row r="93" spans="1:11" ht="14.4" customHeight="1" thickBot="1" x14ac:dyDescent="0.35">
      <c r="A93" s="330" t="s">
        <v>292</v>
      </c>
      <c r="B93" s="308">
        <v>20.721343186637998</v>
      </c>
      <c r="C93" s="308">
        <v>9.2460000000000004</v>
      </c>
      <c r="D93" s="309">
        <v>-11.475343186638</v>
      </c>
      <c r="E93" s="310">
        <v>0.44620659561999998</v>
      </c>
      <c r="F93" s="308">
        <v>10.905462068438</v>
      </c>
      <c r="G93" s="309">
        <v>9.9966735627349994</v>
      </c>
      <c r="H93" s="311">
        <v>0.77049999999999996</v>
      </c>
      <c r="I93" s="308">
        <v>4189.2745000000004</v>
      </c>
      <c r="J93" s="309">
        <v>4179.27782643726</v>
      </c>
      <c r="K93" s="312">
        <v>384.144612462049</v>
      </c>
    </row>
    <row r="94" spans="1:11" ht="14.4" customHeight="1" thickBot="1" x14ac:dyDescent="0.35">
      <c r="A94" s="329" t="s">
        <v>293</v>
      </c>
      <c r="B94" s="313">
        <v>47.226705258528</v>
      </c>
      <c r="C94" s="313">
        <v>4.9406564584124654E-324</v>
      </c>
      <c r="D94" s="314">
        <v>-47.226705258528</v>
      </c>
      <c r="E94" s="320">
        <v>0</v>
      </c>
      <c r="F94" s="313">
        <v>0</v>
      </c>
      <c r="G94" s="314">
        <v>0</v>
      </c>
      <c r="H94" s="316">
        <v>4.9406564584124654E-324</v>
      </c>
      <c r="I94" s="313">
        <v>0.77700000000000002</v>
      </c>
      <c r="J94" s="314">
        <v>0.77700000000000002</v>
      </c>
      <c r="K94" s="317" t="s">
        <v>206</v>
      </c>
    </row>
    <row r="95" spans="1:11" ht="14.4" customHeight="1" thickBot="1" x14ac:dyDescent="0.35">
      <c r="A95" s="330" t="s">
        <v>294</v>
      </c>
      <c r="B95" s="308">
        <v>47.226705258528</v>
      </c>
      <c r="C95" s="308">
        <v>4.9406564584124654E-324</v>
      </c>
      <c r="D95" s="309">
        <v>-47.226705258528</v>
      </c>
      <c r="E95" s="310">
        <v>0</v>
      </c>
      <c r="F95" s="308">
        <v>0</v>
      </c>
      <c r="G95" s="309">
        <v>0</v>
      </c>
      <c r="H95" s="311">
        <v>4.9406564584124654E-324</v>
      </c>
      <c r="I95" s="308">
        <v>0.77700000000000002</v>
      </c>
      <c r="J95" s="309">
        <v>0.77700000000000002</v>
      </c>
      <c r="K95" s="319" t="s">
        <v>206</v>
      </c>
    </row>
    <row r="96" spans="1:11" ht="14.4" customHeight="1" thickBot="1" x14ac:dyDescent="0.35">
      <c r="A96" s="327" t="s">
        <v>32</v>
      </c>
      <c r="B96" s="308">
        <v>20898.994351054302</v>
      </c>
      <c r="C96" s="308">
        <v>22499.36116</v>
      </c>
      <c r="D96" s="309">
        <v>1600.3668089457001</v>
      </c>
      <c r="E96" s="310">
        <v>1.0765762592229999</v>
      </c>
      <c r="F96" s="308">
        <v>21080.104276682399</v>
      </c>
      <c r="G96" s="309">
        <v>19323.428920292201</v>
      </c>
      <c r="H96" s="311">
        <v>2598.9504999999999</v>
      </c>
      <c r="I96" s="308">
        <v>21278.33899</v>
      </c>
      <c r="J96" s="309">
        <v>1954.91006970781</v>
      </c>
      <c r="K96" s="312">
        <v>1.0094038772630001</v>
      </c>
    </row>
    <row r="97" spans="1:11" ht="14.4" customHeight="1" thickBot="1" x14ac:dyDescent="0.35">
      <c r="A97" s="333" t="s">
        <v>295</v>
      </c>
      <c r="B97" s="313">
        <v>15480.9999999992</v>
      </c>
      <c r="C97" s="313">
        <v>16687.252</v>
      </c>
      <c r="D97" s="314">
        <v>1206.2520000008501</v>
      </c>
      <c r="E97" s="320">
        <v>1.0779182223370001</v>
      </c>
      <c r="F97" s="313">
        <v>15627.9999999997</v>
      </c>
      <c r="G97" s="314">
        <v>14325.6666666664</v>
      </c>
      <c r="H97" s="316">
        <v>1925.4349999999999</v>
      </c>
      <c r="I97" s="313">
        <v>15772.333000000001</v>
      </c>
      <c r="J97" s="314">
        <v>1446.6663333336001</v>
      </c>
      <c r="K97" s="321">
        <v>1.0092355387759999</v>
      </c>
    </row>
    <row r="98" spans="1:11" ht="14.4" customHeight="1" thickBot="1" x14ac:dyDescent="0.35">
      <c r="A98" s="329" t="s">
        <v>296</v>
      </c>
      <c r="B98" s="313">
        <v>15480.9999999992</v>
      </c>
      <c r="C98" s="313">
        <v>16605.671999999999</v>
      </c>
      <c r="D98" s="314">
        <v>1124.6720000008499</v>
      </c>
      <c r="E98" s="320">
        <v>1.0726485369159999</v>
      </c>
      <c r="F98" s="313">
        <v>15575.9999999997</v>
      </c>
      <c r="G98" s="314">
        <v>14277.9999999997</v>
      </c>
      <c r="H98" s="316">
        <v>1925.4349999999999</v>
      </c>
      <c r="I98" s="313">
        <v>15730.779</v>
      </c>
      <c r="J98" s="314">
        <v>1452.7790000002699</v>
      </c>
      <c r="K98" s="321">
        <v>1.0099370184900001</v>
      </c>
    </row>
    <row r="99" spans="1:11" ht="14.4" customHeight="1" thickBot="1" x14ac:dyDescent="0.35">
      <c r="A99" s="330" t="s">
        <v>297</v>
      </c>
      <c r="B99" s="308">
        <v>15480.9999999992</v>
      </c>
      <c r="C99" s="308">
        <v>16605.671999999999</v>
      </c>
      <c r="D99" s="309">
        <v>1124.6720000008499</v>
      </c>
      <c r="E99" s="310">
        <v>1.0726485369159999</v>
      </c>
      <c r="F99" s="308">
        <v>15575.9999999997</v>
      </c>
      <c r="G99" s="309">
        <v>14277.9999999997</v>
      </c>
      <c r="H99" s="311">
        <v>1925.4349999999999</v>
      </c>
      <c r="I99" s="308">
        <v>15730.779</v>
      </c>
      <c r="J99" s="309">
        <v>1452.7790000002699</v>
      </c>
      <c r="K99" s="312">
        <v>1.0099370184900001</v>
      </c>
    </row>
    <row r="100" spans="1:11" ht="14.4" customHeight="1" thickBot="1" x14ac:dyDescent="0.35">
      <c r="A100" s="329" t="s">
        <v>298</v>
      </c>
      <c r="B100" s="313">
        <v>0</v>
      </c>
      <c r="C100" s="313">
        <v>81.58</v>
      </c>
      <c r="D100" s="314">
        <v>81.58</v>
      </c>
      <c r="E100" s="315" t="s">
        <v>206</v>
      </c>
      <c r="F100" s="313">
        <v>51.999999999998998</v>
      </c>
      <c r="G100" s="314">
        <v>47.666666666665002</v>
      </c>
      <c r="H100" s="316">
        <v>4.9406564584124654E-324</v>
      </c>
      <c r="I100" s="313">
        <v>41.554000000000002</v>
      </c>
      <c r="J100" s="314">
        <v>-6.1126666666649996</v>
      </c>
      <c r="K100" s="321">
        <v>0.79911538461499998</v>
      </c>
    </row>
    <row r="101" spans="1:11" ht="14.4" customHeight="1" thickBot="1" x14ac:dyDescent="0.35">
      <c r="A101" s="330" t="s">
        <v>299</v>
      </c>
      <c r="B101" s="308">
        <v>0</v>
      </c>
      <c r="C101" s="308">
        <v>81.58</v>
      </c>
      <c r="D101" s="309">
        <v>81.58</v>
      </c>
      <c r="E101" s="318" t="s">
        <v>206</v>
      </c>
      <c r="F101" s="308">
        <v>51.999999999998998</v>
      </c>
      <c r="G101" s="309">
        <v>47.666666666665002</v>
      </c>
      <c r="H101" s="311">
        <v>4.9406564584124654E-324</v>
      </c>
      <c r="I101" s="308">
        <v>41.554000000000002</v>
      </c>
      <c r="J101" s="309">
        <v>-6.1126666666649996</v>
      </c>
      <c r="K101" s="312">
        <v>0.79911538461499998</v>
      </c>
    </row>
    <row r="102" spans="1:11" ht="14.4" customHeight="1" thickBot="1" x14ac:dyDescent="0.35">
      <c r="A102" s="328" t="s">
        <v>300</v>
      </c>
      <c r="B102" s="308">
        <v>5262.9943510551702</v>
      </c>
      <c r="C102" s="308">
        <v>5645.2363800000003</v>
      </c>
      <c r="D102" s="309">
        <v>382.24202894483398</v>
      </c>
      <c r="E102" s="310">
        <v>1.072628242298</v>
      </c>
      <c r="F102" s="308">
        <v>5296.1042766826804</v>
      </c>
      <c r="G102" s="309">
        <v>4854.7622536257904</v>
      </c>
      <c r="H102" s="311">
        <v>654.26149999999996</v>
      </c>
      <c r="I102" s="308">
        <v>5348.2067800000004</v>
      </c>
      <c r="J102" s="309">
        <v>493.44452637421</v>
      </c>
      <c r="K102" s="312">
        <v>1.009837892268</v>
      </c>
    </row>
    <row r="103" spans="1:11" ht="14.4" customHeight="1" thickBot="1" x14ac:dyDescent="0.35">
      <c r="A103" s="329" t="s">
        <v>301</v>
      </c>
      <c r="B103" s="313">
        <v>1392.99998927819</v>
      </c>
      <c r="C103" s="313">
        <v>1494.5042900000001</v>
      </c>
      <c r="D103" s="314">
        <v>101.504300721806</v>
      </c>
      <c r="E103" s="320">
        <v>1.0728674095490001</v>
      </c>
      <c r="F103" s="313">
        <v>1402.10427668276</v>
      </c>
      <c r="G103" s="314">
        <v>1285.26225362586</v>
      </c>
      <c r="H103" s="316">
        <v>173.28899999999999</v>
      </c>
      <c r="I103" s="313">
        <v>1415.8982800000001</v>
      </c>
      <c r="J103" s="314">
        <v>130.636026374137</v>
      </c>
      <c r="K103" s="321">
        <v>1.00983807235</v>
      </c>
    </row>
    <row r="104" spans="1:11" ht="14.4" customHeight="1" thickBot="1" x14ac:dyDescent="0.35">
      <c r="A104" s="330" t="s">
        <v>302</v>
      </c>
      <c r="B104" s="308">
        <v>1392.99998927819</v>
      </c>
      <c r="C104" s="308">
        <v>1494.5042900000001</v>
      </c>
      <c r="D104" s="309">
        <v>101.504300721806</v>
      </c>
      <c r="E104" s="310">
        <v>1.0728674095490001</v>
      </c>
      <c r="F104" s="308">
        <v>1402.10427668276</v>
      </c>
      <c r="G104" s="309">
        <v>1285.26225362586</v>
      </c>
      <c r="H104" s="311">
        <v>173.28899999999999</v>
      </c>
      <c r="I104" s="308">
        <v>1415.8982800000001</v>
      </c>
      <c r="J104" s="309">
        <v>130.636026374137</v>
      </c>
      <c r="K104" s="312">
        <v>1.00983807235</v>
      </c>
    </row>
    <row r="105" spans="1:11" ht="14.4" customHeight="1" thickBot="1" x14ac:dyDescent="0.35">
      <c r="A105" s="329" t="s">
        <v>303</v>
      </c>
      <c r="B105" s="313">
        <v>3869.99436177697</v>
      </c>
      <c r="C105" s="313">
        <v>4150.7320900000004</v>
      </c>
      <c r="D105" s="314">
        <v>280.73772822302698</v>
      </c>
      <c r="E105" s="320">
        <v>1.072542154323</v>
      </c>
      <c r="F105" s="313">
        <v>3893.99999999992</v>
      </c>
      <c r="G105" s="314">
        <v>3569.49999999993</v>
      </c>
      <c r="H105" s="316">
        <v>480.97250000000003</v>
      </c>
      <c r="I105" s="313">
        <v>3932.3085000000001</v>
      </c>
      <c r="J105" s="314">
        <v>362.80850000007399</v>
      </c>
      <c r="K105" s="321">
        <v>1.009837827426</v>
      </c>
    </row>
    <row r="106" spans="1:11" ht="14.4" customHeight="1" thickBot="1" x14ac:dyDescent="0.35">
      <c r="A106" s="330" t="s">
        <v>304</v>
      </c>
      <c r="B106" s="308">
        <v>3869.99436177697</v>
      </c>
      <c r="C106" s="308">
        <v>4150.7320900000004</v>
      </c>
      <c r="D106" s="309">
        <v>280.73772822302698</v>
      </c>
      <c r="E106" s="310">
        <v>1.072542154323</v>
      </c>
      <c r="F106" s="308">
        <v>3893.99999999992</v>
      </c>
      <c r="G106" s="309">
        <v>3569.49999999993</v>
      </c>
      <c r="H106" s="311">
        <v>480.97250000000003</v>
      </c>
      <c r="I106" s="308">
        <v>3932.3085000000001</v>
      </c>
      <c r="J106" s="309">
        <v>362.80850000007399</v>
      </c>
      <c r="K106" s="312">
        <v>1.009837827426</v>
      </c>
    </row>
    <row r="107" spans="1:11" ht="14.4" customHeight="1" thickBot="1" x14ac:dyDescent="0.35">
      <c r="A107" s="328" t="s">
        <v>305</v>
      </c>
      <c r="B107" s="308">
        <v>154.99999999999201</v>
      </c>
      <c r="C107" s="308">
        <v>166.87278000000001</v>
      </c>
      <c r="D107" s="309">
        <v>11.872780000007999</v>
      </c>
      <c r="E107" s="310">
        <v>1.076598580645</v>
      </c>
      <c r="F107" s="308">
        <v>155.99999999999699</v>
      </c>
      <c r="G107" s="309">
        <v>142.99999999999699</v>
      </c>
      <c r="H107" s="311">
        <v>19.254000000000001</v>
      </c>
      <c r="I107" s="308">
        <v>157.79920999999999</v>
      </c>
      <c r="J107" s="309">
        <v>14.799210000002001</v>
      </c>
      <c r="K107" s="312">
        <v>1.011533397435</v>
      </c>
    </row>
    <row r="108" spans="1:11" ht="14.4" customHeight="1" thickBot="1" x14ac:dyDescent="0.35">
      <c r="A108" s="329" t="s">
        <v>306</v>
      </c>
      <c r="B108" s="313">
        <v>154.99999999999201</v>
      </c>
      <c r="C108" s="313">
        <v>166.87278000000001</v>
      </c>
      <c r="D108" s="314">
        <v>11.872780000007999</v>
      </c>
      <c r="E108" s="320">
        <v>1.076598580645</v>
      </c>
      <c r="F108" s="313">
        <v>155.99999999999699</v>
      </c>
      <c r="G108" s="314">
        <v>142.99999999999699</v>
      </c>
      <c r="H108" s="316">
        <v>19.254000000000001</v>
      </c>
      <c r="I108" s="313">
        <v>157.79920999999999</v>
      </c>
      <c r="J108" s="314">
        <v>14.799210000002001</v>
      </c>
      <c r="K108" s="321">
        <v>1.011533397435</v>
      </c>
    </row>
    <row r="109" spans="1:11" ht="14.4" customHeight="1" thickBot="1" x14ac:dyDescent="0.35">
      <c r="A109" s="330" t="s">
        <v>307</v>
      </c>
      <c r="B109" s="308">
        <v>154.99999999999201</v>
      </c>
      <c r="C109" s="308">
        <v>166.87278000000001</v>
      </c>
      <c r="D109" s="309">
        <v>11.872780000007999</v>
      </c>
      <c r="E109" s="310">
        <v>1.076598580645</v>
      </c>
      <c r="F109" s="308">
        <v>155.99999999999699</v>
      </c>
      <c r="G109" s="309">
        <v>142.99999999999699</v>
      </c>
      <c r="H109" s="311">
        <v>19.254000000000001</v>
      </c>
      <c r="I109" s="308">
        <v>157.79920999999999</v>
      </c>
      <c r="J109" s="309">
        <v>14.799210000002001</v>
      </c>
      <c r="K109" s="312">
        <v>1.011533397435</v>
      </c>
    </row>
    <row r="110" spans="1:11" ht="14.4" customHeight="1" thickBot="1" x14ac:dyDescent="0.35">
      <c r="A110" s="327" t="s">
        <v>308</v>
      </c>
      <c r="B110" s="308">
        <v>0</v>
      </c>
      <c r="C110" s="308">
        <v>92.174199999999999</v>
      </c>
      <c r="D110" s="309">
        <v>92.174199999999999</v>
      </c>
      <c r="E110" s="318" t="s">
        <v>206</v>
      </c>
      <c r="F110" s="308">
        <v>0</v>
      </c>
      <c r="G110" s="309">
        <v>0</v>
      </c>
      <c r="H110" s="311">
        <v>4.9406564584124654E-324</v>
      </c>
      <c r="I110" s="308">
        <v>42.219099999999997</v>
      </c>
      <c r="J110" s="309">
        <v>42.219099999999997</v>
      </c>
      <c r="K110" s="319" t="s">
        <v>206</v>
      </c>
    </row>
    <row r="111" spans="1:11" ht="14.4" customHeight="1" thickBot="1" x14ac:dyDescent="0.35">
      <c r="A111" s="328" t="s">
        <v>309</v>
      </c>
      <c r="B111" s="308">
        <v>0</v>
      </c>
      <c r="C111" s="308">
        <v>92.174199999999999</v>
      </c>
      <c r="D111" s="309">
        <v>92.174199999999999</v>
      </c>
      <c r="E111" s="318" t="s">
        <v>206</v>
      </c>
      <c r="F111" s="308">
        <v>0</v>
      </c>
      <c r="G111" s="309">
        <v>0</v>
      </c>
      <c r="H111" s="311">
        <v>4.9406564584124654E-324</v>
      </c>
      <c r="I111" s="308">
        <v>42.219099999999997</v>
      </c>
      <c r="J111" s="309">
        <v>42.219099999999997</v>
      </c>
      <c r="K111" s="319" t="s">
        <v>206</v>
      </c>
    </row>
    <row r="112" spans="1:11" ht="14.4" customHeight="1" thickBot="1" x14ac:dyDescent="0.35">
      <c r="A112" s="329" t="s">
        <v>310</v>
      </c>
      <c r="B112" s="313">
        <v>0</v>
      </c>
      <c r="C112" s="313">
        <v>60.606200000000001</v>
      </c>
      <c r="D112" s="314">
        <v>60.606200000000001</v>
      </c>
      <c r="E112" s="315" t="s">
        <v>206</v>
      </c>
      <c r="F112" s="313">
        <v>0</v>
      </c>
      <c r="G112" s="314">
        <v>0</v>
      </c>
      <c r="H112" s="316">
        <v>4.9406564584124654E-324</v>
      </c>
      <c r="I112" s="313">
        <v>31.008949999999999</v>
      </c>
      <c r="J112" s="314">
        <v>31.008949999999999</v>
      </c>
      <c r="K112" s="317" t="s">
        <v>206</v>
      </c>
    </row>
    <row r="113" spans="1:11" ht="14.4" customHeight="1" thickBot="1" x14ac:dyDescent="0.35">
      <c r="A113" s="330" t="s">
        <v>311</v>
      </c>
      <c r="B113" s="308">
        <v>0</v>
      </c>
      <c r="C113" s="308">
        <v>6.6172000000000004</v>
      </c>
      <c r="D113" s="309">
        <v>6.6172000000000004</v>
      </c>
      <c r="E113" s="318" t="s">
        <v>206</v>
      </c>
      <c r="F113" s="308">
        <v>0</v>
      </c>
      <c r="G113" s="309">
        <v>0</v>
      </c>
      <c r="H113" s="311">
        <v>4.9406564584124654E-324</v>
      </c>
      <c r="I113" s="308">
        <v>0.58094999999999997</v>
      </c>
      <c r="J113" s="309">
        <v>0.58094999999999997</v>
      </c>
      <c r="K113" s="319" t="s">
        <v>206</v>
      </c>
    </row>
    <row r="114" spans="1:11" ht="14.4" customHeight="1" thickBot="1" x14ac:dyDescent="0.35">
      <c r="A114" s="330" t="s">
        <v>312</v>
      </c>
      <c r="B114" s="308">
        <v>0</v>
      </c>
      <c r="C114" s="308">
        <v>53.988999999999997</v>
      </c>
      <c r="D114" s="309">
        <v>53.988999999999997</v>
      </c>
      <c r="E114" s="318" t="s">
        <v>206</v>
      </c>
      <c r="F114" s="308">
        <v>0</v>
      </c>
      <c r="G114" s="309">
        <v>0</v>
      </c>
      <c r="H114" s="311">
        <v>4.9406564584124654E-324</v>
      </c>
      <c r="I114" s="308">
        <v>30.428000000000001</v>
      </c>
      <c r="J114" s="309">
        <v>30.428000000000001</v>
      </c>
      <c r="K114" s="319" t="s">
        <v>206</v>
      </c>
    </row>
    <row r="115" spans="1:11" ht="14.4" customHeight="1" thickBot="1" x14ac:dyDescent="0.35">
      <c r="A115" s="329" t="s">
        <v>313</v>
      </c>
      <c r="B115" s="313">
        <v>0</v>
      </c>
      <c r="C115" s="313">
        <v>3</v>
      </c>
      <c r="D115" s="314">
        <v>3</v>
      </c>
      <c r="E115" s="315" t="s">
        <v>206</v>
      </c>
      <c r="F115" s="313">
        <v>0</v>
      </c>
      <c r="G115" s="314">
        <v>0</v>
      </c>
      <c r="H115" s="316">
        <v>4.9406564584124654E-324</v>
      </c>
      <c r="I115" s="313">
        <v>5.434722104253712E-323</v>
      </c>
      <c r="J115" s="314">
        <v>5.434722104253712E-323</v>
      </c>
      <c r="K115" s="317" t="s">
        <v>206</v>
      </c>
    </row>
    <row r="116" spans="1:11" ht="14.4" customHeight="1" thickBot="1" x14ac:dyDescent="0.35">
      <c r="A116" s="330" t="s">
        <v>314</v>
      </c>
      <c r="B116" s="308">
        <v>0</v>
      </c>
      <c r="C116" s="308">
        <v>3</v>
      </c>
      <c r="D116" s="309">
        <v>3</v>
      </c>
      <c r="E116" s="318" t="s">
        <v>206</v>
      </c>
      <c r="F116" s="308">
        <v>0</v>
      </c>
      <c r="G116" s="309">
        <v>0</v>
      </c>
      <c r="H116" s="311">
        <v>4.9406564584124654E-324</v>
      </c>
      <c r="I116" s="308">
        <v>5.434722104253712E-323</v>
      </c>
      <c r="J116" s="309">
        <v>5.434722104253712E-323</v>
      </c>
      <c r="K116" s="319" t="s">
        <v>206</v>
      </c>
    </row>
    <row r="117" spans="1:11" ht="14.4" customHeight="1" thickBot="1" x14ac:dyDescent="0.35">
      <c r="A117" s="332" t="s">
        <v>315</v>
      </c>
      <c r="B117" s="308">
        <v>0</v>
      </c>
      <c r="C117" s="308">
        <v>28.568000000000001</v>
      </c>
      <c r="D117" s="309">
        <v>28.568000000000001</v>
      </c>
      <c r="E117" s="318" t="s">
        <v>206</v>
      </c>
      <c r="F117" s="308">
        <v>0</v>
      </c>
      <c r="G117" s="309">
        <v>0</v>
      </c>
      <c r="H117" s="311">
        <v>4.9406564584124654E-324</v>
      </c>
      <c r="I117" s="308">
        <v>5.434722104253712E-323</v>
      </c>
      <c r="J117" s="309">
        <v>5.434722104253712E-323</v>
      </c>
      <c r="K117" s="319" t="s">
        <v>206</v>
      </c>
    </row>
    <row r="118" spans="1:11" ht="14.4" customHeight="1" thickBot="1" x14ac:dyDescent="0.35">
      <c r="A118" s="330" t="s">
        <v>316</v>
      </c>
      <c r="B118" s="308">
        <v>0</v>
      </c>
      <c r="C118" s="308">
        <v>28.568000000000001</v>
      </c>
      <c r="D118" s="309">
        <v>28.568000000000001</v>
      </c>
      <c r="E118" s="318" t="s">
        <v>206</v>
      </c>
      <c r="F118" s="308">
        <v>0</v>
      </c>
      <c r="G118" s="309">
        <v>0</v>
      </c>
      <c r="H118" s="311">
        <v>4.9406564584124654E-324</v>
      </c>
      <c r="I118" s="308">
        <v>5.434722104253712E-323</v>
      </c>
      <c r="J118" s="309">
        <v>5.434722104253712E-323</v>
      </c>
      <c r="K118" s="319" t="s">
        <v>206</v>
      </c>
    </row>
    <row r="119" spans="1:11" ht="14.4" customHeight="1" thickBot="1" x14ac:dyDescent="0.35">
      <c r="A119" s="329" t="s">
        <v>317</v>
      </c>
      <c r="B119" s="313">
        <v>4.9406564584124654E-324</v>
      </c>
      <c r="C119" s="313">
        <v>4.9406564584124654E-324</v>
      </c>
      <c r="D119" s="314">
        <v>0</v>
      </c>
      <c r="E119" s="320">
        <v>1</v>
      </c>
      <c r="F119" s="313">
        <v>4.9406564584124654E-324</v>
      </c>
      <c r="G119" s="314">
        <v>0</v>
      </c>
      <c r="H119" s="316">
        <v>4.9406564584124654E-324</v>
      </c>
      <c r="I119" s="313">
        <v>0.95014999999899996</v>
      </c>
      <c r="J119" s="314">
        <v>0.95014999999899996</v>
      </c>
      <c r="K119" s="317" t="s">
        <v>212</v>
      </c>
    </row>
    <row r="120" spans="1:11" ht="14.4" customHeight="1" thickBot="1" x14ac:dyDescent="0.35">
      <c r="A120" s="330" t="s">
        <v>318</v>
      </c>
      <c r="B120" s="308">
        <v>4.9406564584124654E-324</v>
      </c>
      <c r="C120" s="308">
        <v>4.9406564584124654E-324</v>
      </c>
      <c r="D120" s="309">
        <v>0</v>
      </c>
      <c r="E120" s="310">
        <v>1</v>
      </c>
      <c r="F120" s="308">
        <v>4.9406564584124654E-324</v>
      </c>
      <c r="G120" s="309">
        <v>0</v>
      </c>
      <c r="H120" s="311">
        <v>4.9406564584124654E-324</v>
      </c>
      <c r="I120" s="308">
        <v>0.95014999999899996</v>
      </c>
      <c r="J120" s="309">
        <v>0.95014999999899996</v>
      </c>
      <c r="K120" s="319" t="s">
        <v>212</v>
      </c>
    </row>
    <row r="121" spans="1:11" ht="14.4" customHeight="1" thickBot="1" x14ac:dyDescent="0.35">
      <c r="A121" s="332" t="s">
        <v>319</v>
      </c>
      <c r="B121" s="308">
        <v>0</v>
      </c>
      <c r="C121" s="308">
        <v>4.9406564584124654E-324</v>
      </c>
      <c r="D121" s="309">
        <v>4.9406564584124654E-324</v>
      </c>
      <c r="E121" s="318" t="s">
        <v>206</v>
      </c>
      <c r="F121" s="308">
        <v>4.9406564584124654E-324</v>
      </c>
      <c r="G121" s="309">
        <v>0</v>
      </c>
      <c r="H121" s="311">
        <v>4.9406564584124654E-324</v>
      </c>
      <c r="I121" s="308">
        <v>10.26</v>
      </c>
      <c r="J121" s="309">
        <v>10.26</v>
      </c>
      <c r="K121" s="319" t="s">
        <v>212</v>
      </c>
    </row>
    <row r="122" spans="1:11" ht="14.4" customHeight="1" thickBot="1" x14ac:dyDescent="0.35">
      <c r="A122" s="330" t="s">
        <v>320</v>
      </c>
      <c r="B122" s="308">
        <v>0</v>
      </c>
      <c r="C122" s="308">
        <v>4.9406564584124654E-324</v>
      </c>
      <c r="D122" s="309">
        <v>4.9406564584124654E-324</v>
      </c>
      <c r="E122" s="318" t="s">
        <v>206</v>
      </c>
      <c r="F122" s="308">
        <v>4.9406564584124654E-324</v>
      </c>
      <c r="G122" s="309">
        <v>0</v>
      </c>
      <c r="H122" s="311">
        <v>4.9406564584124654E-324</v>
      </c>
      <c r="I122" s="308">
        <v>10.26</v>
      </c>
      <c r="J122" s="309">
        <v>10.26</v>
      </c>
      <c r="K122" s="319" t="s">
        <v>212</v>
      </c>
    </row>
    <row r="123" spans="1:11" ht="14.4" customHeight="1" thickBot="1" x14ac:dyDescent="0.35">
      <c r="A123" s="327" t="s">
        <v>321</v>
      </c>
      <c r="B123" s="308">
        <v>19916.999999998901</v>
      </c>
      <c r="C123" s="308">
        <v>20571.51122</v>
      </c>
      <c r="D123" s="309">
        <v>654.51122000110297</v>
      </c>
      <c r="E123" s="310">
        <v>1.0328619380420001</v>
      </c>
      <c r="F123" s="308">
        <v>20186.963161780001</v>
      </c>
      <c r="G123" s="309">
        <v>18504.716231631701</v>
      </c>
      <c r="H123" s="311">
        <v>1805.7150799999999</v>
      </c>
      <c r="I123" s="308">
        <v>18807.14515</v>
      </c>
      <c r="J123" s="309">
        <v>302.42891836831802</v>
      </c>
      <c r="K123" s="312">
        <v>0.93164806411300005</v>
      </c>
    </row>
    <row r="124" spans="1:11" ht="14.4" customHeight="1" thickBot="1" x14ac:dyDescent="0.35">
      <c r="A124" s="328" t="s">
        <v>322</v>
      </c>
      <c r="B124" s="308">
        <v>19916.999999998901</v>
      </c>
      <c r="C124" s="308">
        <v>20275.677</v>
      </c>
      <c r="D124" s="309">
        <v>358.67700000109801</v>
      </c>
      <c r="E124" s="310">
        <v>1.0180085856300001</v>
      </c>
      <c r="F124" s="308">
        <v>20146.963161780001</v>
      </c>
      <c r="G124" s="309">
        <v>18468.049564965</v>
      </c>
      <c r="H124" s="311">
        <v>1695.646</v>
      </c>
      <c r="I124" s="308">
        <v>18658.545999999998</v>
      </c>
      <c r="J124" s="309">
        <v>190.49643503498399</v>
      </c>
      <c r="K124" s="312">
        <v>0.92612200906700004</v>
      </c>
    </row>
    <row r="125" spans="1:11" ht="14.4" customHeight="1" thickBot="1" x14ac:dyDescent="0.35">
      <c r="A125" s="329" t="s">
        <v>323</v>
      </c>
      <c r="B125" s="313">
        <v>19916.999999998901</v>
      </c>
      <c r="C125" s="313">
        <v>20275.677</v>
      </c>
      <c r="D125" s="314">
        <v>358.67700000109801</v>
      </c>
      <c r="E125" s="320">
        <v>1.0180085856300001</v>
      </c>
      <c r="F125" s="313">
        <v>20146.963161780001</v>
      </c>
      <c r="G125" s="314">
        <v>18468.049564965</v>
      </c>
      <c r="H125" s="316">
        <v>1695.646</v>
      </c>
      <c r="I125" s="313">
        <v>18658.545999999998</v>
      </c>
      <c r="J125" s="314">
        <v>190.49643503498399</v>
      </c>
      <c r="K125" s="321">
        <v>0.92612200906700004</v>
      </c>
    </row>
    <row r="126" spans="1:11" ht="14.4" customHeight="1" thickBot="1" x14ac:dyDescent="0.35">
      <c r="A126" s="330" t="s">
        <v>324</v>
      </c>
      <c r="B126" s="308">
        <v>227.99999999998701</v>
      </c>
      <c r="C126" s="308">
        <v>327.48500000000001</v>
      </c>
      <c r="D126" s="309">
        <v>99.485000000011993</v>
      </c>
      <c r="E126" s="310">
        <v>1.436337719298</v>
      </c>
      <c r="F126" s="308">
        <v>345.98625349666401</v>
      </c>
      <c r="G126" s="309">
        <v>317.154065705275</v>
      </c>
      <c r="H126" s="311">
        <v>29.849</v>
      </c>
      <c r="I126" s="308">
        <v>321.28100000000001</v>
      </c>
      <c r="J126" s="309">
        <v>4.1269342947250003</v>
      </c>
      <c r="K126" s="312">
        <v>0.92859469632900005</v>
      </c>
    </row>
    <row r="127" spans="1:11" ht="14.4" customHeight="1" thickBot="1" x14ac:dyDescent="0.35">
      <c r="A127" s="330" t="s">
        <v>325</v>
      </c>
      <c r="B127" s="308">
        <v>6786.9999999996298</v>
      </c>
      <c r="C127" s="308">
        <v>6779.643</v>
      </c>
      <c r="D127" s="309">
        <v>-7.3569999996269999</v>
      </c>
      <c r="E127" s="310">
        <v>0.99891601591199997</v>
      </c>
      <c r="F127" s="308">
        <v>6724.9999999998799</v>
      </c>
      <c r="G127" s="309">
        <v>6164.5833333332203</v>
      </c>
      <c r="H127" s="311">
        <v>580.94100000000003</v>
      </c>
      <c r="I127" s="308">
        <v>6344.0690000000004</v>
      </c>
      <c r="J127" s="309">
        <v>179.48566666678201</v>
      </c>
      <c r="K127" s="312">
        <v>0.94335598512999996</v>
      </c>
    </row>
    <row r="128" spans="1:11" ht="14.4" customHeight="1" thickBot="1" x14ac:dyDescent="0.35">
      <c r="A128" s="330" t="s">
        <v>326</v>
      </c>
      <c r="B128" s="308">
        <v>425.99999999997601</v>
      </c>
      <c r="C128" s="308">
        <v>426.113</v>
      </c>
      <c r="D128" s="309">
        <v>0.11300000002299999</v>
      </c>
      <c r="E128" s="310">
        <v>1.0002652582160001</v>
      </c>
      <c r="F128" s="308">
        <v>426.00356411090002</v>
      </c>
      <c r="G128" s="309">
        <v>390.50326710165899</v>
      </c>
      <c r="H128" s="311">
        <v>35.508000000000003</v>
      </c>
      <c r="I128" s="308">
        <v>390.58800000000002</v>
      </c>
      <c r="J128" s="309">
        <v>8.4732898340999993E-2</v>
      </c>
      <c r="K128" s="312">
        <v>0.91686556851900003</v>
      </c>
    </row>
    <row r="129" spans="1:11" ht="14.4" customHeight="1" thickBot="1" x14ac:dyDescent="0.35">
      <c r="A129" s="330" t="s">
        <v>327</v>
      </c>
      <c r="B129" s="308">
        <v>1728.9999999999</v>
      </c>
      <c r="C129" s="308">
        <v>2059.5160000000001</v>
      </c>
      <c r="D129" s="309">
        <v>330.51600000009603</v>
      </c>
      <c r="E129" s="310">
        <v>1.1911602082120001</v>
      </c>
      <c r="F129" s="308">
        <v>2163.9733441727699</v>
      </c>
      <c r="G129" s="309">
        <v>1983.64223215838</v>
      </c>
      <c r="H129" s="311">
        <v>180.547</v>
      </c>
      <c r="I129" s="308">
        <v>1984.4570000000001</v>
      </c>
      <c r="J129" s="309">
        <v>0.81476784162500004</v>
      </c>
      <c r="K129" s="312">
        <v>0.91704318139700003</v>
      </c>
    </row>
    <row r="130" spans="1:11" ht="14.4" customHeight="1" thickBot="1" x14ac:dyDescent="0.35">
      <c r="A130" s="330" t="s">
        <v>328</v>
      </c>
      <c r="B130" s="308">
        <v>9926.9999999994507</v>
      </c>
      <c r="C130" s="308">
        <v>9927.5049999999992</v>
      </c>
      <c r="D130" s="309">
        <v>0.50500000054799998</v>
      </c>
      <c r="E130" s="310">
        <v>1.00005087136</v>
      </c>
      <c r="F130" s="308">
        <v>9736.9999999998308</v>
      </c>
      <c r="G130" s="309">
        <v>8925.5833333331793</v>
      </c>
      <c r="H130" s="311">
        <v>806.35599999999999</v>
      </c>
      <c r="I130" s="308">
        <v>8931.2109999999993</v>
      </c>
      <c r="J130" s="309">
        <v>5.6276666668289996</v>
      </c>
      <c r="K130" s="312">
        <v>0.91724463386999999</v>
      </c>
    </row>
    <row r="131" spans="1:11" ht="14.4" customHeight="1" thickBot="1" x14ac:dyDescent="0.35">
      <c r="A131" s="330" t="s">
        <v>329</v>
      </c>
      <c r="B131" s="308">
        <v>819.99999999995498</v>
      </c>
      <c r="C131" s="308">
        <v>755.41499999999996</v>
      </c>
      <c r="D131" s="309">
        <v>-64.584999999955002</v>
      </c>
      <c r="E131" s="310">
        <v>0.921237804878</v>
      </c>
      <c r="F131" s="308">
        <v>748.99999999998602</v>
      </c>
      <c r="G131" s="309">
        <v>686.58333333332098</v>
      </c>
      <c r="H131" s="311">
        <v>62.445</v>
      </c>
      <c r="I131" s="308">
        <v>686.94</v>
      </c>
      <c r="J131" s="309">
        <v>0.35666666667899999</v>
      </c>
      <c r="K131" s="312">
        <v>0.91714285714199995</v>
      </c>
    </row>
    <row r="132" spans="1:11" ht="14.4" customHeight="1" thickBot="1" x14ac:dyDescent="0.35">
      <c r="A132" s="328" t="s">
        <v>330</v>
      </c>
      <c r="B132" s="308">
        <v>0</v>
      </c>
      <c r="C132" s="308">
        <v>295.83422000000002</v>
      </c>
      <c r="D132" s="309">
        <v>295.83422000000002</v>
      </c>
      <c r="E132" s="318" t="s">
        <v>206</v>
      </c>
      <c r="F132" s="308">
        <v>40</v>
      </c>
      <c r="G132" s="309">
        <v>36.666666666666003</v>
      </c>
      <c r="H132" s="311">
        <v>110.06908</v>
      </c>
      <c r="I132" s="308">
        <v>148.59915000000001</v>
      </c>
      <c r="J132" s="309">
        <v>111.932483333333</v>
      </c>
      <c r="K132" s="312">
        <v>3.7149787500000002</v>
      </c>
    </row>
    <row r="133" spans="1:11" ht="14.4" customHeight="1" thickBot="1" x14ac:dyDescent="0.35">
      <c r="A133" s="329" t="s">
        <v>331</v>
      </c>
      <c r="B133" s="313">
        <v>0</v>
      </c>
      <c r="C133" s="313">
        <v>204.30822000000001</v>
      </c>
      <c r="D133" s="314">
        <v>204.30822000000001</v>
      </c>
      <c r="E133" s="315" t="s">
        <v>206</v>
      </c>
      <c r="F133" s="313">
        <v>40</v>
      </c>
      <c r="G133" s="314">
        <v>36.666666666666003</v>
      </c>
      <c r="H133" s="316">
        <v>4.9406564584124654E-324</v>
      </c>
      <c r="I133" s="313">
        <v>14.4716</v>
      </c>
      <c r="J133" s="314">
        <v>-22.195066666666001</v>
      </c>
      <c r="K133" s="321">
        <v>0.36179</v>
      </c>
    </row>
    <row r="134" spans="1:11" ht="14.4" customHeight="1" thickBot="1" x14ac:dyDescent="0.35">
      <c r="A134" s="330" t="s">
        <v>332</v>
      </c>
      <c r="B134" s="308">
        <v>0</v>
      </c>
      <c r="C134" s="308">
        <v>11.374000000000001</v>
      </c>
      <c r="D134" s="309">
        <v>11.374000000000001</v>
      </c>
      <c r="E134" s="318" t="s">
        <v>206</v>
      </c>
      <c r="F134" s="308">
        <v>40</v>
      </c>
      <c r="G134" s="309">
        <v>36.666666666666003</v>
      </c>
      <c r="H134" s="311">
        <v>4.9406564584124654E-324</v>
      </c>
      <c r="I134" s="308">
        <v>14.4716</v>
      </c>
      <c r="J134" s="309">
        <v>-22.195066666666001</v>
      </c>
      <c r="K134" s="312">
        <v>0.36179</v>
      </c>
    </row>
    <row r="135" spans="1:11" ht="14.4" customHeight="1" thickBot="1" x14ac:dyDescent="0.35">
      <c r="A135" s="330" t="s">
        <v>333</v>
      </c>
      <c r="B135" s="308">
        <v>0</v>
      </c>
      <c r="C135" s="308">
        <v>192.93422000000001</v>
      </c>
      <c r="D135" s="309">
        <v>192.93422000000001</v>
      </c>
      <c r="E135" s="318" t="s">
        <v>206</v>
      </c>
      <c r="F135" s="308">
        <v>0</v>
      </c>
      <c r="G135" s="309">
        <v>0</v>
      </c>
      <c r="H135" s="311">
        <v>4.9406564584124654E-324</v>
      </c>
      <c r="I135" s="308">
        <v>5.434722104253712E-323</v>
      </c>
      <c r="J135" s="309">
        <v>5.434722104253712E-323</v>
      </c>
      <c r="K135" s="319" t="s">
        <v>206</v>
      </c>
    </row>
    <row r="136" spans="1:11" ht="14.4" customHeight="1" thickBot="1" x14ac:dyDescent="0.35">
      <c r="A136" s="329" t="s">
        <v>334</v>
      </c>
      <c r="B136" s="313">
        <v>0</v>
      </c>
      <c r="C136" s="313">
        <v>89.54</v>
      </c>
      <c r="D136" s="314">
        <v>89.54</v>
      </c>
      <c r="E136" s="315" t="s">
        <v>206</v>
      </c>
      <c r="F136" s="313">
        <v>0</v>
      </c>
      <c r="G136" s="314">
        <v>0</v>
      </c>
      <c r="H136" s="316">
        <v>110.06908</v>
      </c>
      <c r="I136" s="313">
        <v>110.06908</v>
      </c>
      <c r="J136" s="314">
        <v>110.06908</v>
      </c>
      <c r="K136" s="317" t="s">
        <v>206</v>
      </c>
    </row>
    <row r="137" spans="1:11" ht="14.4" customHeight="1" thickBot="1" x14ac:dyDescent="0.35">
      <c r="A137" s="330" t="s">
        <v>335</v>
      </c>
      <c r="B137" s="308">
        <v>0</v>
      </c>
      <c r="C137" s="308">
        <v>73.447000000000003</v>
      </c>
      <c r="D137" s="309">
        <v>73.447000000000003</v>
      </c>
      <c r="E137" s="318" t="s">
        <v>206</v>
      </c>
      <c r="F137" s="308">
        <v>0</v>
      </c>
      <c r="G137" s="309">
        <v>0</v>
      </c>
      <c r="H137" s="311">
        <v>110.06908</v>
      </c>
      <c r="I137" s="308">
        <v>110.06908</v>
      </c>
      <c r="J137" s="309">
        <v>110.06908</v>
      </c>
      <c r="K137" s="319" t="s">
        <v>206</v>
      </c>
    </row>
    <row r="138" spans="1:11" ht="14.4" customHeight="1" thickBot="1" x14ac:dyDescent="0.35">
      <c r="A138" s="330" t="s">
        <v>336</v>
      </c>
      <c r="B138" s="308">
        <v>4.9406564584124654E-324</v>
      </c>
      <c r="C138" s="308">
        <v>16.093</v>
      </c>
      <c r="D138" s="309">
        <v>16.093</v>
      </c>
      <c r="E138" s="318" t="s">
        <v>212</v>
      </c>
      <c r="F138" s="308">
        <v>0</v>
      </c>
      <c r="G138" s="309">
        <v>0</v>
      </c>
      <c r="H138" s="311">
        <v>4.9406564584124654E-324</v>
      </c>
      <c r="I138" s="308">
        <v>5.434722104253712E-323</v>
      </c>
      <c r="J138" s="309">
        <v>5.434722104253712E-323</v>
      </c>
      <c r="K138" s="319" t="s">
        <v>206</v>
      </c>
    </row>
    <row r="139" spans="1:11" ht="14.4" customHeight="1" thickBot="1" x14ac:dyDescent="0.35">
      <c r="A139" s="329" t="s">
        <v>337</v>
      </c>
      <c r="B139" s="313">
        <v>0</v>
      </c>
      <c r="C139" s="313">
        <v>1.986</v>
      </c>
      <c r="D139" s="314">
        <v>1.986</v>
      </c>
      <c r="E139" s="315" t="s">
        <v>206</v>
      </c>
      <c r="F139" s="313">
        <v>0</v>
      </c>
      <c r="G139" s="314">
        <v>0</v>
      </c>
      <c r="H139" s="316">
        <v>4.9406564584124654E-324</v>
      </c>
      <c r="I139" s="313">
        <v>18.158470000000001</v>
      </c>
      <c r="J139" s="314">
        <v>18.158470000000001</v>
      </c>
      <c r="K139" s="317" t="s">
        <v>206</v>
      </c>
    </row>
    <row r="140" spans="1:11" ht="14.4" customHeight="1" thickBot="1" x14ac:dyDescent="0.35">
      <c r="A140" s="330" t="s">
        <v>338</v>
      </c>
      <c r="B140" s="308">
        <v>0</v>
      </c>
      <c r="C140" s="308">
        <v>1.986</v>
      </c>
      <c r="D140" s="309">
        <v>1.986</v>
      </c>
      <c r="E140" s="318" t="s">
        <v>206</v>
      </c>
      <c r="F140" s="308">
        <v>0</v>
      </c>
      <c r="G140" s="309">
        <v>0</v>
      </c>
      <c r="H140" s="311">
        <v>4.9406564584124654E-324</v>
      </c>
      <c r="I140" s="308">
        <v>18.158470000000001</v>
      </c>
      <c r="J140" s="309">
        <v>18.158470000000001</v>
      </c>
      <c r="K140" s="319" t="s">
        <v>206</v>
      </c>
    </row>
    <row r="141" spans="1:11" ht="14.4" customHeight="1" thickBot="1" x14ac:dyDescent="0.35">
      <c r="A141" s="329" t="s">
        <v>339</v>
      </c>
      <c r="B141" s="313">
        <v>0</v>
      </c>
      <c r="C141" s="313">
        <v>4.9406564584124654E-324</v>
      </c>
      <c r="D141" s="314">
        <v>4.9406564584124654E-324</v>
      </c>
      <c r="E141" s="315" t="s">
        <v>206</v>
      </c>
      <c r="F141" s="313">
        <v>4.9406564584124654E-324</v>
      </c>
      <c r="G141" s="314">
        <v>0</v>
      </c>
      <c r="H141" s="316">
        <v>4.9406564584124654E-324</v>
      </c>
      <c r="I141" s="313">
        <v>5.9</v>
      </c>
      <c r="J141" s="314">
        <v>5.9</v>
      </c>
      <c r="K141" s="317" t="s">
        <v>212</v>
      </c>
    </row>
    <row r="142" spans="1:11" ht="14.4" customHeight="1" thickBot="1" x14ac:dyDescent="0.35">
      <c r="A142" s="330" t="s">
        <v>340</v>
      </c>
      <c r="B142" s="308">
        <v>0</v>
      </c>
      <c r="C142" s="308">
        <v>4.9406564584124654E-324</v>
      </c>
      <c r="D142" s="309">
        <v>4.9406564584124654E-324</v>
      </c>
      <c r="E142" s="318" t="s">
        <v>206</v>
      </c>
      <c r="F142" s="308">
        <v>4.9406564584124654E-324</v>
      </c>
      <c r="G142" s="309">
        <v>0</v>
      </c>
      <c r="H142" s="311">
        <v>4.9406564584124654E-324</v>
      </c>
      <c r="I142" s="308">
        <v>5.9</v>
      </c>
      <c r="J142" s="309">
        <v>5.9</v>
      </c>
      <c r="K142" s="319" t="s">
        <v>212</v>
      </c>
    </row>
    <row r="143" spans="1:11" ht="14.4" customHeight="1" thickBot="1" x14ac:dyDescent="0.35">
      <c r="A143" s="327" t="s">
        <v>341</v>
      </c>
      <c r="B143" s="308">
        <v>4.9406564584124654E-324</v>
      </c>
      <c r="C143" s="308">
        <v>50.12894</v>
      </c>
      <c r="D143" s="309">
        <v>50.12894</v>
      </c>
      <c r="E143" s="318" t="s">
        <v>212</v>
      </c>
      <c r="F143" s="308">
        <v>0</v>
      </c>
      <c r="G143" s="309">
        <v>0</v>
      </c>
      <c r="H143" s="311">
        <v>5.6642400000000004</v>
      </c>
      <c r="I143" s="308">
        <v>90.332120000000003</v>
      </c>
      <c r="J143" s="309">
        <v>90.332120000000003</v>
      </c>
      <c r="K143" s="319" t="s">
        <v>206</v>
      </c>
    </row>
    <row r="144" spans="1:11" ht="14.4" customHeight="1" thickBot="1" x14ac:dyDescent="0.35">
      <c r="A144" s="328" t="s">
        <v>342</v>
      </c>
      <c r="B144" s="308">
        <v>4.9406564584124654E-324</v>
      </c>
      <c r="C144" s="308">
        <v>50.12894</v>
      </c>
      <c r="D144" s="309">
        <v>50.12894</v>
      </c>
      <c r="E144" s="318" t="s">
        <v>212</v>
      </c>
      <c r="F144" s="308">
        <v>0</v>
      </c>
      <c r="G144" s="309">
        <v>0</v>
      </c>
      <c r="H144" s="311">
        <v>5.6642400000000004</v>
      </c>
      <c r="I144" s="308">
        <v>90.332120000000003</v>
      </c>
      <c r="J144" s="309">
        <v>90.332120000000003</v>
      </c>
      <c r="K144" s="319" t="s">
        <v>206</v>
      </c>
    </row>
    <row r="145" spans="1:11" ht="14.4" customHeight="1" thickBot="1" x14ac:dyDescent="0.35">
      <c r="A145" s="329" t="s">
        <v>343</v>
      </c>
      <c r="B145" s="313">
        <v>4.9406564584124654E-324</v>
      </c>
      <c r="C145" s="313">
        <v>50.12894</v>
      </c>
      <c r="D145" s="314">
        <v>50.12894</v>
      </c>
      <c r="E145" s="315" t="s">
        <v>212</v>
      </c>
      <c r="F145" s="313">
        <v>0</v>
      </c>
      <c r="G145" s="314">
        <v>0</v>
      </c>
      <c r="H145" s="316">
        <v>5.6642400000000004</v>
      </c>
      <c r="I145" s="313">
        <v>90.332120000000003</v>
      </c>
      <c r="J145" s="314">
        <v>90.332120000000003</v>
      </c>
      <c r="K145" s="317" t="s">
        <v>206</v>
      </c>
    </row>
    <row r="146" spans="1:11" ht="14.4" customHeight="1" thickBot="1" x14ac:dyDescent="0.35">
      <c r="A146" s="330" t="s">
        <v>344</v>
      </c>
      <c r="B146" s="308">
        <v>4.9406564584124654E-324</v>
      </c>
      <c r="C146" s="308">
        <v>50.12894</v>
      </c>
      <c r="D146" s="309">
        <v>50.12894</v>
      </c>
      <c r="E146" s="318" t="s">
        <v>212</v>
      </c>
      <c r="F146" s="308">
        <v>0</v>
      </c>
      <c r="G146" s="309">
        <v>0</v>
      </c>
      <c r="H146" s="311">
        <v>5.6642400000000004</v>
      </c>
      <c r="I146" s="308">
        <v>90.332120000000003</v>
      </c>
      <c r="J146" s="309">
        <v>90.332120000000003</v>
      </c>
      <c r="K146" s="319" t="s">
        <v>206</v>
      </c>
    </row>
    <row r="147" spans="1:11" ht="14.4" customHeight="1" thickBot="1" x14ac:dyDescent="0.35">
      <c r="A147" s="326" t="s">
        <v>345</v>
      </c>
      <c r="B147" s="308">
        <v>1550.6141979414199</v>
      </c>
      <c r="C147" s="308">
        <v>1454.4283</v>
      </c>
      <c r="D147" s="309">
        <v>-96.185897941419995</v>
      </c>
      <c r="E147" s="310">
        <v>0.93796916211000003</v>
      </c>
      <c r="F147" s="308">
        <v>62.146079213581999</v>
      </c>
      <c r="G147" s="309">
        <v>56.967239279117003</v>
      </c>
      <c r="H147" s="311">
        <v>5.6022800000000004</v>
      </c>
      <c r="I147" s="308">
        <v>92.445099999999996</v>
      </c>
      <c r="J147" s="309">
        <v>35.477860720881999</v>
      </c>
      <c r="K147" s="312">
        <v>1.487545170505</v>
      </c>
    </row>
    <row r="148" spans="1:11" ht="14.4" customHeight="1" thickBot="1" x14ac:dyDescent="0.35">
      <c r="A148" s="327" t="s">
        <v>346</v>
      </c>
      <c r="B148" s="308">
        <v>4.9406564584124654E-324</v>
      </c>
      <c r="C148" s="308">
        <v>-11.11655</v>
      </c>
      <c r="D148" s="309">
        <v>-11.11655</v>
      </c>
      <c r="E148" s="318" t="s">
        <v>212</v>
      </c>
      <c r="F148" s="308">
        <v>0</v>
      </c>
      <c r="G148" s="309">
        <v>0</v>
      </c>
      <c r="H148" s="311">
        <v>4.9406564584124654E-324</v>
      </c>
      <c r="I148" s="308">
        <v>5.434722104253712E-323</v>
      </c>
      <c r="J148" s="309">
        <v>5.434722104253712E-323</v>
      </c>
      <c r="K148" s="319" t="s">
        <v>206</v>
      </c>
    </row>
    <row r="149" spans="1:11" ht="14.4" customHeight="1" thickBot="1" x14ac:dyDescent="0.35">
      <c r="A149" s="328" t="s">
        <v>347</v>
      </c>
      <c r="B149" s="308">
        <v>4.9406564584124654E-324</v>
      </c>
      <c r="C149" s="308">
        <v>-11.11655</v>
      </c>
      <c r="D149" s="309">
        <v>-11.11655</v>
      </c>
      <c r="E149" s="318" t="s">
        <v>212</v>
      </c>
      <c r="F149" s="308">
        <v>0</v>
      </c>
      <c r="G149" s="309">
        <v>0</v>
      </c>
      <c r="H149" s="311">
        <v>4.9406564584124654E-324</v>
      </c>
      <c r="I149" s="308">
        <v>5.434722104253712E-323</v>
      </c>
      <c r="J149" s="309">
        <v>5.434722104253712E-323</v>
      </c>
      <c r="K149" s="319" t="s">
        <v>206</v>
      </c>
    </row>
    <row r="150" spans="1:11" ht="14.4" customHeight="1" thickBot="1" x14ac:dyDescent="0.35">
      <c r="A150" s="329" t="s">
        <v>348</v>
      </c>
      <c r="B150" s="313">
        <v>4.9406564584124654E-324</v>
      </c>
      <c r="C150" s="313">
        <v>-11.11655</v>
      </c>
      <c r="D150" s="314">
        <v>-11.11655</v>
      </c>
      <c r="E150" s="315" t="s">
        <v>212</v>
      </c>
      <c r="F150" s="313">
        <v>0</v>
      </c>
      <c r="G150" s="314">
        <v>0</v>
      </c>
      <c r="H150" s="316">
        <v>4.9406564584124654E-324</v>
      </c>
      <c r="I150" s="313">
        <v>5.434722104253712E-323</v>
      </c>
      <c r="J150" s="314">
        <v>5.434722104253712E-323</v>
      </c>
      <c r="K150" s="317" t="s">
        <v>206</v>
      </c>
    </row>
    <row r="151" spans="1:11" ht="14.4" customHeight="1" thickBot="1" x14ac:dyDescent="0.35">
      <c r="A151" s="330" t="s">
        <v>349</v>
      </c>
      <c r="B151" s="308">
        <v>4.9406564584124654E-324</v>
      </c>
      <c r="C151" s="308">
        <v>-11.11655</v>
      </c>
      <c r="D151" s="309">
        <v>-11.11655</v>
      </c>
      <c r="E151" s="318" t="s">
        <v>212</v>
      </c>
      <c r="F151" s="308">
        <v>0</v>
      </c>
      <c r="G151" s="309">
        <v>0</v>
      </c>
      <c r="H151" s="311">
        <v>4.9406564584124654E-324</v>
      </c>
      <c r="I151" s="308">
        <v>5.434722104253712E-323</v>
      </c>
      <c r="J151" s="309">
        <v>5.434722104253712E-323</v>
      </c>
      <c r="K151" s="319" t="s">
        <v>206</v>
      </c>
    </row>
    <row r="152" spans="1:11" ht="14.4" customHeight="1" thickBot="1" x14ac:dyDescent="0.35">
      <c r="A152" s="327" t="s">
        <v>350</v>
      </c>
      <c r="B152" s="308">
        <v>1550.6141979414199</v>
      </c>
      <c r="C152" s="308">
        <v>1452.1448499999999</v>
      </c>
      <c r="D152" s="309">
        <v>-98.469347941419997</v>
      </c>
      <c r="E152" s="310">
        <v>0.93649655209299998</v>
      </c>
      <c r="F152" s="308">
        <v>5.1460792135820004</v>
      </c>
      <c r="G152" s="309">
        <v>4.7172392791169999</v>
      </c>
      <c r="H152" s="311">
        <v>0.44628000000000001</v>
      </c>
      <c r="I152" s="308">
        <v>4.9090999999999996</v>
      </c>
      <c r="J152" s="309">
        <v>0.19186072088200001</v>
      </c>
      <c r="K152" s="312">
        <v>0.95394955970399997</v>
      </c>
    </row>
    <row r="153" spans="1:11" ht="14.4" customHeight="1" thickBot="1" x14ac:dyDescent="0.35">
      <c r="A153" s="328" t="s">
        <v>351</v>
      </c>
      <c r="B153" s="308">
        <v>1545.46811872784</v>
      </c>
      <c r="C153" s="308">
        <v>1401.8330100000001</v>
      </c>
      <c r="D153" s="309">
        <v>-143.635108727839</v>
      </c>
      <c r="E153" s="310">
        <v>0.90706045178899997</v>
      </c>
      <c r="F153" s="308">
        <v>0</v>
      </c>
      <c r="G153" s="309">
        <v>0</v>
      </c>
      <c r="H153" s="311">
        <v>4.9406564584124654E-324</v>
      </c>
      <c r="I153" s="308">
        <v>5.434722104253712E-323</v>
      </c>
      <c r="J153" s="309">
        <v>5.434722104253712E-323</v>
      </c>
      <c r="K153" s="319" t="s">
        <v>206</v>
      </c>
    </row>
    <row r="154" spans="1:11" ht="14.4" customHeight="1" thickBot="1" x14ac:dyDescent="0.35">
      <c r="A154" s="329" t="s">
        <v>352</v>
      </c>
      <c r="B154" s="313">
        <v>4.9406564584124654E-324</v>
      </c>
      <c r="C154" s="313">
        <v>158.1925</v>
      </c>
      <c r="D154" s="314">
        <v>158.1925</v>
      </c>
      <c r="E154" s="315" t="s">
        <v>212</v>
      </c>
      <c r="F154" s="313">
        <v>0</v>
      </c>
      <c r="G154" s="314">
        <v>0</v>
      </c>
      <c r="H154" s="316">
        <v>4.9406564584124654E-324</v>
      </c>
      <c r="I154" s="313">
        <v>5.434722104253712E-323</v>
      </c>
      <c r="J154" s="314">
        <v>5.434722104253712E-323</v>
      </c>
      <c r="K154" s="317" t="s">
        <v>206</v>
      </c>
    </row>
    <row r="155" spans="1:11" ht="14.4" customHeight="1" thickBot="1" x14ac:dyDescent="0.35">
      <c r="A155" s="330" t="s">
        <v>353</v>
      </c>
      <c r="B155" s="308">
        <v>4.9406564584124654E-324</v>
      </c>
      <c r="C155" s="308">
        <v>158.1925</v>
      </c>
      <c r="D155" s="309">
        <v>158.1925</v>
      </c>
      <c r="E155" s="318" t="s">
        <v>212</v>
      </c>
      <c r="F155" s="308">
        <v>0</v>
      </c>
      <c r="G155" s="309">
        <v>0</v>
      </c>
      <c r="H155" s="311">
        <v>4.9406564584124654E-324</v>
      </c>
      <c r="I155" s="308">
        <v>5.434722104253712E-323</v>
      </c>
      <c r="J155" s="309">
        <v>5.434722104253712E-323</v>
      </c>
      <c r="K155" s="319" t="s">
        <v>206</v>
      </c>
    </row>
    <row r="156" spans="1:11" ht="14.4" customHeight="1" thickBot="1" x14ac:dyDescent="0.35">
      <c r="A156" s="329" t="s">
        <v>354</v>
      </c>
      <c r="B156" s="313">
        <v>1545.46811872784</v>
      </c>
      <c r="C156" s="313">
        <v>1243.6405099999999</v>
      </c>
      <c r="D156" s="314">
        <v>-301.82760872783899</v>
      </c>
      <c r="E156" s="320">
        <v>0.80470149783699996</v>
      </c>
      <c r="F156" s="313">
        <v>0</v>
      </c>
      <c r="G156" s="314">
        <v>0</v>
      </c>
      <c r="H156" s="316">
        <v>4.9406564584124654E-324</v>
      </c>
      <c r="I156" s="313">
        <v>5.434722104253712E-323</v>
      </c>
      <c r="J156" s="314">
        <v>5.434722104253712E-323</v>
      </c>
      <c r="K156" s="317" t="s">
        <v>206</v>
      </c>
    </row>
    <row r="157" spans="1:11" ht="14.4" customHeight="1" thickBot="1" x14ac:dyDescent="0.35">
      <c r="A157" s="330" t="s">
        <v>355</v>
      </c>
      <c r="B157" s="308">
        <v>0</v>
      </c>
      <c r="C157" s="308">
        <v>787.07133999999996</v>
      </c>
      <c r="D157" s="309">
        <v>787.07133999999996</v>
      </c>
      <c r="E157" s="318" t="s">
        <v>206</v>
      </c>
      <c r="F157" s="308">
        <v>0</v>
      </c>
      <c r="G157" s="309">
        <v>0</v>
      </c>
      <c r="H157" s="311">
        <v>4.9406564584124654E-324</v>
      </c>
      <c r="I157" s="308">
        <v>5.434722104253712E-323</v>
      </c>
      <c r="J157" s="309">
        <v>5.434722104253712E-323</v>
      </c>
      <c r="K157" s="319" t="s">
        <v>206</v>
      </c>
    </row>
    <row r="158" spans="1:11" ht="14.4" customHeight="1" thickBot="1" x14ac:dyDescent="0.35">
      <c r="A158" s="330" t="s">
        <v>356</v>
      </c>
      <c r="B158" s="308">
        <v>0</v>
      </c>
      <c r="C158" s="308">
        <v>187.78399999999999</v>
      </c>
      <c r="D158" s="309">
        <v>187.78399999999999</v>
      </c>
      <c r="E158" s="318" t="s">
        <v>206</v>
      </c>
      <c r="F158" s="308">
        <v>0</v>
      </c>
      <c r="G158" s="309">
        <v>0</v>
      </c>
      <c r="H158" s="311">
        <v>4.9406564584124654E-324</v>
      </c>
      <c r="I158" s="308">
        <v>5.434722104253712E-323</v>
      </c>
      <c r="J158" s="309">
        <v>5.434722104253712E-323</v>
      </c>
      <c r="K158" s="319" t="s">
        <v>206</v>
      </c>
    </row>
    <row r="159" spans="1:11" ht="14.4" customHeight="1" thickBot="1" x14ac:dyDescent="0.35">
      <c r="A159" s="330" t="s">
        <v>357</v>
      </c>
      <c r="B159" s="308">
        <v>0</v>
      </c>
      <c r="C159" s="308">
        <v>145.44028</v>
      </c>
      <c r="D159" s="309">
        <v>145.44028</v>
      </c>
      <c r="E159" s="318" t="s">
        <v>206</v>
      </c>
      <c r="F159" s="308">
        <v>0</v>
      </c>
      <c r="G159" s="309">
        <v>0</v>
      </c>
      <c r="H159" s="311">
        <v>4.9406564584124654E-324</v>
      </c>
      <c r="I159" s="308">
        <v>5.434722104253712E-323</v>
      </c>
      <c r="J159" s="309">
        <v>5.434722104253712E-323</v>
      </c>
      <c r="K159" s="319" t="s">
        <v>206</v>
      </c>
    </row>
    <row r="160" spans="1:11" ht="14.4" customHeight="1" thickBot="1" x14ac:dyDescent="0.35">
      <c r="A160" s="330" t="s">
        <v>358</v>
      </c>
      <c r="B160" s="308">
        <v>0</v>
      </c>
      <c r="C160" s="308">
        <v>123.34489000000001</v>
      </c>
      <c r="D160" s="309">
        <v>123.34489000000001</v>
      </c>
      <c r="E160" s="318" t="s">
        <v>206</v>
      </c>
      <c r="F160" s="308">
        <v>0</v>
      </c>
      <c r="G160" s="309">
        <v>0</v>
      </c>
      <c r="H160" s="311">
        <v>4.9406564584124654E-324</v>
      </c>
      <c r="I160" s="308">
        <v>5.434722104253712E-323</v>
      </c>
      <c r="J160" s="309">
        <v>5.434722104253712E-323</v>
      </c>
      <c r="K160" s="319" t="s">
        <v>206</v>
      </c>
    </row>
    <row r="161" spans="1:11" ht="14.4" customHeight="1" thickBot="1" x14ac:dyDescent="0.35">
      <c r="A161" s="333" t="s">
        <v>359</v>
      </c>
      <c r="B161" s="313">
        <v>5.1460792135820004</v>
      </c>
      <c r="C161" s="313">
        <v>50.311839999999997</v>
      </c>
      <c r="D161" s="314">
        <v>45.165760786417003</v>
      </c>
      <c r="E161" s="320">
        <v>9.7767325204019997</v>
      </c>
      <c r="F161" s="313">
        <v>5.1460792135820004</v>
      </c>
      <c r="G161" s="314">
        <v>4.7172392791169999</v>
      </c>
      <c r="H161" s="316">
        <v>0.44628000000000001</v>
      </c>
      <c r="I161" s="313">
        <v>4.9090999999999996</v>
      </c>
      <c r="J161" s="314">
        <v>0.19186072088200001</v>
      </c>
      <c r="K161" s="321">
        <v>0.95394955970399997</v>
      </c>
    </row>
    <row r="162" spans="1:11" ht="14.4" customHeight="1" thickBot="1" x14ac:dyDescent="0.35">
      <c r="A162" s="329" t="s">
        <v>360</v>
      </c>
      <c r="B162" s="313">
        <v>0</v>
      </c>
      <c r="C162" s="313">
        <v>31.568079999999998</v>
      </c>
      <c r="D162" s="314">
        <v>31.568079999999998</v>
      </c>
      <c r="E162" s="315" t="s">
        <v>206</v>
      </c>
      <c r="F162" s="313">
        <v>0</v>
      </c>
      <c r="G162" s="314">
        <v>0</v>
      </c>
      <c r="H162" s="316">
        <v>4.9406564584124654E-324</v>
      </c>
      <c r="I162" s="313">
        <v>2.0000000000000002E-5</v>
      </c>
      <c r="J162" s="314">
        <v>2.0000000000000002E-5</v>
      </c>
      <c r="K162" s="317" t="s">
        <v>206</v>
      </c>
    </row>
    <row r="163" spans="1:11" ht="14.4" customHeight="1" thickBot="1" x14ac:dyDescent="0.35">
      <c r="A163" s="330" t="s">
        <v>361</v>
      </c>
      <c r="B163" s="308">
        <v>4.9406564584124654E-324</v>
      </c>
      <c r="C163" s="308">
        <v>8.0000000000000007E-5</v>
      </c>
      <c r="D163" s="309">
        <v>8.0000000000000007E-5</v>
      </c>
      <c r="E163" s="318" t="s">
        <v>212</v>
      </c>
      <c r="F163" s="308">
        <v>0</v>
      </c>
      <c r="G163" s="309">
        <v>0</v>
      </c>
      <c r="H163" s="311">
        <v>4.9406564584124654E-324</v>
      </c>
      <c r="I163" s="308">
        <v>2.0000000000000002E-5</v>
      </c>
      <c r="J163" s="309">
        <v>2.0000000000000002E-5</v>
      </c>
      <c r="K163" s="319" t="s">
        <v>206</v>
      </c>
    </row>
    <row r="164" spans="1:11" ht="14.4" customHeight="1" thickBot="1" x14ac:dyDescent="0.35">
      <c r="A164" s="330" t="s">
        <v>362</v>
      </c>
      <c r="B164" s="308">
        <v>0</v>
      </c>
      <c r="C164" s="308">
        <v>31.568000000000001</v>
      </c>
      <c r="D164" s="309">
        <v>31.568000000000001</v>
      </c>
      <c r="E164" s="318" t="s">
        <v>206</v>
      </c>
      <c r="F164" s="308">
        <v>0</v>
      </c>
      <c r="G164" s="309">
        <v>0</v>
      </c>
      <c r="H164" s="311">
        <v>4.9406564584124654E-324</v>
      </c>
      <c r="I164" s="308">
        <v>5.434722104253712E-323</v>
      </c>
      <c r="J164" s="309">
        <v>5.434722104253712E-323</v>
      </c>
      <c r="K164" s="319" t="s">
        <v>206</v>
      </c>
    </row>
    <row r="165" spans="1:11" ht="14.4" customHeight="1" thickBot="1" x14ac:dyDescent="0.35">
      <c r="A165" s="329" t="s">
        <v>363</v>
      </c>
      <c r="B165" s="313">
        <v>5.1460792135820004</v>
      </c>
      <c r="C165" s="313">
        <v>18.743760000000002</v>
      </c>
      <c r="D165" s="314">
        <v>13.597680786417</v>
      </c>
      <c r="E165" s="320">
        <v>3.6423380251370001</v>
      </c>
      <c r="F165" s="313">
        <v>5.1460792135820004</v>
      </c>
      <c r="G165" s="314">
        <v>4.7172392791169999</v>
      </c>
      <c r="H165" s="316">
        <v>0.44628000000000001</v>
      </c>
      <c r="I165" s="313">
        <v>4.9090800000000003</v>
      </c>
      <c r="J165" s="314">
        <v>0.19184072088199999</v>
      </c>
      <c r="K165" s="321">
        <v>0.95394567325000001</v>
      </c>
    </row>
    <row r="166" spans="1:11" ht="14.4" customHeight="1" thickBot="1" x14ac:dyDescent="0.35">
      <c r="A166" s="330" t="s">
        <v>364</v>
      </c>
      <c r="B166" s="308">
        <v>5.1460792135820004</v>
      </c>
      <c r="C166" s="308">
        <v>18.743760000000002</v>
      </c>
      <c r="D166" s="309">
        <v>13.597680786417</v>
      </c>
      <c r="E166" s="310">
        <v>3.6423380251370001</v>
      </c>
      <c r="F166" s="308">
        <v>5.1460792135820004</v>
      </c>
      <c r="G166" s="309">
        <v>4.7172392791169999</v>
      </c>
      <c r="H166" s="311">
        <v>0.44628000000000001</v>
      </c>
      <c r="I166" s="308">
        <v>4.9090800000000003</v>
      </c>
      <c r="J166" s="309">
        <v>0.19184072088199999</v>
      </c>
      <c r="K166" s="312">
        <v>0.95394567325000001</v>
      </c>
    </row>
    <row r="167" spans="1:11" ht="14.4" customHeight="1" thickBot="1" x14ac:dyDescent="0.35">
      <c r="A167" s="327" t="s">
        <v>365</v>
      </c>
      <c r="B167" s="308">
        <v>4.9406564584124654E-324</v>
      </c>
      <c r="C167" s="308">
        <v>13.4</v>
      </c>
      <c r="D167" s="309">
        <v>13.4</v>
      </c>
      <c r="E167" s="318" t="s">
        <v>212</v>
      </c>
      <c r="F167" s="308">
        <v>57</v>
      </c>
      <c r="G167" s="309">
        <v>52.25</v>
      </c>
      <c r="H167" s="311">
        <v>5.1559999999999997</v>
      </c>
      <c r="I167" s="308">
        <v>87.536000000000001</v>
      </c>
      <c r="J167" s="309">
        <v>35.286000000000001</v>
      </c>
      <c r="K167" s="312">
        <v>1.5357192982450001</v>
      </c>
    </row>
    <row r="168" spans="1:11" ht="14.4" customHeight="1" thickBot="1" x14ac:dyDescent="0.35">
      <c r="A168" s="333" t="s">
        <v>366</v>
      </c>
      <c r="B168" s="313">
        <v>4.9406564584124654E-324</v>
      </c>
      <c r="C168" s="313">
        <v>13.4</v>
      </c>
      <c r="D168" s="314">
        <v>13.4</v>
      </c>
      <c r="E168" s="315" t="s">
        <v>212</v>
      </c>
      <c r="F168" s="313">
        <v>57</v>
      </c>
      <c r="G168" s="314">
        <v>52.25</v>
      </c>
      <c r="H168" s="316">
        <v>5.1559999999999997</v>
      </c>
      <c r="I168" s="313">
        <v>87.536000000000001</v>
      </c>
      <c r="J168" s="314">
        <v>35.286000000000001</v>
      </c>
      <c r="K168" s="321">
        <v>1.5357192982450001</v>
      </c>
    </row>
    <row r="169" spans="1:11" ht="14.4" customHeight="1" thickBot="1" x14ac:dyDescent="0.35">
      <c r="A169" s="329" t="s">
        <v>367</v>
      </c>
      <c r="B169" s="313">
        <v>4.9406564584124654E-324</v>
      </c>
      <c r="C169" s="313">
        <v>13.4</v>
      </c>
      <c r="D169" s="314">
        <v>13.4</v>
      </c>
      <c r="E169" s="315" t="s">
        <v>212</v>
      </c>
      <c r="F169" s="313">
        <v>57</v>
      </c>
      <c r="G169" s="314">
        <v>52.25</v>
      </c>
      <c r="H169" s="316">
        <v>4.9406564584124654E-324</v>
      </c>
      <c r="I169" s="313">
        <v>56.6</v>
      </c>
      <c r="J169" s="314">
        <v>4.3499999999989996</v>
      </c>
      <c r="K169" s="321">
        <v>0.99298245614000002</v>
      </c>
    </row>
    <row r="170" spans="1:11" ht="14.4" customHeight="1" thickBot="1" x14ac:dyDescent="0.35">
      <c r="A170" s="330" t="s">
        <v>368</v>
      </c>
      <c r="B170" s="308">
        <v>4.9406564584124654E-324</v>
      </c>
      <c r="C170" s="308">
        <v>13.4</v>
      </c>
      <c r="D170" s="309">
        <v>13.4</v>
      </c>
      <c r="E170" s="318" t="s">
        <v>212</v>
      </c>
      <c r="F170" s="308">
        <v>57</v>
      </c>
      <c r="G170" s="309">
        <v>52.25</v>
      </c>
      <c r="H170" s="311">
        <v>4.9406564584124654E-324</v>
      </c>
      <c r="I170" s="308">
        <v>56.6</v>
      </c>
      <c r="J170" s="309">
        <v>4.3499999999989996</v>
      </c>
      <c r="K170" s="312">
        <v>0.99298245614000002</v>
      </c>
    </row>
    <row r="171" spans="1:11" ht="14.4" customHeight="1" thickBot="1" x14ac:dyDescent="0.35">
      <c r="A171" s="332" t="s">
        <v>369</v>
      </c>
      <c r="B171" s="308">
        <v>4.9406564584124654E-324</v>
      </c>
      <c r="C171" s="308">
        <v>4.9406564584124654E-324</v>
      </c>
      <c r="D171" s="309">
        <v>0</v>
      </c>
      <c r="E171" s="310">
        <v>1</v>
      </c>
      <c r="F171" s="308">
        <v>4.9406564584124654E-324</v>
      </c>
      <c r="G171" s="309">
        <v>0</v>
      </c>
      <c r="H171" s="311">
        <v>5.1559999999999997</v>
      </c>
      <c r="I171" s="308">
        <v>30.936</v>
      </c>
      <c r="J171" s="309">
        <v>30.936</v>
      </c>
      <c r="K171" s="319" t="s">
        <v>212</v>
      </c>
    </row>
    <row r="172" spans="1:11" ht="14.4" customHeight="1" thickBot="1" x14ac:dyDescent="0.35">
      <c r="A172" s="330" t="s">
        <v>370</v>
      </c>
      <c r="B172" s="308">
        <v>4.9406564584124654E-324</v>
      </c>
      <c r="C172" s="308">
        <v>4.9406564584124654E-324</v>
      </c>
      <c r="D172" s="309">
        <v>0</v>
      </c>
      <c r="E172" s="310">
        <v>1</v>
      </c>
      <c r="F172" s="308">
        <v>4.9406564584124654E-324</v>
      </c>
      <c r="G172" s="309">
        <v>0</v>
      </c>
      <c r="H172" s="311">
        <v>5.1559999999999997</v>
      </c>
      <c r="I172" s="308">
        <v>30.936</v>
      </c>
      <c r="J172" s="309">
        <v>30.936</v>
      </c>
      <c r="K172" s="319" t="s">
        <v>212</v>
      </c>
    </row>
    <row r="173" spans="1:11" ht="14.4" customHeight="1" thickBot="1" x14ac:dyDescent="0.35">
      <c r="A173" s="326" t="s">
        <v>371</v>
      </c>
      <c r="B173" s="308">
        <v>3951.7370652112099</v>
      </c>
      <c r="C173" s="308">
        <v>2824.9995800000002</v>
      </c>
      <c r="D173" s="309">
        <v>-1126.73748521121</v>
      </c>
      <c r="E173" s="310">
        <v>0.71487539109499998</v>
      </c>
      <c r="F173" s="308">
        <v>2936.4428464133798</v>
      </c>
      <c r="G173" s="309">
        <v>2691.7392758789301</v>
      </c>
      <c r="H173" s="311">
        <v>293.30586</v>
      </c>
      <c r="I173" s="308">
        <v>2834.0644900000002</v>
      </c>
      <c r="J173" s="309">
        <v>142.32521412106601</v>
      </c>
      <c r="K173" s="312">
        <v>0.96513524636100001</v>
      </c>
    </row>
    <row r="174" spans="1:11" ht="14.4" customHeight="1" thickBot="1" x14ac:dyDescent="0.35">
      <c r="A174" s="331" t="s">
        <v>372</v>
      </c>
      <c r="B174" s="313">
        <v>3951.7370652112099</v>
      </c>
      <c r="C174" s="313">
        <v>2824.9995800000002</v>
      </c>
      <c r="D174" s="314">
        <v>-1126.73748521121</v>
      </c>
      <c r="E174" s="320">
        <v>0.71487539109499998</v>
      </c>
      <c r="F174" s="313">
        <v>2936.4428464133798</v>
      </c>
      <c r="G174" s="314">
        <v>2691.7392758789301</v>
      </c>
      <c r="H174" s="316">
        <v>293.30586</v>
      </c>
      <c r="I174" s="313">
        <v>2834.0644900000002</v>
      </c>
      <c r="J174" s="314">
        <v>142.32521412106601</v>
      </c>
      <c r="K174" s="321">
        <v>0.96513524636100001</v>
      </c>
    </row>
    <row r="175" spans="1:11" ht="14.4" customHeight="1" thickBot="1" x14ac:dyDescent="0.35">
      <c r="A175" s="333" t="s">
        <v>38</v>
      </c>
      <c r="B175" s="313">
        <v>3951.7370652112099</v>
      </c>
      <c r="C175" s="313">
        <v>2824.9995800000002</v>
      </c>
      <c r="D175" s="314">
        <v>-1126.73748521121</v>
      </c>
      <c r="E175" s="320">
        <v>0.71487539109499998</v>
      </c>
      <c r="F175" s="313">
        <v>2936.4428464133798</v>
      </c>
      <c r="G175" s="314">
        <v>2691.7392758789301</v>
      </c>
      <c r="H175" s="316">
        <v>293.30586</v>
      </c>
      <c r="I175" s="313">
        <v>2834.0644900000002</v>
      </c>
      <c r="J175" s="314">
        <v>142.32521412106601</v>
      </c>
      <c r="K175" s="321">
        <v>0.96513524636100001</v>
      </c>
    </row>
    <row r="176" spans="1:11" ht="14.4" customHeight="1" thickBot="1" x14ac:dyDescent="0.35">
      <c r="A176" s="329" t="s">
        <v>373</v>
      </c>
      <c r="B176" s="313">
        <v>83.999999999997996</v>
      </c>
      <c r="C176" s="313">
        <v>81.84</v>
      </c>
      <c r="D176" s="314">
        <v>-2.159999999998</v>
      </c>
      <c r="E176" s="320">
        <v>0.97428571428499999</v>
      </c>
      <c r="F176" s="313">
        <v>35</v>
      </c>
      <c r="G176" s="314">
        <v>32.083333333333002</v>
      </c>
      <c r="H176" s="316">
        <v>6.82</v>
      </c>
      <c r="I176" s="313">
        <v>75.02</v>
      </c>
      <c r="J176" s="314">
        <v>42.936666666666</v>
      </c>
      <c r="K176" s="321">
        <v>2.1434285714280001</v>
      </c>
    </row>
    <row r="177" spans="1:11" ht="14.4" customHeight="1" thickBot="1" x14ac:dyDescent="0.35">
      <c r="A177" s="330" t="s">
        <v>374</v>
      </c>
      <c r="B177" s="308">
        <v>83.999999999997996</v>
      </c>
      <c r="C177" s="308">
        <v>81.84</v>
      </c>
      <c r="D177" s="309">
        <v>-2.159999999998</v>
      </c>
      <c r="E177" s="310">
        <v>0.97428571428499999</v>
      </c>
      <c r="F177" s="308">
        <v>35</v>
      </c>
      <c r="G177" s="309">
        <v>32.083333333333002</v>
      </c>
      <c r="H177" s="311">
        <v>6.82</v>
      </c>
      <c r="I177" s="308">
        <v>75.02</v>
      </c>
      <c r="J177" s="309">
        <v>42.936666666666</v>
      </c>
      <c r="K177" s="312">
        <v>2.1434285714280001</v>
      </c>
    </row>
    <row r="178" spans="1:11" ht="14.4" customHeight="1" thickBot="1" x14ac:dyDescent="0.35">
      <c r="A178" s="329" t="s">
        <v>375</v>
      </c>
      <c r="B178" s="313">
        <v>115.308049287884</v>
      </c>
      <c r="C178" s="313">
        <v>46.125</v>
      </c>
      <c r="D178" s="314">
        <v>-69.183049287884003</v>
      </c>
      <c r="E178" s="320">
        <v>0.40001543938</v>
      </c>
      <c r="F178" s="313">
        <v>49.006946413382003</v>
      </c>
      <c r="G178" s="314">
        <v>44.923034212266998</v>
      </c>
      <c r="H178" s="316">
        <v>8.8350000000000009</v>
      </c>
      <c r="I178" s="313">
        <v>66.107820000000004</v>
      </c>
      <c r="J178" s="314">
        <v>21.184785787732</v>
      </c>
      <c r="K178" s="321">
        <v>1.3489479520380001</v>
      </c>
    </row>
    <row r="179" spans="1:11" ht="14.4" customHeight="1" thickBot="1" x14ac:dyDescent="0.35">
      <c r="A179" s="330" t="s">
        <v>376</v>
      </c>
      <c r="B179" s="308">
        <v>115.308049287884</v>
      </c>
      <c r="C179" s="308">
        <v>46.125</v>
      </c>
      <c r="D179" s="309">
        <v>-69.183049287884003</v>
      </c>
      <c r="E179" s="310">
        <v>0.40001543938</v>
      </c>
      <c r="F179" s="308">
        <v>49.006946413382003</v>
      </c>
      <c r="G179" s="309">
        <v>44.923034212266998</v>
      </c>
      <c r="H179" s="311">
        <v>8.8350000000000009</v>
      </c>
      <c r="I179" s="308">
        <v>66.107820000000004</v>
      </c>
      <c r="J179" s="309">
        <v>21.184785787732</v>
      </c>
      <c r="K179" s="312">
        <v>1.3489479520380001</v>
      </c>
    </row>
    <row r="180" spans="1:11" ht="14.4" customHeight="1" thickBot="1" x14ac:dyDescent="0.35">
      <c r="A180" s="329" t="s">
        <v>377</v>
      </c>
      <c r="B180" s="313">
        <v>552.429015923365</v>
      </c>
      <c r="C180" s="313">
        <v>62.253300000000003</v>
      </c>
      <c r="D180" s="314">
        <v>-490.17571592336498</v>
      </c>
      <c r="E180" s="320">
        <v>0.11269013430700001</v>
      </c>
      <c r="F180" s="313">
        <v>68.435900000000004</v>
      </c>
      <c r="G180" s="314">
        <v>62.732908333333</v>
      </c>
      <c r="H180" s="316">
        <v>5.6234799999999998</v>
      </c>
      <c r="I180" s="313">
        <v>65.541269999999997</v>
      </c>
      <c r="J180" s="314">
        <v>2.8083616666659998</v>
      </c>
      <c r="K180" s="321">
        <v>0.95770304766900005</v>
      </c>
    </row>
    <row r="181" spans="1:11" ht="14.4" customHeight="1" thickBot="1" x14ac:dyDescent="0.35">
      <c r="A181" s="330" t="s">
        <v>378</v>
      </c>
      <c r="B181" s="308">
        <v>552.429015923365</v>
      </c>
      <c r="C181" s="308">
        <v>62.253300000000003</v>
      </c>
      <c r="D181" s="309">
        <v>-490.17571592336498</v>
      </c>
      <c r="E181" s="310">
        <v>0.11269013430700001</v>
      </c>
      <c r="F181" s="308">
        <v>68.435900000000004</v>
      </c>
      <c r="G181" s="309">
        <v>62.732908333333</v>
      </c>
      <c r="H181" s="311">
        <v>5.6234799999999998</v>
      </c>
      <c r="I181" s="308">
        <v>65.541269999999997</v>
      </c>
      <c r="J181" s="309">
        <v>2.8083616666659998</v>
      </c>
      <c r="K181" s="312">
        <v>0.95770304766900005</v>
      </c>
    </row>
    <row r="182" spans="1:11" ht="14.4" customHeight="1" thickBot="1" x14ac:dyDescent="0.35">
      <c r="A182" s="329" t="s">
        <v>379</v>
      </c>
      <c r="B182" s="313">
        <v>4.9406564584124654E-324</v>
      </c>
      <c r="C182" s="313">
        <v>4.9406564584124654E-324</v>
      </c>
      <c r="D182" s="314">
        <v>0</v>
      </c>
      <c r="E182" s="320">
        <v>1</v>
      </c>
      <c r="F182" s="313">
        <v>4.9406564584124654E-324</v>
      </c>
      <c r="G182" s="314">
        <v>0</v>
      </c>
      <c r="H182" s="316">
        <v>4.9406564584124654E-324</v>
      </c>
      <c r="I182" s="313">
        <v>1.7000000000000001E-2</v>
      </c>
      <c r="J182" s="314">
        <v>1.7000000000000001E-2</v>
      </c>
      <c r="K182" s="317" t="s">
        <v>212</v>
      </c>
    </row>
    <row r="183" spans="1:11" ht="14.4" customHeight="1" thickBot="1" x14ac:dyDescent="0.35">
      <c r="A183" s="330" t="s">
        <v>380</v>
      </c>
      <c r="B183" s="308">
        <v>4.9406564584124654E-324</v>
      </c>
      <c r="C183" s="308">
        <v>4.9406564584124654E-324</v>
      </c>
      <c r="D183" s="309">
        <v>0</v>
      </c>
      <c r="E183" s="310">
        <v>1</v>
      </c>
      <c r="F183" s="308">
        <v>4.9406564584124654E-324</v>
      </c>
      <c r="G183" s="309">
        <v>0</v>
      </c>
      <c r="H183" s="311">
        <v>4.9406564584124654E-324</v>
      </c>
      <c r="I183" s="308">
        <v>1.7000000000000001E-2</v>
      </c>
      <c r="J183" s="309">
        <v>1.7000000000000001E-2</v>
      </c>
      <c r="K183" s="319" t="s">
        <v>212</v>
      </c>
    </row>
    <row r="184" spans="1:11" ht="14.4" customHeight="1" thickBot="1" x14ac:dyDescent="0.35">
      <c r="A184" s="329" t="s">
        <v>381</v>
      </c>
      <c r="B184" s="313">
        <v>357.999999999995</v>
      </c>
      <c r="C184" s="313">
        <v>317.19878</v>
      </c>
      <c r="D184" s="314">
        <v>-40.801219999994998</v>
      </c>
      <c r="E184" s="320">
        <v>0.88603011173099999</v>
      </c>
      <c r="F184" s="313">
        <v>441</v>
      </c>
      <c r="G184" s="314">
        <v>404.25</v>
      </c>
      <c r="H184" s="316">
        <v>31.175899999999999</v>
      </c>
      <c r="I184" s="313">
        <v>339.88614000000001</v>
      </c>
      <c r="J184" s="314">
        <v>-64.363859999998994</v>
      </c>
      <c r="K184" s="321">
        <v>0.77071687074799999</v>
      </c>
    </row>
    <row r="185" spans="1:11" ht="14.4" customHeight="1" thickBot="1" x14ac:dyDescent="0.35">
      <c r="A185" s="330" t="s">
        <v>382</v>
      </c>
      <c r="B185" s="308">
        <v>357.999999999995</v>
      </c>
      <c r="C185" s="308">
        <v>317.19878</v>
      </c>
      <c r="D185" s="309">
        <v>-40.801219999994998</v>
      </c>
      <c r="E185" s="310">
        <v>0.88603011173099999</v>
      </c>
      <c r="F185" s="308">
        <v>441</v>
      </c>
      <c r="G185" s="309">
        <v>404.25</v>
      </c>
      <c r="H185" s="311">
        <v>31.175899999999999</v>
      </c>
      <c r="I185" s="308">
        <v>339.88614000000001</v>
      </c>
      <c r="J185" s="309">
        <v>-64.363859999998994</v>
      </c>
      <c r="K185" s="312">
        <v>0.77071687074799999</v>
      </c>
    </row>
    <row r="186" spans="1:11" ht="14.4" customHeight="1" thickBot="1" x14ac:dyDescent="0.35">
      <c r="A186" s="329" t="s">
        <v>383</v>
      </c>
      <c r="B186" s="313">
        <v>2841.99999999996</v>
      </c>
      <c r="C186" s="313">
        <v>2317.5825</v>
      </c>
      <c r="D186" s="314">
        <v>-524.41749999996398</v>
      </c>
      <c r="E186" s="320">
        <v>0.81547589725500003</v>
      </c>
      <c r="F186" s="313">
        <v>2343</v>
      </c>
      <c r="G186" s="314">
        <v>2147.75</v>
      </c>
      <c r="H186" s="316">
        <v>240.85148000000001</v>
      </c>
      <c r="I186" s="313">
        <v>2287.49226</v>
      </c>
      <c r="J186" s="314">
        <v>139.74225999999999</v>
      </c>
      <c r="K186" s="321">
        <v>0.97630911651700003</v>
      </c>
    </row>
    <row r="187" spans="1:11" ht="14.4" customHeight="1" thickBot="1" x14ac:dyDescent="0.35">
      <c r="A187" s="330" t="s">
        <v>384</v>
      </c>
      <c r="B187" s="308">
        <v>2841.99999999996</v>
      </c>
      <c r="C187" s="308">
        <v>2317.5825</v>
      </c>
      <c r="D187" s="309">
        <v>-524.41749999996398</v>
      </c>
      <c r="E187" s="310">
        <v>0.81547589725500003</v>
      </c>
      <c r="F187" s="308">
        <v>2343</v>
      </c>
      <c r="G187" s="309">
        <v>2147.75</v>
      </c>
      <c r="H187" s="311">
        <v>240.85148000000001</v>
      </c>
      <c r="I187" s="308">
        <v>2287.49226</v>
      </c>
      <c r="J187" s="309">
        <v>139.74225999999999</v>
      </c>
      <c r="K187" s="312">
        <v>0.97630911651700003</v>
      </c>
    </row>
    <row r="188" spans="1:11" ht="14.4" customHeight="1" thickBot="1" x14ac:dyDescent="0.35">
      <c r="A188" s="334"/>
      <c r="B188" s="308">
        <v>-68005.166210969095</v>
      </c>
      <c r="C188" s="308">
        <v>-69888.396789999999</v>
      </c>
      <c r="D188" s="309">
        <v>-1883.2305790309299</v>
      </c>
      <c r="E188" s="310">
        <v>1.02769246344</v>
      </c>
      <c r="F188" s="308">
        <v>-68891.723827809605</v>
      </c>
      <c r="G188" s="309">
        <v>-63150.746842158798</v>
      </c>
      <c r="H188" s="311">
        <v>-9014.4226999999992</v>
      </c>
      <c r="I188" s="308">
        <v>-76553.019090000002</v>
      </c>
      <c r="J188" s="309">
        <v>-13402.2722478412</v>
      </c>
      <c r="K188" s="312">
        <v>1.1112077741199999</v>
      </c>
    </row>
    <row r="189" spans="1:11" ht="14.4" customHeight="1" thickBot="1" x14ac:dyDescent="0.35">
      <c r="A189" s="335" t="s">
        <v>50</v>
      </c>
      <c r="B189" s="322">
        <v>-68005.166210969095</v>
      </c>
      <c r="C189" s="322">
        <v>-69888.396789999999</v>
      </c>
      <c r="D189" s="323">
        <v>-1883.2305790308801</v>
      </c>
      <c r="E189" s="324">
        <v>-0.82132090249800005</v>
      </c>
      <c r="F189" s="322">
        <v>-68891.723827809605</v>
      </c>
      <c r="G189" s="323">
        <v>-63150.746842158798</v>
      </c>
      <c r="H189" s="322">
        <v>-9014.4226999999992</v>
      </c>
      <c r="I189" s="322">
        <v>-76553.019090000002</v>
      </c>
      <c r="J189" s="323">
        <v>-13402.2722478412</v>
      </c>
      <c r="K189" s="325">
        <v>1.1112077741199999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77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192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385</v>
      </c>
      <c r="B5" s="337" t="s">
        <v>386</v>
      </c>
      <c r="C5" s="338" t="s">
        <v>387</v>
      </c>
      <c r="D5" s="338" t="s">
        <v>387</v>
      </c>
      <c r="E5" s="338"/>
      <c r="F5" s="338" t="s">
        <v>387</v>
      </c>
      <c r="G5" s="338" t="s">
        <v>387</v>
      </c>
      <c r="H5" s="338" t="s">
        <v>387</v>
      </c>
      <c r="I5" s="339" t="s">
        <v>387</v>
      </c>
      <c r="J5" s="340" t="s">
        <v>53</v>
      </c>
    </row>
    <row r="6" spans="1:10" ht="14.4" customHeight="1" x14ac:dyDescent="0.3">
      <c r="A6" s="336" t="s">
        <v>385</v>
      </c>
      <c r="B6" s="337" t="s">
        <v>215</v>
      </c>
      <c r="C6" s="338">
        <v>597.30101000000002</v>
      </c>
      <c r="D6" s="338">
        <v>653.9821999999989</v>
      </c>
      <c r="E6" s="338"/>
      <c r="F6" s="338">
        <v>640.00813000000005</v>
      </c>
      <c r="G6" s="338">
        <v>643.38453722010149</v>
      </c>
      <c r="H6" s="338">
        <v>-3.3764072201014415</v>
      </c>
      <c r="I6" s="339">
        <v>0.99475211630871641</v>
      </c>
      <c r="J6" s="340" t="s">
        <v>1</v>
      </c>
    </row>
    <row r="7" spans="1:10" ht="14.4" customHeight="1" x14ac:dyDescent="0.3">
      <c r="A7" s="336" t="s">
        <v>385</v>
      </c>
      <c r="B7" s="337" t="s">
        <v>216</v>
      </c>
      <c r="C7" s="338">
        <v>18.84038</v>
      </c>
      <c r="D7" s="338">
        <v>6.1598899999999999</v>
      </c>
      <c r="E7" s="338"/>
      <c r="F7" s="338">
        <v>0</v>
      </c>
      <c r="G7" s="338">
        <v>5.288336221411833</v>
      </c>
      <c r="H7" s="338">
        <v>-5.288336221411833</v>
      </c>
      <c r="I7" s="339">
        <v>0</v>
      </c>
      <c r="J7" s="340" t="s">
        <v>1</v>
      </c>
    </row>
    <row r="8" spans="1:10" ht="14.4" customHeight="1" x14ac:dyDescent="0.3">
      <c r="A8" s="336" t="s">
        <v>385</v>
      </c>
      <c r="B8" s="337" t="s">
        <v>217</v>
      </c>
      <c r="C8" s="338">
        <v>1.4145799999999999</v>
      </c>
      <c r="D8" s="338">
        <v>8.5510999999989998</v>
      </c>
      <c r="E8" s="338"/>
      <c r="F8" s="338">
        <v>8.2989700000000006</v>
      </c>
      <c r="G8" s="338">
        <v>8.5473744986125837</v>
      </c>
      <c r="H8" s="338">
        <v>-0.24840449861258307</v>
      </c>
      <c r="I8" s="339">
        <v>0.97093791799424445</v>
      </c>
      <c r="J8" s="340" t="s">
        <v>1</v>
      </c>
    </row>
    <row r="9" spans="1:10" ht="14.4" customHeight="1" x14ac:dyDescent="0.3">
      <c r="A9" s="336" t="s">
        <v>385</v>
      </c>
      <c r="B9" s="337" t="s">
        <v>218</v>
      </c>
      <c r="C9" s="338">
        <v>141.25513000000001</v>
      </c>
      <c r="D9" s="338">
        <v>167.84668000000002</v>
      </c>
      <c r="E9" s="338"/>
      <c r="F9" s="338">
        <v>174.36377999999999</v>
      </c>
      <c r="G9" s="338">
        <v>162.10179810678147</v>
      </c>
      <c r="H9" s="338">
        <v>12.261981893218518</v>
      </c>
      <c r="I9" s="339">
        <v>1.0756437130027463</v>
      </c>
      <c r="J9" s="340" t="s">
        <v>1</v>
      </c>
    </row>
    <row r="10" spans="1:10" ht="14.4" customHeight="1" x14ac:dyDescent="0.3">
      <c r="A10" s="336" t="s">
        <v>385</v>
      </c>
      <c r="B10" s="337" t="s">
        <v>388</v>
      </c>
      <c r="C10" s="338">
        <v>758.81110000000001</v>
      </c>
      <c r="D10" s="338">
        <v>836.5398699999979</v>
      </c>
      <c r="E10" s="338"/>
      <c r="F10" s="338">
        <v>822.67088000000012</v>
      </c>
      <c r="G10" s="338">
        <v>819.32204604690742</v>
      </c>
      <c r="H10" s="338">
        <v>3.3488339530927078</v>
      </c>
      <c r="I10" s="339">
        <v>1.0040873231341085</v>
      </c>
      <c r="J10" s="340" t="s">
        <v>389</v>
      </c>
    </row>
    <row r="12" spans="1:10" ht="14.4" customHeight="1" x14ac:dyDescent="0.3">
      <c r="A12" s="336" t="s">
        <v>385</v>
      </c>
      <c r="B12" s="337" t="s">
        <v>386</v>
      </c>
      <c r="C12" s="338" t="s">
        <v>387</v>
      </c>
      <c r="D12" s="338" t="s">
        <v>387</v>
      </c>
      <c r="E12" s="338"/>
      <c r="F12" s="338" t="s">
        <v>387</v>
      </c>
      <c r="G12" s="338" t="s">
        <v>387</v>
      </c>
      <c r="H12" s="338" t="s">
        <v>387</v>
      </c>
      <c r="I12" s="339" t="s">
        <v>387</v>
      </c>
      <c r="J12" s="340" t="s">
        <v>53</v>
      </c>
    </row>
    <row r="13" spans="1:10" ht="14.4" customHeight="1" x14ac:dyDescent="0.3">
      <c r="A13" s="336" t="s">
        <v>390</v>
      </c>
      <c r="B13" s="337" t="s">
        <v>391</v>
      </c>
      <c r="C13" s="338" t="s">
        <v>387</v>
      </c>
      <c r="D13" s="338" t="s">
        <v>387</v>
      </c>
      <c r="E13" s="338"/>
      <c r="F13" s="338" t="s">
        <v>387</v>
      </c>
      <c r="G13" s="338" t="s">
        <v>387</v>
      </c>
      <c r="H13" s="338" t="s">
        <v>387</v>
      </c>
      <c r="I13" s="339" t="s">
        <v>387</v>
      </c>
      <c r="J13" s="340" t="s">
        <v>0</v>
      </c>
    </row>
    <row r="14" spans="1:10" ht="14.4" customHeight="1" x14ac:dyDescent="0.3">
      <c r="A14" s="336" t="s">
        <v>390</v>
      </c>
      <c r="B14" s="337" t="s">
        <v>215</v>
      </c>
      <c r="C14" s="338">
        <v>570.50925000000007</v>
      </c>
      <c r="D14" s="338">
        <v>630.19373999999891</v>
      </c>
      <c r="E14" s="338"/>
      <c r="F14" s="338">
        <v>623.28084000000001</v>
      </c>
      <c r="G14" s="338">
        <v>621.56193097857386</v>
      </c>
      <c r="H14" s="338">
        <v>1.7189090214261569</v>
      </c>
      <c r="I14" s="339">
        <v>1.0027654670206716</v>
      </c>
      <c r="J14" s="340" t="s">
        <v>1</v>
      </c>
    </row>
    <row r="15" spans="1:10" ht="14.4" customHeight="1" x14ac:dyDescent="0.3">
      <c r="A15" s="336" t="s">
        <v>390</v>
      </c>
      <c r="B15" s="337" t="s">
        <v>216</v>
      </c>
      <c r="C15" s="338">
        <v>18.84038</v>
      </c>
      <c r="D15" s="338">
        <v>6.1598899999999999</v>
      </c>
      <c r="E15" s="338"/>
      <c r="F15" s="338">
        <v>0</v>
      </c>
      <c r="G15" s="338">
        <v>5.288336221411833</v>
      </c>
      <c r="H15" s="338">
        <v>-5.288336221411833</v>
      </c>
      <c r="I15" s="339">
        <v>0</v>
      </c>
      <c r="J15" s="340" t="s">
        <v>1</v>
      </c>
    </row>
    <row r="16" spans="1:10" ht="14.4" customHeight="1" x14ac:dyDescent="0.3">
      <c r="A16" s="336" t="s">
        <v>390</v>
      </c>
      <c r="B16" s="337" t="s">
        <v>217</v>
      </c>
      <c r="C16" s="338">
        <v>0.56949000000000005</v>
      </c>
      <c r="D16" s="338">
        <v>8.5510999999989998</v>
      </c>
      <c r="E16" s="338"/>
      <c r="F16" s="338">
        <v>8.2989700000000006</v>
      </c>
      <c r="G16" s="338">
        <v>8.5473744986125837</v>
      </c>
      <c r="H16" s="338">
        <v>-0.24840449861258307</v>
      </c>
      <c r="I16" s="339">
        <v>0.97093791799424445</v>
      </c>
      <c r="J16" s="340" t="s">
        <v>1</v>
      </c>
    </row>
    <row r="17" spans="1:10" ht="14.4" customHeight="1" x14ac:dyDescent="0.3">
      <c r="A17" s="336" t="s">
        <v>390</v>
      </c>
      <c r="B17" s="337" t="s">
        <v>218</v>
      </c>
      <c r="C17" s="338">
        <v>141.25513000000001</v>
      </c>
      <c r="D17" s="338">
        <v>167.84668000000002</v>
      </c>
      <c r="E17" s="338"/>
      <c r="F17" s="338">
        <v>174.36377999999999</v>
      </c>
      <c r="G17" s="338">
        <v>162.10179810678147</v>
      </c>
      <c r="H17" s="338">
        <v>12.261981893218518</v>
      </c>
      <c r="I17" s="339">
        <v>1.0756437130027463</v>
      </c>
      <c r="J17" s="340" t="s">
        <v>1</v>
      </c>
    </row>
    <row r="18" spans="1:10" ht="14.4" customHeight="1" x14ac:dyDescent="0.3">
      <c r="A18" s="336" t="s">
        <v>390</v>
      </c>
      <c r="B18" s="337" t="s">
        <v>392</v>
      </c>
      <c r="C18" s="338">
        <v>731.17425000000003</v>
      </c>
      <c r="D18" s="338">
        <v>812.75140999999792</v>
      </c>
      <c r="E18" s="338"/>
      <c r="F18" s="338">
        <v>805.94359000000009</v>
      </c>
      <c r="G18" s="338">
        <v>797.49943980537978</v>
      </c>
      <c r="H18" s="338">
        <v>8.4441501946203061</v>
      </c>
      <c r="I18" s="339">
        <v>1.0105882835437239</v>
      </c>
      <c r="J18" s="340" t="s">
        <v>393</v>
      </c>
    </row>
    <row r="19" spans="1:10" ht="14.4" customHeight="1" x14ac:dyDescent="0.3">
      <c r="A19" s="336" t="s">
        <v>387</v>
      </c>
      <c r="B19" s="337" t="s">
        <v>387</v>
      </c>
      <c r="C19" s="338" t="s">
        <v>387</v>
      </c>
      <c r="D19" s="338" t="s">
        <v>387</v>
      </c>
      <c r="E19" s="338"/>
      <c r="F19" s="338" t="s">
        <v>387</v>
      </c>
      <c r="G19" s="338" t="s">
        <v>387</v>
      </c>
      <c r="H19" s="338" t="s">
        <v>387</v>
      </c>
      <c r="I19" s="339" t="s">
        <v>387</v>
      </c>
      <c r="J19" s="340" t="s">
        <v>394</v>
      </c>
    </row>
    <row r="20" spans="1:10" ht="14.4" customHeight="1" x14ac:dyDescent="0.3">
      <c r="A20" s="336" t="s">
        <v>395</v>
      </c>
      <c r="B20" s="337" t="s">
        <v>396</v>
      </c>
      <c r="C20" s="338" t="s">
        <v>387</v>
      </c>
      <c r="D20" s="338" t="s">
        <v>387</v>
      </c>
      <c r="E20" s="338"/>
      <c r="F20" s="338" t="s">
        <v>387</v>
      </c>
      <c r="G20" s="338" t="s">
        <v>387</v>
      </c>
      <c r="H20" s="338" t="s">
        <v>387</v>
      </c>
      <c r="I20" s="339" t="s">
        <v>387</v>
      </c>
      <c r="J20" s="340" t="s">
        <v>0</v>
      </c>
    </row>
    <row r="21" spans="1:10" ht="14.4" customHeight="1" x14ac:dyDescent="0.3">
      <c r="A21" s="336" t="s">
        <v>395</v>
      </c>
      <c r="B21" s="337" t="s">
        <v>215</v>
      </c>
      <c r="C21" s="338">
        <v>26.791760000000004</v>
      </c>
      <c r="D21" s="338">
        <v>23.788460000000001</v>
      </c>
      <c r="E21" s="338"/>
      <c r="F21" s="338">
        <v>16.727289999999996</v>
      </c>
      <c r="G21" s="338">
        <v>21.822606241527666</v>
      </c>
      <c r="H21" s="338">
        <v>-5.0953162415276694</v>
      </c>
      <c r="I21" s="339">
        <v>0.76651202037310018</v>
      </c>
      <c r="J21" s="340" t="s">
        <v>1</v>
      </c>
    </row>
    <row r="22" spans="1:10" ht="14.4" customHeight="1" x14ac:dyDescent="0.3">
      <c r="A22" s="336" t="s">
        <v>395</v>
      </c>
      <c r="B22" s="337" t="s">
        <v>217</v>
      </c>
      <c r="C22" s="338">
        <v>0.84509000000000001</v>
      </c>
      <c r="D22" s="338" t="s">
        <v>387</v>
      </c>
      <c r="E22" s="338"/>
      <c r="F22" s="338" t="s">
        <v>387</v>
      </c>
      <c r="G22" s="338" t="s">
        <v>387</v>
      </c>
      <c r="H22" s="338" t="s">
        <v>387</v>
      </c>
      <c r="I22" s="339" t="s">
        <v>387</v>
      </c>
      <c r="J22" s="340" t="s">
        <v>1</v>
      </c>
    </row>
    <row r="23" spans="1:10" ht="14.4" customHeight="1" x14ac:dyDescent="0.3">
      <c r="A23" s="336" t="s">
        <v>395</v>
      </c>
      <c r="B23" s="337" t="s">
        <v>397</v>
      </c>
      <c r="C23" s="338">
        <v>27.636850000000003</v>
      </c>
      <c r="D23" s="338">
        <v>23.788460000000001</v>
      </c>
      <c r="E23" s="338"/>
      <c r="F23" s="338">
        <v>16.727289999999996</v>
      </c>
      <c r="G23" s="338">
        <v>21.822606241527666</v>
      </c>
      <c r="H23" s="338">
        <v>-5.0953162415276694</v>
      </c>
      <c r="I23" s="339">
        <v>0.76651202037310018</v>
      </c>
      <c r="J23" s="340" t="s">
        <v>393</v>
      </c>
    </row>
    <row r="24" spans="1:10" ht="14.4" customHeight="1" x14ac:dyDescent="0.3">
      <c r="A24" s="336" t="s">
        <v>387</v>
      </c>
      <c r="B24" s="337" t="s">
        <v>387</v>
      </c>
      <c r="C24" s="338" t="s">
        <v>387</v>
      </c>
      <c r="D24" s="338" t="s">
        <v>387</v>
      </c>
      <c r="E24" s="338"/>
      <c r="F24" s="338" t="s">
        <v>387</v>
      </c>
      <c r="G24" s="338" t="s">
        <v>387</v>
      </c>
      <c r="H24" s="338" t="s">
        <v>387</v>
      </c>
      <c r="I24" s="339" t="s">
        <v>387</v>
      </c>
      <c r="J24" s="340" t="s">
        <v>394</v>
      </c>
    </row>
    <row r="25" spans="1:10" ht="14.4" customHeight="1" x14ac:dyDescent="0.3">
      <c r="A25" s="336" t="s">
        <v>385</v>
      </c>
      <c r="B25" s="337" t="s">
        <v>388</v>
      </c>
      <c r="C25" s="338">
        <v>758.81110000000001</v>
      </c>
      <c r="D25" s="338">
        <v>836.5398699999979</v>
      </c>
      <c r="E25" s="338"/>
      <c r="F25" s="338">
        <v>822.67088000000012</v>
      </c>
      <c r="G25" s="338">
        <v>819.32204604690742</v>
      </c>
      <c r="H25" s="338">
        <v>3.3488339530927078</v>
      </c>
      <c r="I25" s="339">
        <v>1.0040873231341085</v>
      </c>
      <c r="J25" s="340" t="s">
        <v>389</v>
      </c>
    </row>
  </sheetData>
  <mergeCells count="3">
    <mergeCell ref="F3:I3"/>
    <mergeCell ref="C4:D4"/>
    <mergeCell ref="A1:I1"/>
  </mergeCells>
  <conditionalFormatting sqref="F11 F26:F65537">
    <cfRule type="cellIs" dxfId="36" priority="18" stopIfTrue="1" operator="greaterThan">
      <formula>1</formula>
    </cfRule>
  </conditionalFormatting>
  <conditionalFormatting sqref="H5:H10">
    <cfRule type="expression" dxfId="35" priority="14">
      <formula>$H5&gt;0</formula>
    </cfRule>
  </conditionalFormatting>
  <conditionalFormatting sqref="I5:I10">
    <cfRule type="expression" dxfId="34" priority="15">
      <formula>$I5&gt;1</formula>
    </cfRule>
  </conditionalFormatting>
  <conditionalFormatting sqref="B5:B10">
    <cfRule type="expression" dxfId="33" priority="11">
      <formula>OR($J5="NS",$J5="SumaNS",$J5="Účet")</formula>
    </cfRule>
  </conditionalFormatting>
  <conditionalFormatting sqref="B5:D10 F5:I10">
    <cfRule type="expression" dxfId="32" priority="17">
      <formula>AND($J5&lt;&gt;"",$J5&lt;&gt;"mezeraKL")</formula>
    </cfRule>
  </conditionalFormatting>
  <conditionalFormatting sqref="B5:D10 F5:I10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0" priority="13">
      <formula>OR($J5="SumaNS",$J5="NS")</formula>
    </cfRule>
  </conditionalFormatting>
  <conditionalFormatting sqref="A5:A10">
    <cfRule type="expression" dxfId="29" priority="9">
      <formula>AND($J5&lt;&gt;"mezeraKL",$J5&lt;&gt;"")</formula>
    </cfRule>
  </conditionalFormatting>
  <conditionalFormatting sqref="A5:A10">
    <cfRule type="expression" dxfId="28" priority="10">
      <formula>AND($J5&lt;&gt;"",$J5&lt;&gt;"mezeraKL")</formula>
    </cfRule>
  </conditionalFormatting>
  <conditionalFormatting sqref="H12:H25">
    <cfRule type="expression" dxfId="27" priority="5">
      <formula>$H12&gt;0</formula>
    </cfRule>
  </conditionalFormatting>
  <conditionalFormatting sqref="A12:A25">
    <cfRule type="expression" dxfId="26" priority="2">
      <formula>AND($J12&lt;&gt;"mezeraKL",$J12&lt;&gt;"")</formula>
    </cfRule>
  </conditionalFormatting>
  <conditionalFormatting sqref="I12:I25">
    <cfRule type="expression" dxfId="25" priority="6">
      <formula>$I12&gt;1</formula>
    </cfRule>
  </conditionalFormatting>
  <conditionalFormatting sqref="B12:B25">
    <cfRule type="expression" dxfId="24" priority="1">
      <formula>OR($J12="NS",$J12="SumaNS",$J12="Účet")</formula>
    </cfRule>
  </conditionalFormatting>
  <conditionalFormatting sqref="A12:D25 F12:I25">
    <cfRule type="expression" dxfId="23" priority="8">
      <formula>AND($J12&lt;&gt;"",$J12&lt;&gt;"mezeraKL")</formula>
    </cfRule>
  </conditionalFormatting>
  <conditionalFormatting sqref="B12:D25 F12:I25">
    <cfRule type="expression" dxfId="22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1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97" t="s">
        <v>94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93"/>
      <c r="D3" s="294"/>
      <c r="E3" s="294"/>
      <c r="F3" s="294"/>
      <c r="G3" s="294"/>
      <c r="H3" s="294"/>
      <c r="I3" s="294"/>
      <c r="J3" s="295" t="s">
        <v>75</v>
      </c>
      <c r="K3" s="296"/>
      <c r="L3" s="71">
        <f>IF(M3&lt;&gt;0,N3/M3,0)</f>
        <v>170.92649456613995</v>
      </c>
      <c r="M3" s="71">
        <f>SUBTOTAL(9,M5:M1048576)</f>
        <v>3792.9</v>
      </c>
      <c r="N3" s="72">
        <f>SUBTOTAL(9,N5:N1048576)</f>
        <v>648307.10123991221</v>
      </c>
    </row>
    <row r="4" spans="1:14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7</v>
      </c>
      <c r="H4" s="342" t="s">
        <v>8</v>
      </c>
      <c r="I4" s="342" t="s">
        <v>9</v>
      </c>
      <c r="J4" s="343" t="s">
        <v>10</v>
      </c>
      <c r="K4" s="343" t="s">
        <v>11</v>
      </c>
      <c r="L4" s="344" t="s">
        <v>81</v>
      </c>
      <c r="M4" s="344" t="s">
        <v>12</v>
      </c>
      <c r="N4" s="345" t="s">
        <v>89</v>
      </c>
    </row>
    <row r="5" spans="1:14" ht="14.4" customHeight="1" x14ac:dyDescent="0.3">
      <c r="A5" s="346" t="s">
        <v>385</v>
      </c>
      <c r="B5" s="347" t="s">
        <v>535</v>
      </c>
      <c r="C5" s="348" t="s">
        <v>390</v>
      </c>
      <c r="D5" s="349" t="s">
        <v>536</v>
      </c>
      <c r="E5" s="348" t="s">
        <v>398</v>
      </c>
      <c r="F5" s="349" t="s">
        <v>539</v>
      </c>
      <c r="G5" s="348" t="s">
        <v>399</v>
      </c>
      <c r="H5" s="348" t="s">
        <v>400</v>
      </c>
      <c r="I5" s="348" t="s">
        <v>401</v>
      </c>
      <c r="J5" s="348" t="s">
        <v>402</v>
      </c>
      <c r="K5" s="348" t="s">
        <v>403</v>
      </c>
      <c r="L5" s="350">
        <v>87.908336029970883</v>
      </c>
      <c r="M5" s="350">
        <v>25</v>
      </c>
      <c r="N5" s="351">
        <v>2197.7084007492722</v>
      </c>
    </row>
    <row r="6" spans="1:14" ht="14.4" customHeight="1" x14ac:dyDescent="0.3">
      <c r="A6" s="352" t="s">
        <v>385</v>
      </c>
      <c r="B6" s="353" t="s">
        <v>535</v>
      </c>
      <c r="C6" s="354" t="s">
        <v>390</v>
      </c>
      <c r="D6" s="355" t="s">
        <v>536</v>
      </c>
      <c r="E6" s="354" t="s">
        <v>398</v>
      </c>
      <c r="F6" s="355" t="s">
        <v>539</v>
      </c>
      <c r="G6" s="354" t="s">
        <v>399</v>
      </c>
      <c r="H6" s="354" t="s">
        <v>404</v>
      </c>
      <c r="I6" s="354" t="s">
        <v>405</v>
      </c>
      <c r="J6" s="354" t="s">
        <v>406</v>
      </c>
      <c r="K6" s="354" t="s">
        <v>407</v>
      </c>
      <c r="L6" s="356">
        <v>170.17536048400004</v>
      </c>
      <c r="M6" s="356">
        <v>72</v>
      </c>
      <c r="N6" s="357">
        <v>12252.625954848003</v>
      </c>
    </row>
    <row r="7" spans="1:14" ht="14.4" customHeight="1" x14ac:dyDescent="0.3">
      <c r="A7" s="352" t="s">
        <v>385</v>
      </c>
      <c r="B7" s="353" t="s">
        <v>535</v>
      </c>
      <c r="C7" s="354" t="s">
        <v>390</v>
      </c>
      <c r="D7" s="355" t="s">
        <v>536</v>
      </c>
      <c r="E7" s="354" t="s">
        <v>398</v>
      </c>
      <c r="F7" s="355" t="s">
        <v>539</v>
      </c>
      <c r="G7" s="354" t="s">
        <v>399</v>
      </c>
      <c r="H7" s="354" t="s">
        <v>408</v>
      </c>
      <c r="I7" s="354" t="s">
        <v>409</v>
      </c>
      <c r="J7" s="354" t="s">
        <v>410</v>
      </c>
      <c r="K7" s="354" t="s">
        <v>411</v>
      </c>
      <c r="L7" s="356">
        <v>58.97</v>
      </c>
      <c r="M7" s="356">
        <v>6</v>
      </c>
      <c r="N7" s="357">
        <v>353.82</v>
      </c>
    </row>
    <row r="8" spans="1:14" ht="14.4" customHeight="1" x14ac:dyDescent="0.3">
      <c r="A8" s="352" t="s">
        <v>385</v>
      </c>
      <c r="B8" s="353" t="s">
        <v>535</v>
      </c>
      <c r="C8" s="354" t="s">
        <v>390</v>
      </c>
      <c r="D8" s="355" t="s">
        <v>536</v>
      </c>
      <c r="E8" s="354" t="s">
        <v>398</v>
      </c>
      <c r="F8" s="355" t="s">
        <v>539</v>
      </c>
      <c r="G8" s="354" t="s">
        <v>399</v>
      </c>
      <c r="H8" s="354" t="s">
        <v>412</v>
      </c>
      <c r="I8" s="354" t="s">
        <v>413</v>
      </c>
      <c r="J8" s="354" t="s">
        <v>414</v>
      </c>
      <c r="K8" s="354" t="s">
        <v>415</v>
      </c>
      <c r="L8" s="356">
        <v>75.006083655085362</v>
      </c>
      <c r="M8" s="356">
        <v>85</v>
      </c>
      <c r="N8" s="357">
        <v>6375.5171106822563</v>
      </c>
    </row>
    <row r="9" spans="1:14" ht="14.4" customHeight="1" x14ac:dyDescent="0.3">
      <c r="A9" s="352" t="s">
        <v>385</v>
      </c>
      <c r="B9" s="353" t="s">
        <v>535</v>
      </c>
      <c r="C9" s="354" t="s">
        <v>390</v>
      </c>
      <c r="D9" s="355" t="s">
        <v>536</v>
      </c>
      <c r="E9" s="354" t="s">
        <v>398</v>
      </c>
      <c r="F9" s="355" t="s">
        <v>539</v>
      </c>
      <c r="G9" s="354" t="s">
        <v>399</v>
      </c>
      <c r="H9" s="354" t="s">
        <v>416</v>
      </c>
      <c r="I9" s="354" t="s">
        <v>417</v>
      </c>
      <c r="J9" s="354" t="s">
        <v>418</v>
      </c>
      <c r="K9" s="354" t="s">
        <v>419</v>
      </c>
      <c r="L9" s="356">
        <v>392.89</v>
      </c>
      <c r="M9" s="356">
        <v>4</v>
      </c>
      <c r="N9" s="357">
        <v>1571.56</v>
      </c>
    </row>
    <row r="10" spans="1:14" ht="14.4" customHeight="1" x14ac:dyDescent="0.3">
      <c r="A10" s="352" t="s">
        <v>385</v>
      </c>
      <c r="B10" s="353" t="s">
        <v>535</v>
      </c>
      <c r="C10" s="354" t="s">
        <v>390</v>
      </c>
      <c r="D10" s="355" t="s">
        <v>536</v>
      </c>
      <c r="E10" s="354" t="s">
        <v>398</v>
      </c>
      <c r="F10" s="355" t="s">
        <v>539</v>
      </c>
      <c r="G10" s="354" t="s">
        <v>399</v>
      </c>
      <c r="H10" s="354" t="s">
        <v>420</v>
      </c>
      <c r="I10" s="354" t="s">
        <v>117</v>
      </c>
      <c r="J10" s="354" t="s">
        <v>421</v>
      </c>
      <c r="K10" s="354"/>
      <c r="L10" s="356">
        <v>646.98890011660558</v>
      </c>
      <c r="M10" s="356">
        <v>59</v>
      </c>
      <c r="N10" s="357">
        <v>38172.345106879729</v>
      </c>
    </row>
    <row r="11" spans="1:14" ht="14.4" customHeight="1" x14ac:dyDescent="0.3">
      <c r="A11" s="352" t="s">
        <v>385</v>
      </c>
      <c r="B11" s="353" t="s">
        <v>535</v>
      </c>
      <c r="C11" s="354" t="s">
        <v>390</v>
      </c>
      <c r="D11" s="355" t="s">
        <v>536</v>
      </c>
      <c r="E11" s="354" t="s">
        <v>398</v>
      </c>
      <c r="F11" s="355" t="s">
        <v>539</v>
      </c>
      <c r="G11" s="354" t="s">
        <v>399</v>
      </c>
      <c r="H11" s="354" t="s">
        <v>422</v>
      </c>
      <c r="I11" s="354" t="s">
        <v>423</v>
      </c>
      <c r="J11" s="354" t="s">
        <v>424</v>
      </c>
      <c r="K11" s="354" t="s">
        <v>425</v>
      </c>
      <c r="L11" s="356">
        <v>218.178</v>
      </c>
      <c r="M11" s="356">
        <v>2</v>
      </c>
      <c r="N11" s="357">
        <v>436.35599999999999</v>
      </c>
    </row>
    <row r="12" spans="1:14" ht="14.4" customHeight="1" x14ac:dyDescent="0.3">
      <c r="A12" s="352" t="s">
        <v>385</v>
      </c>
      <c r="B12" s="353" t="s">
        <v>535</v>
      </c>
      <c r="C12" s="354" t="s">
        <v>390</v>
      </c>
      <c r="D12" s="355" t="s">
        <v>536</v>
      </c>
      <c r="E12" s="354" t="s">
        <v>398</v>
      </c>
      <c r="F12" s="355" t="s">
        <v>539</v>
      </c>
      <c r="G12" s="354" t="s">
        <v>399</v>
      </c>
      <c r="H12" s="354" t="s">
        <v>426</v>
      </c>
      <c r="I12" s="354" t="s">
        <v>427</v>
      </c>
      <c r="J12" s="354" t="s">
        <v>428</v>
      </c>
      <c r="K12" s="354"/>
      <c r="L12" s="356">
        <v>519.37307668156598</v>
      </c>
      <c r="M12" s="356">
        <v>25</v>
      </c>
      <c r="N12" s="357">
        <v>12984.326917039149</v>
      </c>
    </row>
    <row r="13" spans="1:14" ht="14.4" customHeight="1" x14ac:dyDescent="0.3">
      <c r="A13" s="352" t="s">
        <v>385</v>
      </c>
      <c r="B13" s="353" t="s">
        <v>535</v>
      </c>
      <c r="C13" s="354" t="s">
        <v>390</v>
      </c>
      <c r="D13" s="355" t="s">
        <v>536</v>
      </c>
      <c r="E13" s="354" t="s">
        <v>398</v>
      </c>
      <c r="F13" s="355" t="s">
        <v>539</v>
      </c>
      <c r="G13" s="354" t="s">
        <v>399</v>
      </c>
      <c r="H13" s="354" t="s">
        <v>429</v>
      </c>
      <c r="I13" s="354" t="s">
        <v>430</v>
      </c>
      <c r="J13" s="354" t="s">
        <v>431</v>
      </c>
      <c r="K13" s="354" t="s">
        <v>432</v>
      </c>
      <c r="L13" s="356">
        <v>307.56</v>
      </c>
      <c r="M13" s="356">
        <v>1</v>
      </c>
      <c r="N13" s="357">
        <v>307.56</v>
      </c>
    </row>
    <row r="14" spans="1:14" ht="14.4" customHeight="1" x14ac:dyDescent="0.3">
      <c r="A14" s="352" t="s">
        <v>385</v>
      </c>
      <c r="B14" s="353" t="s">
        <v>535</v>
      </c>
      <c r="C14" s="354" t="s">
        <v>390</v>
      </c>
      <c r="D14" s="355" t="s">
        <v>536</v>
      </c>
      <c r="E14" s="354" t="s">
        <v>398</v>
      </c>
      <c r="F14" s="355" t="s">
        <v>539</v>
      </c>
      <c r="G14" s="354" t="s">
        <v>399</v>
      </c>
      <c r="H14" s="354" t="s">
        <v>433</v>
      </c>
      <c r="I14" s="354" t="s">
        <v>434</v>
      </c>
      <c r="J14" s="354" t="s">
        <v>435</v>
      </c>
      <c r="K14" s="354" t="s">
        <v>436</v>
      </c>
      <c r="L14" s="356">
        <v>23.078049171772179</v>
      </c>
      <c r="M14" s="356">
        <v>12</v>
      </c>
      <c r="N14" s="357">
        <v>276.93659006126614</v>
      </c>
    </row>
    <row r="15" spans="1:14" ht="14.4" customHeight="1" x14ac:dyDescent="0.3">
      <c r="A15" s="352" t="s">
        <v>385</v>
      </c>
      <c r="B15" s="353" t="s">
        <v>535</v>
      </c>
      <c r="C15" s="354" t="s">
        <v>390</v>
      </c>
      <c r="D15" s="355" t="s">
        <v>536</v>
      </c>
      <c r="E15" s="354" t="s">
        <v>398</v>
      </c>
      <c r="F15" s="355" t="s">
        <v>539</v>
      </c>
      <c r="G15" s="354" t="s">
        <v>399</v>
      </c>
      <c r="H15" s="354" t="s">
        <v>437</v>
      </c>
      <c r="I15" s="354" t="s">
        <v>117</v>
      </c>
      <c r="J15" s="354" t="s">
        <v>438</v>
      </c>
      <c r="K15" s="354"/>
      <c r="L15" s="356">
        <v>102.93774299707961</v>
      </c>
      <c r="M15" s="356">
        <v>110</v>
      </c>
      <c r="N15" s="357">
        <v>11323.151729678757</v>
      </c>
    </row>
    <row r="16" spans="1:14" ht="14.4" customHeight="1" x14ac:dyDescent="0.3">
      <c r="A16" s="352" t="s">
        <v>385</v>
      </c>
      <c r="B16" s="353" t="s">
        <v>535</v>
      </c>
      <c r="C16" s="354" t="s">
        <v>390</v>
      </c>
      <c r="D16" s="355" t="s">
        <v>536</v>
      </c>
      <c r="E16" s="354" t="s">
        <v>398</v>
      </c>
      <c r="F16" s="355" t="s">
        <v>539</v>
      </c>
      <c r="G16" s="354" t="s">
        <v>399</v>
      </c>
      <c r="H16" s="354" t="s">
        <v>439</v>
      </c>
      <c r="I16" s="354" t="s">
        <v>440</v>
      </c>
      <c r="J16" s="354" t="s">
        <v>441</v>
      </c>
      <c r="K16" s="354" t="s">
        <v>442</v>
      </c>
      <c r="L16" s="356">
        <v>327.06</v>
      </c>
      <c r="M16" s="356">
        <v>2</v>
      </c>
      <c r="N16" s="357">
        <v>654.12</v>
      </c>
    </row>
    <row r="17" spans="1:14" ht="14.4" customHeight="1" x14ac:dyDescent="0.3">
      <c r="A17" s="352" t="s">
        <v>385</v>
      </c>
      <c r="B17" s="353" t="s">
        <v>535</v>
      </c>
      <c r="C17" s="354" t="s">
        <v>390</v>
      </c>
      <c r="D17" s="355" t="s">
        <v>536</v>
      </c>
      <c r="E17" s="354" t="s">
        <v>398</v>
      </c>
      <c r="F17" s="355" t="s">
        <v>539</v>
      </c>
      <c r="G17" s="354" t="s">
        <v>399</v>
      </c>
      <c r="H17" s="354" t="s">
        <v>443</v>
      </c>
      <c r="I17" s="354" t="s">
        <v>444</v>
      </c>
      <c r="J17" s="354" t="s">
        <v>445</v>
      </c>
      <c r="K17" s="354" t="s">
        <v>446</v>
      </c>
      <c r="L17" s="356">
        <v>108.69590575670792</v>
      </c>
      <c r="M17" s="356">
        <v>17</v>
      </c>
      <c r="N17" s="357">
        <v>1847.8303978640345</v>
      </c>
    </row>
    <row r="18" spans="1:14" ht="14.4" customHeight="1" x14ac:dyDescent="0.3">
      <c r="A18" s="352" t="s">
        <v>385</v>
      </c>
      <c r="B18" s="353" t="s">
        <v>535</v>
      </c>
      <c r="C18" s="354" t="s">
        <v>390</v>
      </c>
      <c r="D18" s="355" t="s">
        <v>536</v>
      </c>
      <c r="E18" s="354" t="s">
        <v>398</v>
      </c>
      <c r="F18" s="355" t="s">
        <v>539</v>
      </c>
      <c r="G18" s="354" t="s">
        <v>399</v>
      </c>
      <c r="H18" s="354" t="s">
        <v>447</v>
      </c>
      <c r="I18" s="354" t="s">
        <v>117</v>
      </c>
      <c r="J18" s="354" t="s">
        <v>448</v>
      </c>
      <c r="K18" s="354" t="s">
        <v>449</v>
      </c>
      <c r="L18" s="356">
        <v>23.699999999999996</v>
      </c>
      <c r="M18" s="356">
        <v>66</v>
      </c>
      <c r="N18" s="357">
        <v>1564.1999999999998</v>
      </c>
    </row>
    <row r="19" spans="1:14" ht="14.4" customHeight="1" x14ac:dyDescent="0.3">
      <c r="A19" s="352" t="s">
        <v>385</v>
      </c>
      <c r="B19" s="353" t="s">
        <v>535</v>
      </c>
      <c r="C19" s="354" t="s">
        <v>390</v>
      </c>
      <c r="D19" s="355" t="s">
        <v>536</v>
      </c>
      <c r="E19" s="354" t="s">
        <v>398</v>
      </c>
      <c r="F19" s="355" t="s">
        <v>539</v>
      </c>
      <c r="G19" s="354" t="s">
        <v>399</v>
      </c>
      <c r="H19" s="354" t="s">
        <v>450</v>
      </c>
      <c r="I19" s="354" t="s">
        <v>450</v>
      </c>
      <c r="J19" s="354" t="s">
        <v>451</v>
      </c>
      <c r="K19" s="354" t="s">
        <v>452</v>
      </c>
      <c r="L19" s="356">
        <v>237.1</v>
      </c>
      <c r="M19" s="356">
        <v>2</v>
      </c>
      <c r="N19" s="357">
        <v>474.2</v>
      </c>
    </row>
    <row r="20" spans="1:14" ht="14.4" customHeight="1" x14ac:dyDescent="0.3">
      <c r="A20" s="352" t="s">
        <v>385</v>
      </c>
      <c r="B20" s="353" t="s">
        <v>535</v>
      </c>
      <c r="C20" s="354" t="s">
        <v>390</v>
      </c>
      <c r="D20" s="355" t="s">
        <v>536</v>
      </c>
      <c r="E20" s="354" t="s">
        <v>398</v>
      </c>
      <c r="F20" s="355" t="s">
        <v>539</v>
      </c>
      <c r="G20" s="354" t="s">
        <v>399</v>
      </c>
      <c r="H20" s="354" t="s">
        <v>453</v>
      </c>
      <c r="I20" s="354" t="s">
        <v>454</v>
      </c>
      <c r="J20" s="354" t="s">
        <v>455</v>
      </c>
      <c r="K20" s="354" t="s">
        <v>456</v>
      </c>
      <c r="L20" s="356">
        <v>53.12</v>
      </c>
      <c r="M20" s="356">
        <v>2</v>
      </c>
      <c r="N20" s="357">
        <v>106.24</v>
      </c>
    </row>
    <row r="21" spans="1:14" ht="14.4" customHeight="1" x14ac:dyDescent="0.3">
      <c r="A21" s="352" t="s">
        <v>385</v>
      </c>
      <c r="B21" s="353" t="s">
        <v>535</v>
      </c>
      <c r="C21" s="354" t="s">
        <v>390</v>
      </c>
      <c r="D21" s="355" t="s">
        <v>536</v>
      </c>
      <c r="E21" s="354" t="s">
        <v>398</v>
      </c>
      <c r="F21" s="355" t="s">
        <v>539</v>
      </c>
      <c r="G21" s="354" t="s">
        <v>399</v>
      </c>
      <c r="H21" s="354" t="s">
        <v>457</v>
      </c>
      <c r="I21" s="354" t="s">
        <v>458</v>
      </c>
      <c r="J21" s="354" t="s">
        <v>459</v>
      </c>
      <c r="K21" s="354" t="s">
        <v>460</v>
      </c>
      <c r="L21" s="356">
        <v>48.286812079721749</v>
      </c>
      <c r="M21" s="356">
        <v>100</v>
      </c>
      <c r="N21" s="357">
        <v>4828.6812079721749</v>
      </c>
    </row>
    <row r="22" spans="1:14" ht="14.4" customHeight="1" x14ac:dyDescent="0.3">
      <c r="A22" s="352" t="s">
        <v>385</v>
      </c>
      <c r="B22" s="353" t="s">
        <v>535</v>
      </c>
      <c r="C22" s="354" t="s">
        <v>390</v>
      </c>
      <c r="D22" s="355" t="s">
        <v>536</v>
      </c>
      <c r="E22" s="354" t="s">
        <v>398</v>
      </c>
      <c r="F22" s="355" t="s">
        <v>539</v>
      </c>
      <c r="G22" s="354" t="s">
        <v>399</v>
      </c>
      <c r="H22" s="354" t="s">
        <v>461</v>
      </c>
      <c r="I22" s="354" t="s">
        <v>117</v>
      </c>
      <c r="J22" s="354" t="s">
        <v>462</v>
      </c>
      <c r="K22" s="354" t="s">
        <v>463</v>
      </c>
      <c r="L22" s="356">
        <v>96.107778705267648</v>
      </c>
      <c r="M22" s="356">
        <v>70</v>
      </c>
      <c r="N22" s="357">
        <v>6727.5445093687358</v>
      </c>
    </row>
    <row r="23" spans="1:14" ht="14.4" customHeight="1" x14ac:dyDescent="0.3">
      <c r="A23" s="352" t="s">
        <v>385</v>
      </c>
      <c r="B23" s="353" t="s">
        <v>535</v>
      </c>
      <c r="C23" s="354" t="s">
        <v>390</v>
      </c>
      <c r="D23" s="355" t="s">
        <v>536</v>
      </c>
      <c r="E23" s="354" t="s">
        <v>398</v>
      </c>
      <c r="F23" s="355" t="s">
        <v>539</v>
      </c>
      <c r="G23" s="354" t="s">
        <v>399</v>
      </c>
      <c r="H23" s="354" t="s">
        <v>464</v>
      </c>
      <c r="I23" s="354" t="s">
        <v>465</v>
      </c>
      <c r="J23" s="354" t="s">
        <v>441</v>
      </c>
      <c r="K23" s="354" t="s">
        <v>466</v>
      </c>
      <c r="L23" s="356">
        <v>210.44999999999996</v>
      </c>
      <c r="M23" s="356">
        <v>795.9</v>
      </c>
      <c r="N23" s="357">
        <v>167497.15499999997</v>
      </c>
    </row>
    <row r="24" spans="1:14" ht="14.4" customHeight="1" x14ac:dyDescent="0.3">
      <c r="A24" s="352" t="s">
        <v>385</v>
      </c>
      <c r="B24" s="353" t="s">
        <v>535</v>
      </c>
      <c r="C24" s="354" t="s">
        <v>390</v>
      </c>
      <c r="D24" s="355" t="s">
        <v>536</v>
      </c>
      <c r="E24" s="354" t="s">
        <v>398</v>
      </c>
      <c r="F24" s="355" t="s">
        <v>539</v>
      </c>
      <c r="G24" s="354" t="s">
        <v>399</v>
      </c>
      <c r="H24" s="354" t="s">
        <v>467</v>
      </c>
      <c r="I24" s="354" t="s">
        <v>468</v>
      </c>
      <c r="J24" s="354" t="s">
        <v>469</v>
      </c>
      <c r="K24" s="354"/>
      <c r="L24" s="356">
        <v>264.4770518820323</v>
      </c>
      <c r="M24" s="356">
        <v>144</v>
      </c>
      <c r="N24" s="357">
        <v>38084.695471012652</v>
      </c>
    </row>
    <row r="25" spans="1:14" ht="14.4" customHeight="1" x14ac:dyDescent="0.3">
      <c r="A25" s="352" t="s">
        <v>385</v>
      </c>
      <c r="B25" s="353" t="s">
        <v>535</v>
      </c>
      <c r="C25" s="354" t="s">
        <v>390</v>
      </c>
      <c r="D25" s="355" t="s">
        <v>536</v>
      </c>
      <c r="E25" s="354" t="s">
        <v>398</v>
      </c>
      <c r="F25" s="355" t="s">
        <v>539</v>
      </c>
      <c r="G25" s="354" t="s">
        <v>399</v>
      </c>
      <c r="H25" s="354" t="s">
        <v>470</v>
      </c>
      <c r="I25" s="354" t="s">
        <v>471</v>
      </c>
      <c r="J25" s="354" t="s">
        <v>472</v>
      </c>
      <c r="K25" s="354" t="s">
        <v>473</v>
      </c>
      <c r="L25" s="356">
        <v>291.52323821676106</v>
      </c>
      <c r="M25" s="356">
        <v>55</v>
      </c>
      <c r="N25" s="357">
        <v>16033.778101921858</v>
      </c>
    </row>
    <row r="26" spans="1:14" ht="14.4" customHeight="1" x14ac:dyDescent="0.3">
      <c r="A26" s="352" t="s">
        <v>385</v>
      </c>
      <c r="B26" s="353" t="s">
        <v>535</v>
      </c>
      <c r="C26" s="354" t="s">
        <v>390</v>
      </c>
      <c r="D26" s="355" t="s">
        <v>536</v>
      </c>
      <c r="E26" s="354" t="s">
        <v>398</v>
      </c>
      <c r="F26" s="355" t="s">
        <v>539</v>
      </c>
      <c r="G26" s="354" t="s">
        <v>399</v>
      </c>
      <c r="H26" s="354" t="s">
        <v>474</v>
      </c>
      <c r="I26" s="354" t="s">
        <v>475</v>
      </c>
      <c r="J26" s="354" t="s">
        <v>476</v>
      </c>
      <c r="K26" s="354"/>
      <c r="L26" s="356">
        <v>150.58085598625522</v>
      </c>
      <c r="M26" s="356">
        <v>11</v>
      </c>
      <c r="N26" s="357">
        <v>1656.3894158488074</v>
      </c>
    </row>
    <row r="27" spans="1:14" ht="14.4" customHeight="1" x14ac:dyDescent="0.3">
      <c r="A27" s="352" t="s">
        <v>385</v>
      </c>
      <c r="B27" s="353" t="s">
        <v>535</v>
      </c>
      <c r="C27" s="354" t="s">
        <v>390</v>
      </c>
      <c r="D27" s="355" t="s">
        <v>536</v>
      </c>
      <c r="E27" s="354" t="s">
        <v>398</v>
      </c>
      <c r="F27" s="355" t="s">
        <v>539</v>
      </c>
      <c r="G27" s="354" t="s">
        <v>399</v>
      </c>
      <c r="H27" s="354" t="s">
        <v>477</v>
      </c>
      <c r="I27" s="354" t="s">
        <v>478</v>
      </c>
      <c r="J27" s="354" t="s">
        <v>479</v>
      </c>
      <c r="K27" s="354"/>
      <c r="L27" s="356">
        <v>2261.8099999999995</v>
      </c>
      <c r="M27" s="356">
        <v>1</v>
      </c>
      <c r="N27" s="357">
        <v>2261.8099999999995</v>
      </c>
    </row>
    <row r="28" spans="1:14" ht="14.4" customHeight="1" x14ac:dyDescent="0.3">
      <c r="A28" s="352" t="s">
        <v>385</v>
      </c>
      <c r="B28" s="353" t="s">
        <v>535</v>
      </c>
      <c r="C28" s="354" t="s">
        <v>390</v>
      </c>
      <c r="D28" s="355" t="s">
        <v>536</v>
      </c>
      <c r="E28" s="354" t="s">
        <v>398</v>
      </c>
      <c r="F28" s="355" t="s">
        <v>539</v>
      </c>
      <c r="G28" s="354" t="s">
        <v>399</v>
      </c>
      <c r="H28" s="354" t="s">
        <v>480</v>
      </c>
      <c r="I28" s="354" t="s">
        <v>481</v>
      </c>
      <c r="J28" s="354" t="s">
        <v>482</v>
      </c>
      <c r="K28" s="354"/>
      <c r="L28" s="356">
        <v>4524.836666666667</v>
      </c>
      <c r="M28" s="356">
        <v>3</v>
      </c>
      <c r="N28" s="357">
        <v>13574.51</v>
      </c>
    </row>
    <row r="29" spans="1:14" ht="14.4" customHeight="1" x14ac:dyDescent="0.3">
      <c r="A29" s="352" t="s">
        <v>385</v>
      </c>
      <c r="B29" s="353" t="s">
        <v>535</v>
      </c>
      <c r="C29" s="354" t="s">
        <v>390</v>
      </c>
      <c r="D29" s="355" t="s">
        <v>536</v>
      </c>
      <c r="E29" s="354" t="s">
        <v>398</v>
      </c>
      <c r="F29" s="355" t="s">
        <v>539</v>
      </c>
      <c r="G29" s="354" t="s">
        <v>399</v>
      </c>
      <c r="H29" s="354" t="s">
        <v>483</v>
      </c>
      <c r="I29" s="354" t="s">
        <v>484</v>
      </c>
      <c r="J29" s="354" t="s">
        <v>485</v>
      </c>
      <c r="K29" s="354" t="s">
        <v>486</v>
      </c>
      <c r="L29" s="356">
        <v>649.84985454081254</v>
      </c>
      <c r="M29" s="356">
        <v>4</v>
      </c>
      <c r="N29" s="357">
        <v>2599.3994181632502</v>
      </c>
    </row>
    <row r="30" spans="1:14" ht="14.4" customHeight="1" x14ac:dyDescent="0.3">
      <c r="A30" s="352" t="s">
        <v>385</v>
      </c>
      <c r="B30" s="353" t="s">
        <v>535</v>
      </c>
      <c r="C30" s="354" t="s">
        <v>390</v>
      </c>
      <c r="D30" s="355" t="s">
        <v>536</v>
      </c>
      <c r="E30" s="354" t="s">
        <v>398</v>
      </c>
      <c r="F30" s="355" t="s">
        <v>539</v>
      </c>
      <c r="G30" s="354" t="s">
        <v>399</v>
      </c>
      <c r="H30" s="354" t="s">
        <v>487</v>
      </c>
      <c r="I30" s="354" t="s">
        <v>117</v>
      </c>
      <c r="J30" s="354" t="s">
        <v>488</v>
      </c>
      <c r="K30" s="354"/>
      <c r="L30" s="356">
        <v>512.62605474017596</v>
      </c>
      <c r="M30" s="356">
        <v>216</v>
      </c>
      <c r="N30" s="357">
        <v>110727.227823878</v>
      </c>
    </row>
    <row r="31" spans="1:14" ht="14.4" customHeight="1" x14ac:dyDescent="0.3">
      <c r="A31" s="352" t="s">
        <v>385</v>
      </c>
      <c r="B31" s="353" t="s">
        <v>535</v>
      </c>
      <c r="C31" s="354" t="s">
        <v>390</v>
      </c>
      <c r="D31" s="355" t="s">
        <v>536</v>
      </c>
      <c r="E31" s="354" t="s">
        <v>398</v>
      </c>
      <c r="F31" s="355" t="s">
        <v>539</v>
      </c>
      <c r="G31" s="354" t="s">
        <v>399</v>
      </c>
      <c r="H31" s="354" t="s">
        <v>489</v>
      </c>
      <c r="I31" s="354" t="s">
        <v>117</v>
      </c>
      <c r="J31" s="354" t="s">
        <v>490</v>
      </c>
      <c r="K31" s="354"/>
      <c r="L31" s="356">
        <v>59.877981944405263</v>
      </c>
      <c r="M31" s="356">
        <v>69</v>
      </c>
      <c r="N31" s="357">
        <v>4131.5807541639633</v>
      </c>
    </row>
    <row r="32" spans="1:14" ht="14.4" customHeight="1" x14ac:dyDescent="0.3">
      <c r="A32" s="352" t="s">
        <v>385</v>
      </c>
      <c r="B32" s="353" t="s">
        <v>535</v>
      </c>
      <c r="C32" s="354" t="s">
        <v>390</v>
      </c>
      <c r="D32" s="355" t="s">
        <v>536</v>
      </c>
      <c r="E32" s="354" t="s">
        <v>398</v>
      </c>
      <c r="F32" s="355" t="s">
        <v>539</v>
      </c>
      <c r="G32" s="354" t="s">
        <v>399</v>
      </c>
      <c r="H32" s="354" t="s">
        <v>491</v>
      </c>
      <c r="I32" s="354" t="s">
        <v>117</v>
      </c>
      <c r="J32" s="354" t="s">
        <v>492</v>
      </c>
      <c r="K32" s="354"/>
      <c r="L32" s="356">
        <v>78.479987074694762</v>
      </c>
      <c r="M32" s="356">
        <v>3</v>
      </c>
      <c r="N32" s="357">
        <v>235.4399612240843</v>
      </c>
    </row>
    <row r="33" spans="1:14" ht="14.4" customHeight="1" x14ac:dyDescent="0.3">
      <c r="A33" s="352" t="s">
        <v>385</v>
      </c>
      <c r="B33" s="353" t="s">
        <v>535</v>
      </c>
      <c r="C33" s="354" t="s">
        <v>390</v>
      </c>
      <c r="D33" s="355" t="s">
        <v>536</v>
      </c>
      <c r="E33" s="354" t="s">
        <v>398</v>
      </c>
      <c r="F33" s="355" t="s">
        <v>539</v>
      </c>
      <c r="G33" s="354" t="s">
        <v>399</v>
      </c>
      <c r="H33" s="354" t="s">
        <v>493</v>
      </c>
      <c r="I33" s="354" t="s">
        <v>117</v>
      </c>
      <c r="J33" s="354" t="s">
        <v>494</v>
      </c>
      <c r="K33" s="354" t="s">
        <v>495</v>
      </c>
      <c r="L33" s="356">
        <v>83.309882059556784</v>
      </c>
      <c r="M33" s="356">
        <v>1512</v>
      </c>
      <c r="N33" s="357">
        <v>125964.54167404985</v>
      </c>
    </row>
    <row r="34" spans="1:14" ht="14.4" customHeight="1" x14ac:dyDescent="0.3">
      <c r="A34" s="352" t="s">
        <v>385</v>
      </c>
      <c r="B34" s="353" t="s">
        <v>535</v>
      </c>
      <c r="C34" s="354" t="s">
        <v>390</v>
      </c>
      <c r="D34" s="355" t="s">
        <v>536</v>
      </c>
      <c r="E34" s="354" t="s">
        <v>398</v>
      </c>
      <c r="F34" s="355" t="s">
        <v>539</v>
      </c>
      <c r="G34" s="354" t="s">
        <v>399</v>
      </c>
      <c r="H34" s="354" t="s">
        <v>496</v>
      </c>
      <c r="I34" s="354" t="s">
        <v>117</v>
      </c>
      <c r="J34" s="354" t="s">
        <v>497</v>
      </c>
      <c r="K34" s="354"/>
      <c r="L34" s="356">
        <v>60.708072140828953</v>
      </c>
      <c r="M34" s="356">
        <v>30</v>
      </c>
      <c r="N34" s="357">
        <v>1821.2421642248687</v>
      </c>
    </row>
    <row r="35" spans="1:14" ht="14.4" customHeight="1" x14ac:dyDescent="0.3">
      <c r="A35" s="352" t="s">
        <v>385</v>
      </c>
      <c r="B35" s="353" t="s">
        <v>535</v>
      </c>
      <c r="C35" s="354" t="s">
        <v>390</v>
      </c>
      <c r="D35" s="355" t="s">
        <v>536</v>
      </c>
      <c r="E35" s="354" t="s">
        <v>398</v>
      </c>
      <c r="F35" s="355" t="s">
        <v>539</v>
      </c>
      <c r="G35" s="354" t="s">
        <v>399</v>
      </c>
      <c r="H35" s="354" t="s">
        <v>498</v>
      </c>
      <c r="I35" s="354" t="s">
        <v>117</v>
      </c>
      <c r="J35" s="354" t="s">
        <v>499</v>
      </c>
      <c r="K35" s="354"/>
      <c r="L35" s="356">
        <v>68.056112773123431</v>
      </c>
      <c r="M35" s="356">
        <v>2</v>
      </c>
      <c r="N35" s="357">
        <v>136.11222554624686</v>
      </c>
    </row>
    <row r="36" spans="1:14" ht="14.4" customHeight="1" x14ac:dyDescent="0.3">
      <c r="A36" s="352" t="s">
        <v>385</v>
      </c>
      <c r="B36" s="353" t="s">
        <v>535</v>
      </c>
      <c r="C36" s="354" t="s">
        <v>390</v>
      </c>
      <c r="D36" s="355" t="s">
        <v>536</v>
      </c>
      <c r="E36" s="354" t="s">
        <v>398</v>
      </c>
      <c r="F36" s="355" t="s">
        <v>539</v>
      </c>
      <c r="G36" s="354" t="s">
        <v>399</v>
      </c>
      <c r="H36" s="354" t="s">
        <v>500</v>
      </c>
      <c r="I36" s="354" t="s">
        <v>501</v>
      </c>
      <c r="J36" s="354" t="s">
        <v>502</v>
      </c>
      <c r="K36" s="354" t="s">
        <v>503</v>
      </c>
      <c r="L36" s="356">
        <v>525.75963831249567</v>
      </c>
      <c r="M36" s="356">
        <v>6</v>
      </c>
      <c r="N36" s="357">
        <v>3154.5578298749742</v>
      </c>
    </row>
    <row r="37" spans="1:14" ht="14.4" customHeight="1" x14ac:dyDescent="0.3">
      <c r="A37" s="352" t="s">
        <v>385</v>
      </c>
      <c r="B37" s="353" t="s">
        <v>535</v>
      </c>
      <c r="C37" s="354" t="s">
        <v>390</v>
      </c>
      <c r="D37" s="355" t="s">
        <v>536</v>
      </c>
      <c r="E37" s="354" t="s">
        <v>398</v>
      </c>
      <c r="F37" s="355" t="s">
        <v>539</v>
      </c>
      <c r="G37" s="354" t="s">
        <v>399</v>
      </c>
      <c r="H37" s="354" t="s">
        <v>504</v>
      </c>
      <c r="I37" s="354" t="s">
        <v>505</v>
      </c>
      <c r="J37" s="354" t="s">
        <v>459</v>
      </c>
      <c r="K37" s="354" t="s">
        <v>506</v>
      </c>
      <c r="L37" s="356">
        <v>67.372</v>
      </c>
      <c r="M37" s="356">
        <v>30</v>
      </c>
      <c r="N37" s="357">
        <v>2021.1599999999999</v>
      </c>
    </row>
    <row r="38" spans="1:14" ht="14.4" customHeight="1" x14ac:dyDescent="0.3">
      <c r="A38" s="352" t="s">
        <v>385</v>
      </c>
      <c r="B38" s="353" t="s">
        <v>535</v>
      </c>
      <c r="C38" s="354" t="s">
        <v>390</v>
      </c>
      <c r="D38" s="355" t="s">
        <v>536</v>
      </c>
      <c r="E38" s="354" t="s">
        <v>398</v>
      </c>
      <c r="F38" s="355" t="s">
        <v>539</v>
      </c>
      <c r="G38" s="354" t="s">
        <v>399</v>
      </c>
      <c r="H38" s="354" t="s">
        <v>507</v>
      </c>
      <c r="I38" s="354" t="s">
        <v>117</v>
      </c>
      <c r="J38" s="354" t="s">
        <v>508</v>
      </c>
      <c r="K38" s="354" t="s">
        <v>509</v>
      </c>
      <c r="L38" s="356">
        <v>45.760883618679415</v>
      </c>
      <c r="M38" s="356">
        <v>7</v>
      </c>
      <c r="N38" s="357">
        <v>320.32618533075589</v>
      </c>
    </row>
    <row r="39" spans="1:14" ht="14.4" customHeight="1" x14ac:dyDescent="0.3">
      <c r="A39" s="352" t="s">
        <v>385</v>
      </c>
      <c r="B39" s="353" t="s">
        <v>535</v>
      </c>
      <c r="C39" s="354" t="s">
        <v>390</v>
      </c>
      <c r="D39" s="355" t="s">
        <v>536</v>
      </c>
      <c r="E39" s="354" t="s">
        <v>398</v>
      </c>
      <c r="F39" s="355" t="s">
        <v>539</v>
      </c>
      <c r="G39" s="354" t="s">
        <v>399</v>
      </c>
      <c r="H39" s="354" t="s">
        <v>510</v>
      </c>
      <c r="I39" s="354" t="s">
        <v>117</v>
      </c>
      <c r="J39" s="354" t="s">
        <v>511</v>
      </c>
      <c r="K39" s="354"/>
      <c r="L39" s="356">
        <v>910.05188132588523</v>
      </c>
      <c r="M39" s="356">
        <v>31</v>
      </c>
      <c r="N39" s="357">
        <v>28211.608321102442</v>
      </c>
    </row>
    <row r="40" spans="1:14" ht="14.4" customHeight="1" x14ac:dyDescent="0.3">
      <c r="A40" s="352" t="s">
        <v>385</v>
      </c>
      <c r="B40" s="353" t="s">
        <v>535</v>
      </c>
      <c r="C40" s="354" t="s">
        <v>390</v>
      </c>
      <c r="D40" s="355" t="s">
        <v>536</v>
      </c>
      <c r="E40" s="354" t="s">
        <v>398</v>
      </c>
      <c r="F40" s="355" t="s">
        <v>539</v>
      </c>
      <c r="G40" s="354" t="s">
        <v>399</v>
      </c>
      <c r="H40" s="354" t="s">
        <v>512</v>
      </c>
      <c r="I40" s="354" t="s">
        <v>512</v>
      </c>
      <c r="J40" s="354" t="s">
        <v>410</v>
      </c>
      <c r="K40" s="354" t="s">
        <v>513</v>
      </c>
      <c r="L40" s="356">
        <v>59.819411601023276</v>
      </c>
      <c r="M40" s="356">
        <v>21</v>
      </c>
      <c r="N40" s="357">
        <v>1256.2076436214888</v>
      </c>
    </row>
    <row r="41" spans="1:14" ht="14.4" customHeight="1" x14ac:dyDescent="0.3">
      <c r="A41" s="352" t="s">
        <v>385</v>
      </c>
      <c r="B41" s="353" t="s">
        <v>535</v>
      </c>
      <c r="C41" s="354" t="s">
        <v>390</v>
      </c>
      <c r="D41" s="355" t="s">
        <v>536</v>
      </c>
      <c r="E41" s="354" t="s">
        <v>398</v>
      </c>
      <c r="F41" s="355" t="s">
        <v>539</v>
      </c>
      <c r="G41" s="354" t="s">
        <v>399</v>
      </c>
      <c r="H41" s="354" t="s">
        <v>514</v>
      </c>
      <c r="I41" s="354" t="s">
        <v>117</v>
      </c>
      <c r="J41" s="354" t="s">
        <v>515</v>
      </c>
      <c r="K41" s="354"/>
      <c r="L41" s="356">
        <v>169.98666666666668</v>
      </c>
      <c r="M41" s="356">
        <v>5</v>
      </c>
      <c r="N41" s="357">
        <v>849.93333333333339</v>
      </c>
    </row>
    <row r="42" spans="1:14" ht="14.4" customHeight="1" x14ac:dyDescent="0.3">
      <c r="A42" s="352" t="s">
        <v>385</v>
      </c>
      <c r="B42" s="353" t="s">
        <v>535</v>
      </c>
      <c r="C42" s="354" t="s">
        <v>390</v>
      </c>
      <c r="D42" s="355" t="s">
        <v>536</v>
      </c>
      <c r="E42" s="354" t="s">
        <v>516</v>
      </c>
      <c r="F42" s="355" t="s">
        <v>540</v>
      </c>
      <c r="G42" s="354" t="s">
        <v>399</v>
      </c>
      <c r="H42" s="354" t="s">
        <v>517</v>
      </c>
      <c r="I42" s="354" t="s">
        <v>518</v>
      </c>
      <c r="J42" s="354" t="s">
        <v>519</v>
      </c>
      <c r="K42" s="354" t="s">
        <v>520</v>
      </c>
      <c r="L42" s="356">
        <v>39.430000000000007</v>
      </c>
      <c r="M42" s="356">
        <v>2</v>
      </c>
      <c r="N42" s="357">
        <v>78.860000000000014</v>
      </c>
    </row>
    <row r="43" spans="1:14" ht="14.4" customHeight="1" x14ac:dyDescent="0.3">
      <c r="A43" s="352" t="s">
        <v>385</v>
      </c>
      <c r="B43" s="353" t="s">
        <v>535</v>
      </c>
      <c r="C43" s="354" t="s">
        <v>390</v>
      </c>
      <c r="D43" s="355" t="s">
        <v>536</v>
      </c>
      <c r="E43" s="354" t="s">
        <v>516</v>
      </c>
      <c r="F43" s="355" t="s">
        <v>540</v>
      </c>
      <c r="G43" s="354" t="s">
        <v>399</v>
      </c>
      <c r="H43" s="354" t="s">
        <v>521</v>
      </c>
      <c r="I43" s="354" t="s">
        <v>522</v>
      </c>
      <c r="J43" s="354" t="s">
        <v>523</v>
      </c>
      <c r="K43" s="354" t="s">
        <v>524</v>
      </c>
      <c r="L43" s="356">
        <v>68.190006307270366</v>
      </c>
      <c r="M43" s="356">
        <v>114</v>
      </c>
      <c r="N43" s="357">
        <v>7773.6607190288214</v>
      </c>
    </row>
    <row r="44" spans="1:14" ht="14.4" customHeight="1" x14ac:dyDescent="0.3">
      <c r="A44" s="352" t="s">
        <v>385</v>
      </c>
      <c r="B44" s="353" t="s">
        <v>535</v>
      </c>
      <c r="C44" s="354" t="s">
        <v>390</v>
      </c>
      <c r="D44" s="355" t="s">
        <v>536</v>
      </c>
      <c r="E44" s="354" t="s">
        <v>516</v>
      </c>
      <c r="F44" s="355" t="s">
        <v>540</v>
      </c>
      <c r="G44" s="354" t="s">
        <v>399</v>
      </c>
      <c r="H44" s="354" t="s">
        <v>525</v>
      </c>
      <c r="I44" s="354" t="s">
        <v>526</v>
      </c>
      <c r="J44" s="354" t="s">
        <v>527</v>
      </c>
      <c r="K44" s="354" t="s">
        <v>528</v>
      </c>
      <c r="L44" s="356">
        <v>85.816774981155575</v>
      </c>
      <c r="M44" s="356">
        <v>3</v>
      </c>
      <c r="N44" s="357">
        <v>257.45032494346674</v>
      </c>
    </row>
    <row r="45" spans="1:14" ht="14.4" customHeight="1" x14ac:dyDescent="0.3">
      <c r="A45" s="352" t="s">
        <v>385</v>
      </c>
      <c r="B45" s="353" t="s">
        <v>535</v>
      </c>
      <c r="C45" s="354" t="s">
        <v>390</v>
      </c>
      <c r="D45" s="355" t="s">
        <v>536</v>
      </c>
      <c r="E45" s="354" t="s">
        <v>516</v>
      </c>
      <c r="F45" s="355" t="s">
        <v>540</v>
      </c>
      <c r="G45" s="354" t="s">
        <v>399</v>
      </c>
      <c r="H45" s="354" t="s">
        <v>529</v>
      </c>
      <c r="I45" s="354" t="s">
        <v>530</v>
      </c>
      <c r="J45" s="354" t="s">
        <v>531</v>
      </c>
      <c r="K45" s="354" t="s">
        <v>524</v>
      </c>
      <c r="L45" s="356">
        <v>62.999871864028272</v>
      </c>
      <c r="M45" s="356">
        <v>3</v>
      </c>
      <c r="N45" s="357">
        <v>188.99961559208481</v>
      </c>
    </row>
    <row r="46" spans="1:14" ht="14.4" customHeight="1" x14ac:dyDescent="0.3">
      <c r="A46" s="352" t="s">
        <v>385</v>
      </c>
      <c r="B46" s="353" t="s">
        <v>535</v>
      </c>
      <c r="C46" s="354" t="s">
        <v>395</v>
      </c>
      <c r="D46" s="355" t="s">
        <v>537</v>
      </c>
      <c r="E46" s="354" t="s">
        <v>398</v>
      </c>
      <c r="F46" s="355" t="s">
        <v>539</v>
      </c>
      <c r="G46" s="354" t="s">
        <v>399</v>
      </c>
      <c r="H46" s="354" t="s">
        <v>408</v>
      </c>
      <c r="I46" s="354" t="s">
        <v>409</v>
      </c>
      <c r="J46" s="354" t="s">
        <v>410</v>
      </c>
      <c r="K46" s="354" t="s">
        <v>411</v>
      </c>
      <c r="L46" s="356">
        <v>60.84</v>
      </c>
      <c r="M46" s="356">
        <v>3</v>
      </c>
      <c r="N46" s="357">
        <v>182.52</v>
      </c>
    </row>
    <row r="47" spans="1:14" ht="14.4" customHeight="1" x14ac:dyDescent="0.3">
      <c r="A47" s="352" t="s">
        <v>385</v>
      </c>
      <c r="B47" s="353" t="s">
        <v>535</v>
      </c>
      <c r="C47" s="354" t="s">
        <v>395</v>
      </c>
      <c r="D47" s="355" t="s">
        <v>537</v>
      </c>
      <c r="E47" s="354" t="s">
        <v>398</v>
      </c>
      <c r="F47" s="355" t="s">
        <v>539</v>
      </c>
      <c r="G47" s="354" t="s">
        <v>399</v>
      </c>
      <c r="H47" s="354" t="s">
        <v>412</v>
      </c>
      <c r="I47" s="354" t="s">
        <v>413</v>
      </c>
      <c r="J47" s="354" t="s">
        <v>414</v>
      </c>
      <c r="K47" s="354" t="s">
        <v>415</v>
      </c>
      <c r="L47" s="356">
        <v>75.010000000000019</v>
      </c>
      <c r="M47" s="356">
        <v>4</v>
      </c>
      <c r="N47" s="357">
        <v>300.04000000000008</v>
      </c>
    </row>
    <row r="48" spans="1:14" ht="14.4" customHeight="1" x14ac:dyDescent="0.3">
      <c r="A48" s="352" t="s">
        <v>385</v>
      </c>
      <c r="B48" s="353" t="s">
        <v>535</v>
      </c>
      <c r="C48" s="354" t="s">
        <v>395</v>
      </c>
      <c r="D48" s="355" t="s">
        <v>537</v>
      </c>
      <c r="E48" s="354" t="s">
        <v>398</v>
      </c>
      <c r="F48" s="355" t="s">
        <v>539</v>
      </c>
      <c r="G48" s="354" t="s">
        <v>399</v>
      </c>
      <c r="H48" s="354" t="s">
        <v>416</v>
      </c>
      <c r="I48" s="354" t="s">
        <v>417</v>
      </c>
      <c r="J48" s="354" t="s">
        <v>418</v>
      </c>
      <c r="K48" s="354" t="s">
        <v>419</v>
      </c>
      <c r="L48" s="356">
        <v>392.89057071841177</v>
      </c>
      <c r="M48" s="356">
        <v>5</v>
      </c>
      <c r="N48" s="357">
        <v>1964.4528535920588</v>
      </c>
    </row>
    <row r="49" spans="1:14" ht="14.4" customHeight="1" x14ac:dyDescent="0.3">
      <c r="A49" s="352" t="s">
        <v>385</v>
      </c>
      <c r="B49" s="353" t="s">
        <v>535</v>
      </c>
      <c r="C49" s="354" t="s">
        <v>395</v>
      </c>
      <c r="D49" s="355" t="s">
        <v>537</v>
      </c>
      <c r="E49" s="354" t="s">
        <v>398</v>
      </c>
      <c r="F49" s="355" t="s">
        <v>539</v>
      </c>
      <c r="G49" s="354" t="s">
        <v>399</v>
      </c>
      <c r="H49" s="354" t="s">
        <v>420</v>
      </c>
      <c r="I49" s="354" t="s">
        <v>117</v>
      </c>
      <c r="J49" s="354" t="s">
        <v>421</v>
      </c>
      <c r="K49" s="354"/>
      <c r="L49" s="356">
        <v>651.08102352918945</v>
      </c>
      <c r="M49" s="356">
        <v>3</v>
      </c>
      <c r="N49" s="357">
        <v>1953.2430705875684</v>
      </c>
    </row>
    <row r="50" spans="1:14" ht="14.4" customHeight="1" x14ac:dyDescent="0.3">
      <c r="A50" s="352" t="s">
        <v>385</v>
      </c>
      <c r="B50" s="353" t="s">
        <v>535</v>
      </c>
      <c r="C50" s="354" t="s">
        <v>395</v>
      </c>
      <c r="D50" s="355" t="s">
        <v>537</v>
      </c>
      <c r="E50" s="354" t="s">
        <v>398</v>
      </c>
      <c r="F50" s="355" t="s">
        <v>539</v>
      </c>
      <c r="G50" s="354" t="s">
        <v>399</v>
      </c>
      <c r="H50" s="354" t="s">
        <v>439</v>
      </c>
      <c r="I50" s="354" t="s">
        <v>440</v>
      </c>
      <c r="J50" s="354" t="s">
        <v>441</v>
      </c>
      <c r="K50" s="354" t="s">
        <v>442</v>
      </c>
      <c r="L50" s="356">
        <v>327.06</v>
      </c>
      <c r="M50" s="356">
        <v>12</v>
      </c>
      <c r="N50" s="357">
        <v>3924.7200000000003</v>
      </c>
    </row>
    <row r="51" spans="1:14" ht="14.4" customHeight="1" x14ac:dyDescent="0.3">
      <c r="A51" s="352" t="s">
        <v>385</v>
      </c>
      <c r="B51" s="353" t="s">
        <v>535</v>
      </c>
      <c r="C51" s="354" t="s">
        <v>395</v>
      </c>
      <c r="D51" s="355" t="s">
        <v>537</v>
      </c>
      <c r="E51" s="354" t="s">
        <v>398</v>
      </c>
      <c r="F51" s="355" t="s">
        <v>539</v>
      </c>
      <c r="G51" s="354" t="s">
        <v>399</v>
      </c>
      <c r="H51" s="354" t="s">
        <v>464</v>
      </c>
      <c r="I51" s="354" t="s">
        <v>465</v>
      </c>
      <c r="J51" s="354" t="s">
        <v>441</v>
      </c>
      <c r="K51" s="354" t="s">
        <v>466</v>
      </c>
      <c r="L51" s="356">
        <v>210.45000000000002</v>
      </c>
      <c r="M51" s="356">
        <v>16</v>
      </c>
      <c r="N51" s="357">
        <v>3367.2000000000003</v>
      </c>
    </row>
    <row r="52" spans="1:14" ht="14.4" customHeight="1" x14ac:dyDescent="0.3">
      <c r="A52" s="352" t="s">
        <v>385</v>
      </c>
      <c r="B52" s="353" t="s">
        <v>535</v>
      </c>
      <c r="C52" s="354" t="s">
        <v>395</v>
      </c>
      <c r="D52" s="355" t="s">
        <v>537</v>
      </c>
      <c r="E52" s="354" t="s">
        <v>398</v>
      </c>
      <c r="F52" s="355" t="s">
        <v>539</v>
      </c>
      <c r="G52" s="354" t="s">
        <v>399</v>
      </c>
      <c r="H52" s="354" t="s">
        <v>470</v>
      </c>
      <c r="I52" s="354" t="s">
        <v>471</v>
      </c>
      <c r="J52" s="354" t="s">
        <v>472</v>
      </c>
      <c r="K52" s="354" t="s">
        <v>473</v>
      </c>
      <c r="L52" s="356">
        <v>291.8866666666666</v>
      </c>
      <c r="M52" s="356">
        <v>3</v>
      </c>
      <c r="N52" s="357">
        <v>875.65999999999985</v>
      </c>
    </row>
    <row r="53" spans="1:14" ht="14.4" customHeight="1" x14ac:dyDescent="0.3">
      <c r="A53" s="352" t="s">
        <v>385</v>
      </c>
      <c r="B53" s="353" t="s">
        <v>535</v>
      </c>
      <c r="C53" s="354" t="s">
        <v>395</v>
      </c>
      <c r="D53" s="355" t="s">
        <v>537</v>
      </c>
      <c r="E53" s="354" t="s">
        <v>398</v>
      </c>
      <c r="F53" s="355" t="s">
        <v>539</v>
      </c>
      <c r="G53" s="354" t="s">
        <v>399</v>
      </c>
      <c r="H53" s="354" t="s">
        <v>487</v>
      </c>
      <c r="I53" s="354" t="s">
        <v>117</v>
      </c>
      <c r="J53" s="354" t="s">
        <v>488</v>
      </c>
      <c r="K53" s="354"/>
      <c r="L53" s="356">
        <v>526.21508286414053</v>
      </c>
      <c r="M53" s="356">
        <v>6</v>
      </c>
      <c r="N53" s="357">
        <v>3157.2904971848429</v>
      </c>
    </row>
    <row r="54" spans="1:14" ht="14.4" customHeight="1" x14ac:dyDescent="0.3">
      <c r="A54" s="352" t="s">
        <v>385</v>
      </c>
      <c r="B54" s="353" t="s">
        <v>535</v>
      </c>
      <c r="C54" s="354" t="s">
        <v>395</v>
      </c>
      <c r="D54" s="355" t="s">
        <v>537</v>
      </c>
      <c r="E54" s="354" t="s">
        <v>398</v>
      </c>
      <c r="F54" s="355" t="s">
        <v>539</v>
      </c>
      <c r="G54" s="354" t="s">
        <v>399</v>
      </c>
      <c r="H54" s="354" t="s">
        <v>510</v>
      </c>
      <c r="I54" s="354" t="s">
        <v>117</v>
      </c>
      <c r="J54" s="354" t="s">
        <v>511</v>
      </c>
      <c r="K54" s="354"/>
      <c r="L54" s="356">
        <v>1002.1585794041666</v>
      </c>
      <c r="M54" s="356">
        <v>1</v>
      </c>
      <c r="N54" s="357">
        <v>1002.1585794041666</v>
      </c>
    </row>
    <row r="55" spans="1:14" ht="14.4" customHeight="1" thickBot="1" x14ac:dyDescent="0.35">
      <c r="A55" s="358" t="s">
        <v>385</v>
      </c>
      <c r="B55" s="359" t="s">
        <v>535</v>
      </c>
      <c r="C55" s="360" t="s">
        <v>532</v>
      </c>
      <c r="D55" s="361" t="s">
        <v>538</v>
      </c>
      <c r="E55" s="360" t="s">
        <v>398</v>
      </c>
      <c r="F55" s="361" t="s">
        <v>539</v>
      </c>
      <c r="G55" s="360" t="s">
        <v>399</v>
      </c>
      <c r="H55" s="360" t="s">
        <v>533</v>
      </c>
      <c r="I55" s="360" t="s">
        <v>117</v>
      </c>
      <c r="J55" s="360" t="s">
        <v>534</v>
      </c>
      <c r="K55" s="360" t="s">
        <v>449</v>
      </c>
      <c r="L55" s="362">
        <v>24.037194261613511</v>
      </c>
      <c r="M55" s="362">
        <v>12</v>
      </c>
      <c r="N55" s="363">
        <v>288.44633113936214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8" t="s">
        <v>193</v>
      </c>
      <c r="B1" s="298"/>
      <c r="C1" s="298"/>
      <c r="D1" s="298"/>
      <c r="E1" s="298"/>
      <c r="F1" s="262"/>
      <c r="G1" s="262"/>
      <c r="H1" s="262"/>
      <c r="I1" s="26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175" t="s">
        <v>205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644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167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302" t="s">
        <v>195</v>
      </c>
      <c r="C4" s="303"/>
      <c r="D4" s="303"/>
      <c r="E4" s="304"/>
      <c r="F4" s="299" t="s">
        <v>200</v>
      </c>
      <c r="G4" s="300"/>
      <c r="H4" s="300"/>
      <c r="I4" s="301"/>
      <c r="J4" s="302" t="s">
        <v>201</v>
      </c>
      <c r="K4" s="303"/>
      <c r="L4" s="303"/>
      <c r="M4" s="304"/>
      <c r="N4" s="299" t="s">
        <v>202</v>
      </c>
      <c r="O4" s="300"/>
      <c r="P4" s="300"/>
      <c r="Q4" s="301"/>
    </row>
    <row r="5" spans="1:17" ht="14.4" customHeight="1" thickBot="1" x14ac:dyDescent="0.35">
      <c r="A5" s="364" t="s">
        <v>194</v>
      </c>
      <c r="B5" s="365" t="s">
        <v>196</v>
      </c>
      <c r="C5" s="365" t="s">
        <v>197</v>
      </c>
      <c r="D5" s="365" t="s">
        <v>198</v>
      </c>
      <c r="E5" s="366" t="s">
        <v>199</v>
      </c>
      <c r="F5" s="367" t="s">
        <v>196</v>
      </c>
      <c r="G5" s="368" t="s">
        <v>197</v>
      </c>
      <c r="H5" s="368" t="s">
        <v>198</v>
      </c>
      <c r="I5" s="369" t="s">
        <v>199</v>
      </c>
      <c r="J5" s="365" t="s">
        <v>196</v>
      </c>
      <c r="K5" s="365" t="s">
        <v>197</v>
      </c>
      <c r="L5" s="365" t="s">
        <v>198</v>
      </c>
      <c r="M5" s="366" t="s">
        <v>199</v>
      </c>
      <c r="N5" s="367" t="s">
        <v>196</v>
      </c>
      <c r="O5" s="368" t="s">
        <v>197</v>
      </c>
      <c r="P5" s="368" t="s">
        <v>198</v>
      </c>
      <c r="Q5" s="369" t="s">
        <v>199</v>
      </c>
    </row>
    <row r="6" spans="1:17" ht="14.4" customHeight="1" x14ac:dyDescent="0.3">
      <c r="A6" s="376" t="s">
        <v>541</v>
      </c>
      <c r="B6" s="382"/>
      <c r="C6" s="350"/>
      <c r="D6" s="350"/>
      <c r="E6" s="351"/>
      <c r="F6" s="379"/>
      <c r="G6" s="370"/>
      <c r="H6" s="370"/>
      <c r="I6" s="385"/>
      <c r="J6" s="382"/>
      <c r="K6" s="350"/>
      <c r="L6" s="350"/>
      <c r="M6" s="351"/>
      <c r="N6" s="379"/>
      <c r="O6" s="370"/>
      <c r="P6" s="370"/>
      <c r="Q6" s="371"/>
    </row>
    <row r="7" spans="1:17" ht="14.4" customHeight="1" x14ac:dyDescent="0.3">
      <c r="A7" s="377" t="s">
        <v>542</v>
      </c>
      <c r="B7" s="383">
        <v>616</v>
      </c>
      <c r="C7" s="356"/>
      <c r="D7" s="356"/>
      <c r="E7" s="357"/>
      <c r="F7" s="380">
        <v>1</v>
      </c>
      <c r="G7" s="372">
        <v>0</v>
      </c>
      <c r="H7" s="372">
        <v>0</v>
      </c>
      <c r="I7" s="386">
        <v>0</v>
      </c>
      <c r="J7" s="383">
        <v>148</v>
      </c>
      <c r="K7" s="356"/>
      <c r="L7" s="356"/>
      <c r="M7" s="357"/>
      <c r="N7" s="380">
        <v>1</v>
      </c>
      <c r="O7" s="372">
        <v>0</v>
      </c>
      <c r="P7" s="372">
        <v>0</v>
      </c>
      <c r="Q7" s="373">
        <v>0</v>
      </c>
    </row>
    <row r="8" spans="1:17" ht="14.4" customHeight="1" thickBot="1" x14ac:dyDescent="0.35">
      <c r="A8" s="378" t="s">
        <v>543</v>
      </c>
      <c r="B8" s="384">
        <v>28</v>
      </c>
      <c r="C8" s="362"/>
      <c r="D8" s="362"/>
      <c r="E8" s="363"/>
      <c r="F8" s="381">
        <v>1</v>
      </c>
      <c r="G8" s="374">
        <v>0</v>
      </c>
      <c r="H8" s="374">
        <v>0</v>
      </c>
      <c r="I8" s="387">
        <v>0</v>
      </c>
      <c r="J8" s="384">
        <v>19</v>
      </c>
      <c r="K8" s="362"/>
      <c r="L8" s="362"/>
      <c r="M8" s="363"/>
      <c r="N8" s="381">
        <v>1</v>
      </c>
      <c r="O8" s="374">
        <v>0</v>
      </c>
      <c r="P8" s="374">
        <v>0</v>
      </c>
      <c r="Q8" s="37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78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192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385</v>
      </c>
      <c r="B5" s="337" t="s">
        <v>386</v>
      </c>
      <c r="C5" s="338" t="s">
        <v>387</v>
      </c>
      <c r="D5" s="338" t="s">
        <v>387</v>
      </c>
      <c r="E5" s="338"/>
      <c r="F5" s="338" t="s">
        <v>387</v>
      </c>
      <c r="G5" s="338" t="s">
        <v>387</v>
      </c>
      <c r="H5" s="338" t="s">
        <v>387</v>
      </c>
      <c r="I5" s="339" t="s">
        <v>387</v>
      </c>
      <c r="J5" s="340" t="s">
        <v>53</v>
      </c>
    </row>
    <row r="6" spans="1:10" ht="14.4" customHeight="1" x14ac:dyDescent="0.3">
      <c r="A6" s="336" t="s">
        <v>385</v>
      </c>
      <c r="B6" s="337" t="s">
        <v>220</v>
      </c>
      <c r="C6" s="338">
        <v>0</v>
      </c>
      <c r="D6" s="338">
        <v>6.5440399999999999</v>
      </c>
      <c r="E6" s="338"/>
      <c r="F6" s="338">
        <v>2.31549</v>
      </c>
      <c r="G6" s="338">
        <v>6.4166632116775837</v>
      </c>
      <c r="H6" s="338">
        <v>-4.1011732116775832</v>
      </c>
      <c r="I6" s="339">
        <v>0.36085577871471836</v>
      </c>
      <c r="J6" s="340" t="s">
        <v>1</v>
      </c>
    </row>
    <row r="7" spans="1:10" ht="14.4" customHeight="1" x14ac:dyDescent="0.3">
      <c r="A7" s="336" t="s">
        <v>385</v>
      </c>
      <c r="B7" s="337" t="s">
        <v>544</v>
      </c>
      <c r="C7" s="338">
        <v>15.02064</v>
      </c>
      <c r="D7" s="338" t="s">
        <v>387</v>
      </c>
      <c r="E7" s="338"/>
      <c r="F7" s="338" t="s">
        <v>387</v>
      </c>
      <c r="G7" s="338" t="s">
        <v>387</v>
      </c>
      <c r="H7" s="338" t="s">
        <v>387</v>
      </c>
      <c r="I7" s="339" t="s">
        <v>387</v>
      </c>
      <c r="J7" s="340" t="s">
        <v>1</v>
      </c>
    </row>
    <row r="8" spans="1:10" ht="14.4" customHeight="1" x14ac:dyDescent="0.3">
      <c r="A8" s="336" t="s">
        <v>385</v>
      </c>
      <c r="B8" s="337" t="s">
        <v>221</v>
      </c>
      <c r="C8" s="338">
        <v>1483.7620199999999</v>
      </c>
      <c r="D8" s="338">
        <v>1376.048209999999</v>
      </c>
      <c r="E8" s="338"/>
      <c r="F8" s="338">
        <v>1438.6926599999999</v>
      </c>
      <c r="G8" s="338">
        <v>1424.5463307784501</v>
      </c>
      <c r="H8" s="338">
        <v>14.146329221549877</v>
      </c>
      <c r="I8" s="339">
        <v>1.0099304100652309</v>
      </c>
      <c r="J8" s="340" t="s">
        <v>1</v>
      </c>
    </row>
    <row r="9" spans="1:10" ht="14.4" customHeight="1" x14ac:dyDescent="0.3">
      <c r="A9" s="336" t="s">
        <v>385</v>
      </c>
      <c r="B9" s="337" t="s">
        <v>222</v>
      </c>
      <c r="C9" s="338">
        <v>2504.3010999999997</v>
      </c>
      <c r="D9" s="338">
        <v>1629.2333599999979</v>
      </c>
      <c r="E9" s="338"/>
      <c r="F9" s="338">
        <v>1618.95667</v>
      </c>
      <c r="G9" s="338">
        <v>1662.2274110866672</v>
      </c>
      <c r="H9" s="338">
        <v>-43.270741086667158</v>
      </c>
      <c r="I9" s="339">
        <v>0.97396821830872149</v>
      </c>
      <c r="J9" s="340" t="s">
        <v>1</v>
      </c>
    </row>
    <row r="10" spans="1:10" ht="14.4" customHeight="1" x14ac:dyDescent="0.3">
      <c r="A10" s="336" t="s">
        <v>385</v>
      </c>
      <c r="B10" s="337" t="s">
        <v>223</v>
      </c>
      <c r="C10" s="338">
        <v>-2627.2666800000006</v>
      </c>
      <c r="D10" s="338">
        <v>1357.8452800000009</v>
      </c>
      <c r="E10" s="338"/>
      <c r="F10" s="338">
        <v>7713.3536400000094</v>
      </c>
      <c r="G10" s="338">
        <v>0</v>
      </c>
      <c r="H10" s="338">
        <v>7713.3536400000094</v>
      </c>
      <c r="I10" s="339" t="s">
        <v>387</v>
      </c>
      <c r="J10" s="340" t="s">
        <v>1</v>
      </c>
    </row>
    <row r="11" spans="1:10" ht="14.4" customHeight="1" x14ac:dyDescent="0.3">
      <c r="A11" s="336" t="s">
        <v>385</v>
      </c>
      <c r="B11" s="337" t="s">
        <v>224</v>
      </c>
      <c r="C11" s="338">
        <v>20.798360000000002</v>
      </c>
      <c r="D11" s="338">
        <v>83.897779999999003</v>
      </c>
      <c r="E11" s="338"/>
      <c r="F11" s="338">
        <v>31.874049999999997</v>
      </c>
      <c r="G11" s="338">
        <v>77.305970074965501</v>
      </c>
      <c r="H11" s="338">
        <v>-45.431920074965504</v>
      </c>
      <c r="I11" s="339">
        <v>0.41231032957856872</v>
      </c>
      <c r="J11" s="340" t="s">
        <v>1</v>
      </c>
    </row>
    <row r="12" spans="1:10" ht="14.4" customHeight="1" x14ac:dyDescent="0.3">
      <c r="A12" s="336" t="s">
        <v>385</v>
      </c>
      <c r="B12" s="337" t="s">
        <v>225</v>
      </c>
      <c r="C12" s="338">
        <v>3359.6170700000002</v>
      </c>
      <c r="D12" s="338">
        <v>3469.4012799999991</v>
      </c>
      <c r="E12" s="338"/>
      <c r="F12" s="338">
        <v>3551.2735000000016</v>
      </c>
      <c r="G12" s="338">
        <v>3555.6867994785785</v>
      </c>
      <c r="H12" s="338">
        <v>-4.413299478576846</v>
      </c>
      <c r="I12" s="339">
        <v>0.99875880533706629</v>
      </c>
      <c r="J12" s="340" t="s">
        <v>1</v>
      </c>
    </row>
    <row r="13" spans="1:10" ht="14.4" customHeight="1" x14ac:dyDescent="0.3">
      <c r="A13" s="336" t="s">
        <v>385</v>
      </c>
      <c r="B13" s="337" t="s">
        <v>226</v>
      </c>
      <c r="C13" s="338">
        <v>52.8474</v>
      </c>
      <c r="D13" s="338">
        <v>85.071129999999997</v>
      </c>
      <c r="E13" s="338"/>
      <c r="F13" s="338">
        <v>52.795769999999997</v>
      </c>
      <c r="G13" s="338">
        <v>106.58516877671116</v>
      </c>
      <c r="H13" s="338">
        <v>-53.78939877671116</v>
      </c>
      <c r="I13" s="339">
        <v>0.49533880375611755</v>
      </c>
      <c r="J13" s="340" t="s">
        <v>1</v>
      </c>
    </row>
    <row r="14" spans="1:10" ht="14.4" customHeight="1" x14ac:dyDescent="0.3">
      <c r="A14" s="336" t="s">
        <v>385</v>
      </c>
      <c r="B14" s="337" t="s">
        <v>227</v>
      </c>
      <c r="C14" s="338">
        <v>0</v>
      </c>
      <c r="D14" s="338">
        <v>8.5153400000000001</v>
      </c>
      <c r="E14" s="338"/>
      <c r="F14" s="338">
        <v>0</v>
      </c>
      <c r="G14" s="338">
        <v>44.333621387666412</v>
      </c>
      <c r="H14" s="338">
        <v>-44.333621387666412</v>
      </c>
      <c r="I14" s="339">
        <v>0</v>
      </c>
      <c r="J14" s="340" t="s">
        <v>1</v>
      </c>
    </row>
    <row r="15" spans="1:10" ht="14.4" customHeight="1" x14ac:dyDescent="0.3">
      <c r="A15" s="336" t="s">
        <v>385</v>
      </c>
      <c r="B15" s="337" t="s">
        <v>228</v>
      </c>
      <c r="C15" s="338">
        <v>320.51</v>
      </c>
      <c r="D15" s="338">
        <v>482.06986999999998</v>
      </c>
      <c r="E15" s="338"/>
      <c r="F15" s="338">
        <v>742.0765899999999</v>
      </c>
      <c r="G15" s="338">
        <v>798.56132971175634</v>
      </c>
      <c r="H15" s="338">
        <v>-56.484739711756447</v>
      </c>
      <c r="I15" s="339">
        <v>0.92926687330058311</v>
      </c>
      <c r="J15" s="340" t="s">
        <v>1</v>
      </c>
    </row>
    <row r="16" spans="1:10" ht="14.4" customHeight="1" x14ac:dyDescent="0.3">
      <c r="A16" s="336" t="s">
        <v>385</v>
      </c>
      <c r="B16" s="337" t="s">
        <v>229</v>
      </c>
      <c r="C16" s="338">
        <v>20.71152</v>
      </c>
      <c r="D16" s="338">
        <v>19.181999999999999</v>
      </c>
      <c r="E16" s="338"/>
      <c r="F16" s="338">
        <v>5.8685</v>
      </c>
      <c r="G16" s="338">
        <v>17.583417376271999</v>
      </c>
      <c r="H16" s="338">
        <v>-11.714917376271998</v>
      </c>
      <c r="I16" s="339">
        <v>0.33375195927040135</v>
      </c>
      <c r="J16" s="340" t="s">
        <v>1</v>
      </c>
    </row>
    <row r="17" spans="1:10" ht="14.4" customHeight="1" x14ac:dyDescent="0.3">
      <c r="A17" s="336" t="s">
        <v>385</v>
      </c>
      <c r="B17" s="337" t="s">
        <v>230</v>
      </c>
      <c r="C17" s="338">
        <v>52.668000000000006</v>
      </c>
      <c r="D17" s="338">
        <v>701.09712000000002</v>
      </c>
      <c r="E17" s="338"/>
      <c r="F17" s="338">
        <v>470.46750000000003</v>
      </c>
      <c r="G17" s="338">
        <v>563.76816667793787</v>
      </c>
      <c r="H17" s="338">
        <v>-93.300666677937841</v>
      </c>
      <c r="I17" s="339">
        <v>0.83450525908952677</v>
      </c>
      <c r="J17" s="340" t="s">
        <v>1</v>
      </c>
    </row>
    <row r="18" spans="1:10" ht="14.4" customHeight="1" x14ac:dyDescent="0.3">
      <c r="A18" s="336" t="s">
        <v>385</v>
      </c>
      <c r="B18" s="337" t="s">
        <v>545</v>
      </c>
      <c r="C18" s="338">
        <v>2.8386</v>
      </c>
      <c r="D18" s="338" t="s">
        <v>387</v>
      </c>
      <c r="E18" s="338"/>
      <c r="F18" s="338" t="s">
        <v>387</v>
      </c>
      <c r="G18" s="338" t="s">
        <v>387</v>
      </c>
      <c r="H18" s="338" t="s">
        <v>387</v>
      </c>
      <c r="I18" s="339" t="s">
        <v>387</v>
      </c>
      <c r="J18" s="340" t="s">
        <v>1</v>
      </c>
    </row>
    <row r="19" spans="1:10" ht="14.4" customHeight="1" x14ac:dyDescent="0.3">
      <c r="A19" s="336" t="s">
        <v>385</v>
      </c>
      <c r="B19" s="337" t="s">
        <v>388</v>
      </c>
      <c r="C19" s="338">
        <v>5205.8080299999983</v>
      </c>
      <c r="D19" s="338">
        <v>9218.9054099999976</v>
      </c>
      <c r="E19" s="338"/>
      <c r="F19" s="338">
        <v>15627.674370000013</v>
      </c>
      <c r="G19" s="338">
        <v>8257.0148785606816</v>
      </c>
      <c r="H19" s="338">
        <v>7370.6594914393318</v>
      </c>
      <c r="I19" s="339">
        <v>1.8926542582086452</v>
      </c>
      <c r="J19" s="340" t="s">
        <v>389</v>
      </c>
    </row>
    <row r="21" spans="1:10" ht="14.4" customHeight="1" x14ac:dyDescent="0.3">
      <c r="A21" s="336" t="s">
        <v>385</v>
      </c>
      <c r="B21" s="337" t="s">
        <v>386</v>
      </c>
      <c r="C21" s="338" t="s">
        <v>387</v>
      </c>
      <c r="D21" s="338" t="s">
        <v>387</v>
      </c>
      <c r="E21" s="338"/>
      <c r="F21" s="338" t="s">
        <v>387</v>
      </c>
      <c r="G21" s="338" t="s">
        <v>387</v>
      </c>
      <c r="H21" s="338" t="s">
        <v>387</v>
      </c>
      <c r="I21" s="339" t="s">
        <v>387</v>
      </c>
      <c r="J21" s="340" t="s">
        <v>53</v>
      </c>
    </row>
    <row r="22" spans="1:10" ht="14.4" customHeight="1" x14ac:dyDescent="0.3">
      <c r="A22" s="336" t="s">
        <v>390</v>
      </c>
      <c r="B22" s="337" t="s">
        <v>391</v>
      </c>
      <c r="C22" s="338" t="s">
        <v>387</v>
      </c>
      <c r="D22" s="338" t="s">
        <v>387</v>
      </c>
      <c r="E22" s="338"/>
      <c r="F22" s="338" t="s">
        <v>387</v>
      </c>
      <c r="G22" s="338" t="s">
        <v>387</v>
      </c>
      <c r="H22" s="338" t="s">
        <v>387</v>
      </c>
      <c r="I22" s="339" t="s">
        <v>387</v>
      </c>
      <c r="J22" s="340" t="s">
        <v>0</v>
      </c>
    </row>
    <row r="23" spans="1:10" ht="14.4" customHeight="1" x14ac:dyDescent="0.3">
      <c r="A23" s="336" t="s">
        <v>390</v>
      </c>
      <c r="B23" s="337" t="s">
        <v>220</v>
      </c>
      <c r="C23" s="338">
        <v>0</v>
      </c>
      <c r="D23" s="338">
        <v>5.1646599999999996</v>
      </c>
      <c r="E23" s="338"/>
      <c r="F23" s="338">
        <v>1.41489</v>
      </c>
      <c r="G23" s="338">
        <v>5.4999970385809167</v>
      </c>
      <c r="H23" s="338">
        <v>-4.0851070385809169</v>
      </c>
      <c r="I23" s="339">
        <v>0.25725286578791745</v>
      </c>
      <c r="J23" s="340" t="s">
        <v>1</v>
      </c>
    </row>
    <row r="24" spans="1:10" ht="14.4" customHeight="1" x14ac:dyDescent="0.3">
      <c r="A24" s="336" t="s">
        <v>390</v>
      </c>
      <c r="B24" s="337" t="s">
        <v>544</v>
      </c>
      <c r="C24" s="338">
        <v>15.02064</v>
      </c>
      <c r="D24" s="338" t="s">
        <v>387</v>
      </c>
      <c r="E24" s="338"/>
      <c r="F24" s="338" t="s">
        <v>387</v>
      </c>
      <c r="G24" s="338" t="s">
        <v>387</v>
      </c>
      <c r="H24" s="338" t="s">
        <v>387</v>
      </c>
      <c r="I24" s="339" t="s">
        <v>387</v>
      </c>
      <c r="J24" s="340" t="s">
        <v>1</v>
      </c>
    </row>
    <row r="25" spans="1:10" ht="14.4" customHeight="1" x14ac:dyDescent="0.3">
      <c r="A25" s="336" t="s">
        <v>390</v>
      </c>
      <c r="B25" s="337" t="s">
        <v>221</v>
      </c>
      <c r="C25" s="338">
        <v>1151.6810399999999</v>
      </c>
      <c r="D25" s="338">
        <v>1027.089029999999</v>
      </c>
      <c r="E25" s="338"/>
      <c r="F25" s="338">
        <v>1067.64582</v>
      </c>
      <c r="G25" s="338">
        <v>1068.43696379167</v>
      </c>
      <c r="H25" s="338">
        <v>-0.7911437916700379</v>
      </c>
      <c r="I25" s="339">
        <v>0.99925953161629444</v>
      </c>
      <c r="J25" s="340" t="s">
        <v>1</v>
      </c>
    </row>
    <row r="26" spans="1:10" ht="14.4" customHeight="1" x14ac:dyDescent="0.3">
      <c r="A26" s="336" t="s">
        <v>390</v>
      </c>
      <c r="B26" s="337" t="s">
        <v>222</v>
      </c>
      <c r="C26" s="338">
        <v>648.36953999999992</v>
      </c>
      <c r="D26" s="338">
        <v>831.72631999999896</v>
      </c>
      <c r="E26" s="338"/>
      <c r="F26" s="338">
        <v>824.86302000000001</v>
      </c>
      <c r="G26" s="338">
        <v>827.79811303488646</v>
      </c>
      <c r="H26" s="338">
        <v>-2.9350930348864495</v>
      </c>
      <c r="I26" s="339">
        <v>0.99645433712801568</v>
      </c>
      <c r="J26" s="340" t="s">
        <v>1</v>
      </c>
    </row>
    <row r="27" spans="1:10" ht="14.4" customHeight="1" x14ac:dyDescent="0.3">
      <c r="A27" s="336" t="s">
        <v>390</v>
      </c>
      <c r="B27" s="337" t="s">
        <v>223</v>
      </c>
      <c r="C27" s="338">
        <v>-2627.2666800000006</v>
      </c>
      <c r="D27" s="338">
        <v>1357.8452800000009</v>
      </c>
      <c r="E27" s="338"/>
      <c r="F27" s="338">
        <v>7713.3536400000094</v>
      </c>
      <c r="G27" s="338">
        <v>0</v>
      </c>
      <c r="H27" s="338">
        <v>7713.3536400000094</v>
      </c>
      <c r="I27" s="339" t="s">
        <v>387</v>
      </c>
      <c r="J27" s="340" t="s">
        <v>1</v>
      </c>
    </row>
    <row r="28" spans="1:10" ht="14.4" customHeight="1" x14ac:dyDescent="0.3">
      <c r="A28" s="336" t="s">
        <v>390</v>
      </c>
      <c r="B28" s="337" t="s">
        <v>224</v>
      </c>
      <c r="C28" s="338">
        <v>20.798360000000002</v>
      </c>
      <c r="D28" s="338">
        <v>83.897779999999003</v>
      </c>
      <c r="E28" s="338"/>
      <c r="F28" s="338">
        <v>31.874049999999997</v>
      </c>
      <c r="G28" s="338">
        <v>77.305970074965501</v>
      </c>
      <c r="H28" s="338">
        <v>-45.431920074965504</v>
      </c>
      <c r="I28" s="339">
        <v>0.41231032957856872</v>
      </c>
      <c r="J28" s="340" t="s">
        <v>1</v>
      </c>
    </row>
    <row r="29" spans="1:10" ht="14.4" customHeight="1" x14ac:dyDescent="0.3">
      <c r="A29" s="336" t="s">
        <v>390</v>
      </c>
      <c r="B29" s="337" t="s">
        <v>225</v>
      </c>
      <c r="C29" s="338">
        <v>3174.6193400000002</v>
      </c>
      <c r="D29" s="338">
        <v>3167.5331299999989</v>
      </c>
      <c r="E29" s="338"/>
      <c r="F29" s="338">
        <v>3199.9833600000015</v>
      </c>
      <c r="G29" s="338">
        <v>3203.1562406025969</v>
      </c>
      <c r="H29" s="338">
        <v>-3.1728806025953418</v>
      </c>
      <c r="I29" s="339">
        <v>0.99900945181431478</v>
      </c>
      <c r="J29" s="340" t="s">
        <v>1</v>
      </c>
    </row>
    <row r="30" spans="1:10" ht="14.4" customHeight="1" x14ac:dyDescent="0.3">
      <c r="A30" s="336" t="s">
        <v>390</v>
      </c>
      <c r="B30" s="337" t="s">
        <v>226</v>
      </c>
      <c r="C30" s="338">
        <v>52.241610000000001</v>
      </c>
      <c r="D30" s="338">
        <v>77.920529999999999</v>
      </c>
      <c r="E30" s="338"/>
      <c r="F30" s="338">
        <v>48.986069999999998</v>
      </c>
      <c r="G30" s="338">
        <v>88.277288632971164</v>
      </c>
      <c r="H30" s="338">
        <v>-39.291218632971166</v>
      </c>
      <c r="I30" s="339">
        <v>0.55491135668731817</v>
      </c>
      <c r="J30" s="340" t="s">
        <v>1</v>
      </c>
    </row>
    <row r="31" spans="1:10" ht="14.4" customHeight="1" x14ac:dyDescent="0.3">
      <c r="A31" s="336" t="s">
        <v>390</v>
      </c>
      <c r="B31" s="337" t="s">
        <v>227</v>
      </c>
      <c r="C31" s="338">
        <v>0</v>
      </c>
      <c r="D31" s="338">
        <v>8.5153400000000001</v>
      </c>
      <c r="E31" s="338"/>
      <c r="F31" s="338">
        <v>0</v>
      </c>
      <c r="G31" s="338">
        <v>8.8667263600629997</v>
      </c>
      <c r="H31" s="338">
        <v>-8.8667263600629997</v>
      </c>
      <c r="I31" s="339">
        <v>0</v>
      </c>
      <c r="J31" s="340" t="s">
        <v>1</v>
      </c>
    </row>
    <row r="32" spans="1:10" ht="14.4" customHeight="1" x14ac:dyDescent="0.3">
      <c r="A32" s="336" t="s">
        <v>390</v>
      </c>
      <c r="B32" s="337" t="s">
        <v>228</v>
      </c>
      <c r="C32" s="338">
        <v>299.74669999999998</v>
      </c>
      <c r="D32" s="338">
        <v>296.46449999999999</v>
      </c>
      <c r="E32" s="338"/>
      <c r="F32" s="338">
        <v>535.06786999999997</v>
      </c>
      <c r="G32" s="338">
        <v>550.21595196300973</v>
      </c>
      <c r="H32" s="338">
        <v>-15.148081963009759</v>
      </c>
      <c r="I32" s="339">
        <v>0.97246884262630728</v>
      </c>
      <c r="J32" s="340" t="s">
        <v>1</v>
      </c>
    </row>
    <row r="33" spans="1:10" ht="14.4" customHeight="1" x14ac:dyDescent="0.3">
      <c r="A33" s="336" t="s">
        <v>390</v>
      </c>
      <c r="B33" s="337" t="s">
        <v>229</v>
      </c>
      <c r="C33" s="338">
        <v>20.71152</v>
      </c>
      <c r="D33" s="338">
        <v>9.5909999999999993</v>
      </c>
      <c r="E33" s="338"/>
      <c r="F33" s="338">
        <v>5.8685</v>
      </c>
      <c r="G33" s="338">
        <v>8.7917086881359996</v>
      </c>
      <c r="H33" s="338">
        <v>-2.9232086881359995</v>
      </c>
      <c r="I33" s="339">
        <v>0.66750391854080271</v>
      </c>
      <c r="J33" s="340" t="s">
        <v>1</v>
      </c>
    </row>
    <row r="34" spans="1:10" ht="14.4" customHeight="1" x14ac:dyDescent="0.3">
      <c r="A34" s="336" t="s">
        <v>390</v>
      </c>
      <c r="B34" s="337" t="s">
        <v>230</v>
      </c>
      <c r="C34" s="338">
        <v>45.828000000000003</v>
      </c>
      <c r="D34" s="338">
        <v>64.263630000000006</v>
      </c>
      <c r="E34" s="338"/>
      <c r="F34" s="338">
        <v>39.921849999999999</v>
      </c>
      <c r="G34" s="338">
        <v>51.675848945391913</v>
      </c>
      <c r="H34" s="338">
        <v>-11.753998945391913</v>
      </c>
      <c r="I34" s="339">
        <v>0.77254367010374869</v>
      </c>
      <c r="J34" s="340" t="s">
        <v>1</v>
      </c>
    </row>
    <row r="35" spans="1:10" ht="14.4" customHeight="1" x14ac:dyDescent="0.3">
      <c r="A35" s="336" t="s">
        <v>390</v>
      </c>
      <c r="B35" s="337" t="s">
        <v>545</v>
      </c>
      <c r="C35" s="338">
        <v>2.8386</v>
      </c>
      <c r="D35" s="338" t="s">
        <v>387</v>
      </c>
      <c r="E35" s="338"/>
      <c r="F35" s="338" t="s">
        <v>387</v>
      </c>
      <c r="G35" s="338" t="s">
        <v>387</v>
      </c>
      <c r="H35" s="338" t="s">
        <v>387</v>
      </c>
      <c r="I35" s="339" t="s">
        <v>387</v>
      </c>
      <c r="J35" s="340" t="s">
        <v>1</v>
      </c>
    </row>
    <row r="36" spans="1:10" ht="14.4" customHeight="1" x14ac:dyDescent="0.3">
      <c r="A36" s="336" t="s">
        <v>390</v>
      </c>
      <c r="B36" s="337" t="s">
        <v>392</v>
      </c>
      <c r="C36" s="338">
        <v>2804.5886699999992</v>
      </c>
      <c r="D36" s="338">
        <v>6930.0111999999972</v>
      </c>
      <c r="E36" s="338"/>
      <c r="F36" s="338">
        <v>13468.979070000014</v>
      </c>
      <c r="G36" s="338">
        <v>5890.0248091322719</v>
      </c>
      <c r="H36" s="338">
        <v>7578.9542608677421</v>
      </c>
      <c r="I36" s="339">
        <v>2.2867440301977755</v>
      </c>
      <c r="J36" s="340" t="s">
        <v>393</v>
      </c>
    </row>
    <row r="37" spans="1:10" ht="14.4" customHeight="1" x14ac:dyDescent="0.3">
      <c r="A37" s="336" t="s">
        <v>387</v>
      </c>
      <c r="B37" s="337" t="s">
        <v>387</v>
      </c>
      <c r="C37" s="338" t="s">
        <v>387</v>
      </c>
      <c r="D37" s="338" t="s">
        <v>387</v>
      </c>
      <c r="E37" s="338"/>
      <c r="F37" s="338" t="s">
        <v>387</v>
      </c>
      <c r="G37" s="338" t="s">
        <v>387</v>
      </c>
      <c r="H37" s="338" t="s">
        <v>387</v>
      </c>
      <c r="I37" s="339" t="s">
        <v>387</v>
      </c>
      <c r="J37" s="340" t="s">
        <v>394</v>
      </c>
    </row>
    <row r="38" spans="1:10" ht="14.4" customHeight="1" x14ac:dyDescent="0.3">
      <c r="A38" s="336" t="s">
        <v>395</v>
      </c>
      <c r="B38" s="337" t="s">
        <v>396</v>
      </c>
      <c r="C38" s="338" t="s">
        <v>387</v>
      </c>
      <c r="D38" s="338" t="s">
        <v>387</v>
      </c>
      <c r="E38" s="338"/>
      <c r="F38" s="338" t="s">
        <v>387</v>
      </c>
      <c r="G38" s="338" t="s">
        <v>387</v>
      </c>
      <c r="H38" s="338" t="s">
        <v>387</v>
      </c>
      <c r="I38" s="339" t="s">
        <v>387</v>
      </c>
      <c r="J38" s="340" t="s">
        <v>0</v>
      </c>
    </row>
    <row r="39" spans="1:10" ht="14.4" customHeight="1" x14ac:dyDescent="0.3">
      <c r="A39" s="336" t="s">
        <v>395</v>
      </c>
      <c r="B39" s="337" t="s">
        <v>220</v>
      </c>
      <c r="C39" s="338">
        <v>0</v>
      </c>
      <c r="D39" s="338">
        <v>1.3793800000000001</v>
      </c>
      <c r="E39" s="338"/>
      <c r="F39" s="338">
        <v>0.90059999999999996</v>
      </c>
      <c r="G39" s="338">
        <v>0.91666617309666665</v>
      </c>
      <c r="H39" s="338">
        <v>-1.6066173096666692E-2</v>
      </c>
      <c r="I39" s="339">
        <v>0.98247325627562732</v>
      </c>
      <c r="J39" s="340" t="s">
        <v>1</v>
      </c>
    </row>
    <row r="40" spans="1:10" ht="14.4" customHeight="1" x14ac:dyDescent="0.3">
      <c r="A40" s="336" t="s">
        <v>395</v>
      </c>
      <c r="B40" s="337" t="s">
        <v>544</v>
      </c>
      <c r="C40" s="338">
        <v>0</v>
      </c>
      <c r="D40" s="338" t="s">
        <v>387</v>
      </c>
      <c r="E40" s="338"/>
      <c r="F40" s="338" t="s">
        <v>387</v>
      </c>
      <c r="G40" s="338" t="s">
        <v>387</v>
      </c>
      <c r="H40" s="338" t="s">
        <v>387</v>
      </c>
      <c r="I40" s="339" t="s">
        <v>387</v>
      </c>
      <c r="J40" s="340" t="s">
        <v>1</v>
      </c>
    </row>
    <row r="41" spans="1:10" ht="14.4" customHeight="1" x14ac:dyDescent="0.3">
      <c r="A41" s="336" t="s">
        <v>395</v>
      </c>
      <c r="B41" s="337" t="s">
        <v>221</v>
      </c>
      <c r="C41" s="338">
        <v>332.08098000000001</v>
      </c>
      <c r="D41" s="338">
        <v>348.95918</v>
      </c>
      <c r="E41" s="338"/>
      <c r="F41" s="338">
        <v>371.04684000000003</v>
      </c>
      <c r="G41" s="338">
        <v>356.10936698678</v>
      </c>
      <c r="H41" s="338">
        <v>14.937473013220028</v>
      </c>
      <c r="I41" s="339">
        <v>1.0419463075055102</v>
      </c>
      <c r="J41" s="340" t="s">
        <v>1</v>
      </c>
    </row>
    <row r="42" spans="1:10" ht="14.4" customHeight="1" x14ac:dyDescent="0.3">
      <c r="A42" s="336" t="s">
        <v>395</v>
      </c>
      <c r="B42" s="337" t="s">
        <v>222</v>
      </c>
      <c r="C42" s="338">
        <v>1855.93156</v>
      </c>
      <c r="D42" s="338">
        <v>797.50703999999905</v>
      </c>
      <c r="E42" s="338"/>
      <c r="F42" s="338">
        <v>794.09365000000003</v>
      </c>
      <c r="G42" s="338">
        <v>834.42929805178073</v>
      </c>
      <c r="H42" s="338">
        <v>-40.335648051780709</v>
      </c>
      <c r="I42" s="339">
        <v>0.95166079601236908</v>
      </c>
      <c r="J42" s="340" t="s">
        <v>1</v>
      </c>
    </row>
    <row r="43" spans="1:10" ht="14.4" customHeight="1" x14ac:dyDescent="0.3">
      <c r="A43" s="336" t="s">
        <v>395</v>
      </c>
      <c r="B43" s="337" t="s">
        <v>224</v>
      </c>
      <c r="C43" s="338">
        <v>0</v>
      </c>
      <c r="D43" s="338">
        <v>0</v>
      </c>
      <c r="E43" s="338"/>
      <c r="F43" s="338" t="s">
        <v>387</v>
      </c>
      <c r="G43" s="338" t="s">
        <v>387</v>
      </c>
      <c r="H43" s="338" t="s">
        <v>387</v>
      </c>
      <c r="I43" s="339" t="s">
        <v>387</v>
      </c>
      <c r="J43" s="340" t="s">
        <v>1</v>
      </c>
    </row>
    <row r="44" spans="1:10" ht="14.4" customHeight="1" x14ac:dyDescent="0.3">
      <c r="A44" s="336" t="s">
        <v>395</v>
      </c>
      <c r="B44" s="337" t="s">
        <v>225</v>
      </c>
      <c r="C44" s="338">
        <v>184.99773000000002</v>
      </c>
      <c r="D44" s="338">
        <v>301.86815000000001</v>
      </c>
      <c r="E44" s="338"/>
      <c r="F44" s="338">
        <v>351.29014000000001</v>
      </c>
      <c r="G44" s="338">
        <v>352.53055887598174</v>
      </c>
      <c r="H44" s="338">
        <v>-1.2404188759817316</v>
      </c>
      <c r="I44" s="339">
        <v>0.99648138623801374</v>
      </c>
      <c r="J44" s="340" t="s">
        <v>1</v>
      </c>
    </row>
    <row r="45" spans="1:10" ht="14.4" customHeight="1" x14ac:dyDescent="0.3">
      <c r="A45" s="336" t="s">
        <v>395</v>
      </c>
      <c r="B45" s="337" t="s">
        <v>226</v>
      </c>
      <c r="C45" s="338">
        <v>0.60579000000000005</v>
      </c>
      <c r="D45" s="338">
        <v>7.1505999999999998</v>
      </c>
      <c r="E45" s="338"/>
      <c r="F45" s="338">
        <v>3.8097000000000003</v>
      </c>
      <c r="G45" s="338">
        <v>18.30788014374</v>
      </c>
      <c r="H45" s="338">
        <v>-14.498180143740001</v>
      </c>
      <c r="I45" s="339">
        <v>0.20809072214199786</v>
      </c>
      <c r="J45" s="340" t="s">
        <v>1</v>
      </c>
    </row>
    <row r="46" spans="1:10" ht="14.4" customHeight="1" x14ac:dyDescent="0.3">
      <c r="A46" s="336" t="s">
        <v>395</v>
      </c>
      <c r="B46" s="337" t="s">
        <v>227</v>
      </c>
      <c r="C46" s="338">
        <v>0</v>
      </c>
      <c r="D46" s="338">
        <v>0</v>
      </c>
      <c r="E46" s="338"/>
      <c r="F46" s="338">
        <v>0</v>
      </c>
      <c r="G46" s="338">
        <v>35.466895027603414</v>
      </c>
      <c r="H46" s="338">
        <v>-35.466895027603414</v>
      </c>
      <c r="I46" s="339">
        <v>0</v>
      </c>
      <c r="J46" s="340" t="s">
        <v>1</v>
      </c>
    </row>
    <row r="47" spans="1:10" ht="14.4" customHeight="1" x14ac:dyDescent="0.3">
      <c r="A47" s="336" t="s">
        <v>395</v>
      </c>
      <c r="B47" s="337" t="s">
        <v>228</v>
      </c>
      <c r="C47" s="338">
        <v>20.763300000000001</v>
      </c>
      <c r="D47" s="338">
        <v>185.60536999999999</v>
      </c>
      <c r="E47" s="338"/>
      <c r="F47" s="338">
        <v>207.00871999999998</v>
      </c>
      <c r="G47" s="338">
        <v>248.34537774874667</v>
      </c>
      <c r="H47" s="338">
        <v>-41.336657748746688</v>
      </c>
      <c r="I47" s="339">
        <v>0.83355173297983676</v>
      </c>
      <c r="J47" s="340" t="s">
        <v>1</v>
      </c>
    </row>
    <row r="48" spans="1:10" ht="14.4" customHeight="1" x14ac:dyDescent="0.3">
      <c r="A48" s="336" t="s">
        <v>395</v>
      </c>
      <c r="B48" s="337" t="s">
        <v>229</v>
      </c>
      <c r="C48" s="338" t="s">
        <v>387</v>
      </c>
      <c r="D48" s="338">
        <v>9.5909999999999993</v>
      </c>
      <c r="E48" s="338"/>
      <c r="F48" s="338">
        <v>0</v>
      </c>
      <c r="G48" s="338">
        <v>8.7917086881359996</v>
      </c>
      <c r="H48" s="338">
        <v>-8.7917086881359996</v>
      </c>
      <c r="I48" s="339">
        <v>0</v>
      </c>
      <c r="J48" s="340" t="s">
        <v>1</v>
      </c>
    </row>
    <row r="49" spans="1:10" ht="14.4" customHeight="1" x14ac:dyDescent="0.3">
      <c r="A49" s="336" t="s">
        <v>395</v>
      </c>
      <c r="B49" s="337" t="s">
        <v>230</v>
      </c>
      <c r="C49" s="338">
        <v>6.84</v>
      </c>
      <c r="D49" s="338">
        <v>636.83348999999998</v>
      </c>
      <c r="E49" s="338"/>
      <c r="F49" s="338">
        <v>430.54565000000002</v>
      </c>
      <c r="G49" s="338">
        <v>512.09231773254601</v>
      </c>
      <c r="H49" s="338">
        <v>-81.546667732545984</v>
      </c>
      <c r="I49" s="339">
        <v>0.84075787722491102</v>
      </c>
      <c r="J49" s="340" t="s">
        <v>1</v>
      </c>
    </row>
    <row r="50" spans="1:10" ht="14.4" customHeight="1" x14ac:dyDescent="0.3">
      <c r="A50" s="336" t="s">
        <v>395</v>
      </c>
      <c r="B50" s="337" t="s">
        <v>397</v>
      </c>
      <c r="C50" s="338">
        <v>2401.2193600000005</v>
      </c>
      <c r="D50" s="338">
        <v>2288.894209999999</v>
      </c>
      <c r="E50" s="338"/>
      <c r="F50" s="338">
        <v>2158.6953000000003</v>
      </c>
      <c r="G50" s="338">
        <v>2366.9900694284111</v>
      </c>
      <c r="H50" s="338">
        <v>-208.29476942841075</v>
      </c>
      <c r="I50" s="339">
        <v>0.91200015068981233</v>
      </c>
      <c r="J50" s="340" t="s">
        <v>393</v>
      </c>
    </row>
    <row r="51" spans="1:10" ht="14.4" customHeight="1" x14ac:dyDescent="0.3">
      <c r="A51" s="336" t="s">
        <v>387</v>
      </c>
      <c r="B51" s="337" t="s">
        <v>387</v>
      </c>
      <c r="C51" s="338" t="s">
        <v>387</v>
      </c>
      <c r="D51" s="338" t="s">
        <v>387</v>
      </c>
      <c r="E51" s="338"/>
      <c r="F51" s="338" t="s">
        <v>387</v>
      </c>
      <c r="G51" s="338" t="s">
        <v>387</v>
      </c>
      <c r="H51" s="338" t="s">
        <v>387</v>
      </c>
      <c r="I51" s="339" t="s">
        <v>387</v>
      </c>
      <c r="J51" s="340" t="s">
        <v>394</v>
      </c>
    </row>
    <row r="52" spans="1:10" ht="14.4" customHeight="1" x14ac:dyDescent="0.3">
      <c r="A52" s="336" t="s">
        <v>385</v>
      </c>
      <c r="B52" s="337" t="s">
        <v>388</v>
      </c>
      <c r="C52" s="338">
        <v>5205.8080299999983</v>
      </c>
      <c r="D52" s="338">
        <v>9218.9054099999958</v>
      </c>
      <c r="E52" s="338"/>
      <c r="F52" s="338">
        <v>15627.674370000015</v>
      </c>
      <c r="G52" s="338">
        <v>8257.0148785606834</v>
      </c>
      <c r="H52" s="338">
        <v>7370.6594914393318</v>
      </c>
      <c r="I52" s="339">
        <v>1.892654258208645</v>
      </c>
      <c r="J52" s="340" t="s">
        <v>389</v>
      </c>
    </row>
  </sheetData>
  <mergeCells count="3">
    <mergeCell ref="A1:I1"/>
    <mergeCell ref="F3:I3"/>
    <mergeCell ref="C4:D4"/>
  </mergeCells>
  <conditionalFormatting sqref="F20 F53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52">
    <cfRule type="expression" dxfId="10" priority="5">
      <formula>$H21&gt;0</formula>
    </cfRule>
  </conditionalFormatting>
  <conditionalFormatting sqref="A21:A52">
    <cfRule type="expression" dxfId="9" priority="2">
      <formula>AND($J21&lt;&gt;"mezeraKL",$J21&lt;&gt;"")</formula>
    </cfRule>
  </conditionalFormatting>
  <conditionalFormatting sqref="I21:I52">
    <cfRule type="expression" dxfId="8" priority="6">
      <formula>$I21&gt;1</formula>
    </cfRule>
  </conditionalFormatting>
  <conditionalFormatting sqref="B21:B52">
    <cfRule type="expression" dxfId="7" priority="1">
      <formula>OR($J21="NS",$J21="SumaNS",$J21="Účet")</formula>
    </cfRule>
  </conditionalFormatting>
  <conditionalFormatting sqref="A21:D52 F21:I52">
    <cfRule type="expression" dxfId="6" priority="8">
      <formula>AND($J21&lt;&gt;"",$J21&lt;&gt;"mezeraKL")</formula>
    </cfRule>
  </conditionalFormatting>
  <conditionalFormatting sqref="B21:D52 F21:I52">
    <cfRule type="expression" dxfId="5" priority="3">
      <formula>OR($J21="KL",$J21="SumaKL")</formula>
    </cfRule>
    <cfRule type="expression" priority="7" stopIfTrue="1">
      <formula>OR($J21="mezeraNS",$J21="mezeraKL")</formula>
    </cfRule>
  </conditionalFormatting>
  <conditionalFormatting sqref="B21:D52 F21:I52">
    <cfRule type="expression" dxfId="4" priority="4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2014-12-18T09:37:59Z</dcterms:modified>
</cp:coreProperties>
</file>