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648" windowWidth="15300" windowHeight="860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02" r:id="rId8"/>
    <sheet name="MŽ Detail" sheetId="403" r:id="rId9"/>
    <sheet name="Osobní náklady" sheetId="419" r:id="rId10"/>
    <sheet name="ON Data" sheetId="418" state="hidden" r:id="rId11"/>
  </sheets>
  <definedNames>
    <definedName name="_xlnm._FilterDatabase" localSheetId="4" hidden="1">HV!$A$5:$A$5</definedName>
    <definedName name="_xlnm._FilterDatabase" localSheetId="5" hidden="1">'Léky Žádanky'!$A$3:$G$3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Žádanky'!$A$3:$G$3</definedName>
    <definedName name="_xlnm._FilterDatabase" localSheetId="8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7" i="339" l="1"/>
  <c r="B3" i="418" l="1"/>
  <c r="L6" i="419" l="1"/>
  <c r="H6" i="419"/>
  <c r="E6" i="419"/>
  <c r="K6" i="419"/>
  <c r="G6" i="419"/>
  <c r="D6" i="419"/>
  <c r="B6" i="419"/>
  <c r="J6" i="419"/>
  <c r="F6" i="419"/>
  <c r="C6" i="419"/>
  <c r="I6" i="419"/>
  <c r="B28" i="419"/>
  <c r="B27" i="419"/>
  <c r="B26" i="419"/>
  <c r="B25" i="419"/>
  <c r="L20" i="419" l="1"/>
  <c r="K20" i="419"/>
  <c r="J20" i="419"/>
  <c r="I20" i="419"/>
  <c r="H20" i="419"/>
  <c r="G20" i="419"/>
  <c r="F20" i="419"/>
  <c r="E20" i="419"/>
  <c r="D20" i="419"/>
  <c r="C20" i="419"/>
  <c r="B20" i="419"/>
  <c r="L19" i="419"/>
  <c r="K19" i="419"/>
  <c r="J19" i="419"/>
  <c r="I19" i="419"/>
  <c r="H19" i="419"/>
  <c r="G19" i="419"/>
  <c r="F19" i="419"/>
  <c r="E19" i="419"/>
  <c r="D19" i="419"/>
  <c r="C19" i="419"/>
  <c r="B19" i="419"/>
  <c r="L17" i="419"/>
  <c r="K17" i="419"/>
  <c r="J17" i="419"/>
  <c r="I17" i="419"/>
  <c r="H17" i="419"/>
  <c r="G17" i="419"/>
  <c r="F17" i="419"/>
  <c r="E17" i="419"/>
  <c r="D17" i="419"/>
  <c r="C17" i="419"/>
  <c r="B17" i="419"/>
  <c r="L16" i="419"/>
  <c r="K16" i="419"/>
  <c r="J16" i="419"/>
  <c r="I16" i="419"/>
  <c r="H16" i="419"/>
  <c r="G16" i="419"/>
  <c r="F16" i="419"/>
  <c r="E16" i="419"/>
  <c r="D16" i="419"/>
  <c r="C16" i="419"/>
  <c r="B16" i="419"/>
  <c r="L14" i="419"/>
  <c r="K14" i="419"/>
  <c r="J14" i="419"/>
  <c r="I14" i="419"/>
  <c r="H14" i="419"/>
  <c r="G14" i="419"/>
  <c r="F14" i="419"/>
  <c r="E14" i="419"/>
  <c r="D14" i="419"/>
  <c r="C14" i="419"/>
  <c r="B14" i="419"/>
  <c r="L13" i="419"/>
  <c r="K13" i="419"/>
  <c r="J13" i="419"/>
  <c r="I13" i="419"/>
  <c r="H13" i="419"/>
  <c r="G13" i="419"/>
  <c r="F13" i="419"/>
  <c r="E13" i="419"/>
  <c r="D13" i="419"/>
  <c r="C13" i="419"/>
  <c r="B13" i="419"/>
  <c r="L12" i="419"/>
  <c r="K12" i="419"/>
  <c r="J12" i="419"/>
  <c r="I12" i="419"/>
  <c r="H12" i="419"/>
  <c r="G12" i="419"/>
  <c r="F12" i="419"/>
  <c r="E12" i="419"/>
  <c r="D12" i="419"/>
  <c r="C12" i="419"/>
  <c r="B12" i="419"/>
  <c r="L11" i="419"/>
  <c r="K11" i="419"/>
  <c r="J11" i="419"/>
  <c r="I11" i="419"/>
  <c r="H11" i="419"/>
  <c r="G11" i="419"/>
  <c r="F11" i="419"/>
  <c r="E11" i="419"/>
  <c r="D11" i="419"/>
  <c r="C11" i="419"/>
  <c r="B11" i="419"/>
  <c r="L18" i="419" l="1"/>
  <c r="K18" i="419"/>
  <c r="J18" i="419"/>
  <c r="I18" i="419"/>
  <c r="H18" i="419"/>
  <c r="G18" i="419"/>
  <c r="F18" i="419"/>
  <c r="E18" i="419"/>
  <c r="D18" i="419"/>
  <c r="C18" i="419"/>
  <c r="B18" i="419" l="1"/>
  <c r="O3" i="418" l="1"/>
  <c r="N3" i="418"/>
  <c r="M3" i="418"/>
  <c r="L3" i="418"/>
  <c r="K3" i="418"/>
  <c r="J3" i="418"/>
  <c r="I3" i="418"/>
  <c r="H3" i="418"/>
  <c r="G3" i="418"/>
  <c r="F3" i="418"/>
  <c r="E3" i="418"/>
  <c r="D3" i="418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7" i="414"/>
  <c r="A12" i="414"/>
  <c r="A4" i="414"/>
  <c r="A6" i="339" l="1"/>
  <c r="A5" i="339"/>
  <c r="D15" i="414"/>
  <c r="C15" i="414"/>
  <c r="D12" i="414"/>
  <c r="D4" i="414"/>
  <c r="C11" i="414" l="1"/>
  <c r="C7" i="414"/>
  <c r="E11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6" i="414"/>
  <c r="D16" i="414"/>
  <c r="F13" i="339" l="1"/>
  <c r="E13" i="339"/>
  <c r="E15" i="339" s="1"/>
  <c r="H12" i="339"/>
  <c r="G12" i="339"/>
  <c r="A10" i="383"/>
  <c r="A4" i="383"/>
  <c r="A14" i="383"/>
  <c r="A13" i="383"/>
  <c r="A12" i="383"/>
  <c r="A11" i="383"/>
  <c r="A7" i="383"/>
  <c r="A6" i="383"/>
  <c r="A5" i="383"/>
  <c r="C13" i="339"/>
  <c r="C15" i="339" s="1"/>
  <c r="B13" i="339"/>
  <c r="B15" i="339" s="1"/>
  <c r="C12" i="414"/>
  <c r="D14" i="414"/>
  <c r="C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 vpravo vyberte požadovanou hodnotu.</t>
        </r>
      </text>
    </comment>
  </commentList>
</comments>
</file>

<file path=xl/sharedStrings.xml><?xml version="1.0" encoding="utf-8"?>
<sst xmlns="http://schemas.openxmlformats.org/spreadsheetml/2006/main" count="2338" uniqueCount="725">
  <si>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</si>
  <si>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</si>
  <si>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</si>
  <si>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</si>
  <si>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</si>
  <si>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</si>
  <si>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</si>
  <si>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</si>
  <si>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</si>
  <si>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</si>
  <si>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</si>
  <si>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</si>
  <si>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</si>
  <si>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</si>
  <si>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</si>
  <si>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</si>
  <si>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</si>
  <si>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</si>
  <si>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</si>
  <si>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</si>
  <si>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</si>
  <si>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</si>
  <si>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</si>
  <si>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</si>
  <si>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</si>
  <si>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</si>
  <si>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</si>
  <si>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</si>
  <si>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</si>
  <si>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</si>
  <si>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</si>
  <si>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</si>
  <si>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</si>
  <si>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</si>
  <si>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</si>
  <si>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</si>
  <si>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</si>
  <si>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</si>
  <si>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</si>
  <si>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</si>
  <si>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</si>
  <si>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</si>
  <si>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</si>
  <si>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</si>
  <si>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</si>
  <si>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</si>
  <si>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</si>
  <si>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</si>
  <si>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</si>
  <si>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</si>
  <si>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</si>
  <si>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</si>
  <si>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</si>
  <si>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</si>
  <si>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</si>
  <si>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</si>
  <si>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</si>
  <si>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</si>
  <si>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</si>
  <si>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</si>
  <si>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</si>
  <si>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</si>
  <si>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</si>
  <si>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</si>
  <si>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</si>
  <si>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</si>
  <si>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</si>
  <si>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</si>
  <si>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</si>
  <si>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</si>
  <si>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</si>
  <si>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</si>
  <si>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</si>
  <si>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</si>
  <si>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</si>
  <si>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</si>
  <si>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</si>
  <si>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</si>
  <si>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</si>
  <si>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</si>
  <si>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</si>
  <si>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</si>
  <si>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</si>
  <si>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</si>
  <si>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</si>
  <si>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</si>
  <si>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</si>
  <si>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</si>
  <si>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</si>
  <si>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</si>
  <si>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</si>
  <si>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</si>
  <si>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</si>
  <si>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</si>
  <si>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</si>
  <si>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</si>
  <si>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</si>
  <si>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</si>
  <si>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</si>
  <si>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</si>
  <si>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</si>
  <si>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Rozpočet Kč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</si>
  <si>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</si>
  <si>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</si>
  <si>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</si>
  <si>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</si>
  <si>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</si>
  <si>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</si>
  <si>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</si>
  <si>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</si>
  <si>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</si>
  <si>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</si>
  <si>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</si>
  <si>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</si>
  <si>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</si>
  <si>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</si>
  <si>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</si>
  <si>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</si>
  <si>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</si>
  <si>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</si>
  <si>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</si>
  <si>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</si>
  <si>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</si>
  <si>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</si>
  <si>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</si>
  <si>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</si>
  <si>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</si>
  <si>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</si>
  <si>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305-306</t>
  </si>
  <si>
    <t>407-421</t>
  </si>
  <si>
    <t>522-528</t>
  </si>
  <si>
    <t>629-642</t>
  </si>
  <si>
    <t>743-749</t>
  </si>
  <si>
    <t>930</t>
  </si>
  <si>
    <t>940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</si>
  <si>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</si>
  <si>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</si>
  <si>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</si>
  <si>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</si>
  <si>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</si>
  <si>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</si>
  <si>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</si>
  <si>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</si>
  <si>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</si>
  <si>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</si>
  <si>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</si>
  <si>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</si>
  <si>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</si>
  <si>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</si>
  <si>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</si>
  <si>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</si>
  <si>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farmaceuti</t>
  </si>
  <si>
    <t>všeobecné sestry a porodní asistentky</t>
  </si>
  <si>
    <t>zdravot. prac. nelékaři s odb. způsobilostí</t>
  </si>
  <si>
    <t>zdravot. prac. nelékaři s odb. a spec. způsobilostí</t>
  </si>
  <si>
    <t>zdravot. prac. nelékaři pod odb. dohledem nebo přímým vedením</t>
  </si>
  <si>
    <t>jiní odb. prac. nelékaři s odb. způsobilostí a dentisté</t>
  </si>
  <si>
    <t>THP prac.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</si>
  <si>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</si>
  <si>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</si>
  <si>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</si>
  <si>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</si>
  <si>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</si>
  <si>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</si>
  <si>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</si>
  <si>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</si>
  <si>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</si>
  <si>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</si>
  <si>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</si>
  <si>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NLZP/VŠ nelékaři</t>
  </si>
  <si>
    <t>Měsíc/Rok: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</si>
  <si>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</si>
  <si>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</si>
  <si>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</si>
  <si>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</si>
  <si>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</si>
  <si>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</si>
  <si>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</si>
  <si>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</si>
  <si>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</si>
  <si>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</si>
  <si>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</si>
  <si>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</si>
  <si>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</si>
  <si>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</si>
  <si>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</si>
  <si>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</si>
  <si>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</si>
  <si>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</si>
  <si>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</si>
  <si>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</si>
  <si>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</si>
  <si>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</si>
  <si>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</si>
  <si>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</si>
  <si>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</si>
  <si>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</si>
  <si>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</si>
  <si>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</si>
  <si>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</si>
  <si>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</si>
  <si>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</si>
  <si>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</si>
  <si>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</si>
  <si>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</si>
  <si>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</si>
  <si>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</si>
  <si>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</si>
  <si>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</si>
  <si>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</si>
  <si>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</si>
  <si>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</si>
  <si>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</si>
  <si>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</si>
  <si>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</si>
  <si>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</si>
  <si>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</si>
  <si>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</si>
  <si>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</si>
  <si>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</si>
  <si>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</si>
  <si>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</si>
  <si>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</si>
  <si>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</si>
  <si>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</si>
  <si>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</si>
  <si>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</si>
  <si>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</si>
  <si>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</si>
  <si>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</si>
  <si>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</si>
  <si>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</si>
  <si>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</si>
  <si>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</si>
  <si>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</si>
  <si>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</si>
  <si>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</si>
  <si>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</si>
  <si>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</si>
  <si>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</si>
  <si>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</si>
  <si>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</si>
  <si>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</si>
  <si>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513     Náklady na reprezentaci</t>
  </si>
  <si>
    <t>51399     Náklady na reprezentaci (daň.neúč.)</t>
  </si>
  <si>
    <t>51399001     dodavatelsky</t>
  </si>
  <si>
    <t>51801     Přepravné</t>
  </si>
  <si>
    <t>51801000     přepravné-lab. vzorky,...</t>
  </si>
  <si>
    <t>51802     Spoje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</si>
  <si>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</si>
  <si>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</si>
  <si>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</si>
  <si>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</si>
  <si>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</si>
  <si>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</si>
  <si>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</si>
  <si>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</si>
  <si>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</si>
  <si>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</si>
  <si>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</si>
  <si>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</si>
  <si>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</si>
  <si>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</si>
  <si>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</si>
  <si>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</si>
  <si>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</si>
  <si>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</si>
  <si>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</si>
  <si>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</si>
  <si>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</si>
  <si>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</si>
  <si>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</si>
  <si>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</si>
  <si>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</si>
  <si>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</si>
  <si>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</si>
  <si>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</si>
  <si>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</si>
  <si>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</si>
  <si>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</si>
  <si>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</si>
  <si>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</si>
  <si>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</si>
  <si>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</si>
  <si>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</si>
  <si>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</si>
  <si>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</si>
  <si>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</si>
  <si>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</si>
  <si>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</si>
  <si>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</si>
  <si>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</si>
  <si>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</si>
  <si>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</si>
  <si>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</si>
  <si>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</si>
  <si>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</si>
  <si>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</si>
  <si>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</si>
  <si>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</si>
  <si>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</si>
  <si>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</si>
  <si>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</si>
  <si>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</si>
  <si>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</si>
  <si>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</si>
  <si>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</si>
  <si>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</si>
  <si>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60246     Dorovnání péče ZP - min.let         OZPI</t>
  </si>
  <si>
    <t>60246400     tržby VZP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</si>
  <si>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</si>
  <si>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</si>
  <si>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</si>
  <si>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</si>
  <si>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</si>
  <si>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</si>
  <si>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</si>
  <si>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</si>
  <si>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</si>
  <si>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</si>
  <si>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</si>
  <si>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</si>
  <si>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</si>
  <si>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</si>
  <si>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</si>
  <si>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</si>
  <si>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</si>
  <si>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</si>
  <si>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</si>
  <si>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</si>
  <si>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</si>
  <si>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</si>
  <si>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</si>
  <si>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</si>
  <si>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</si>
  <si>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</si>
  <si>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</si>
  <si>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</si>
  <si>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</si>
  <si>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</si>
  <si>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</si>
  <si>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</si>
  <si>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/>
  </si>
  <si>
    <t>Centrální operační sály</t>
  </si>
  <si>
    <t>50113001</t>
  </si>
  <si>
    <t>Lékárna - léčiva</t>
  </si>
  <si>
    <t>50113013</t>
  </si>
  <si>
    <t>Lékárna - antibiotika</t>
  </si>
  <si>
    <t>SumaKL</t>
  </si>
  <si>
    <t>4764</t>
  </si>
  <si>
    <t>Centrální operační sály , centrální operační sály</t>
  </si>
  <si>
    <t>SumaNS</t>
  </si>
  <si>
    <t>mezeraNS</t>
  </si>
  <si>
    <t>4766</t>
  </si>
  <si>
    <t>COS - Operační sály dětské chirurgie</t>
  </si>
  <si>
    <t>4704</t>
  </si>
  <si>
    <t>COSS, IOP - Mod.obn.přístr.vyb.c.k.onkologické p.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</si>
  <si>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</si>
  <si>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</si>
  <si>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</si>
  <si>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</si>
  <si>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</si>
  <si>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</si>
  <si>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</si>
  <si>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</si>
  <si>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</si>
  <si>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</si>
  <si>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</si>
  <si>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</si>
  <si>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</si>
  <si>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162320</t>
  </si>
  <si>
    <t>62320</t>
  </si>
  <si>
    <t>BETADINE</t>
  </si>
  <si>
    <t>UNG 1X20GM</t>
  </si>
  <si>
    <t>395210</t>
  </si>
  <si>
    <t>Aqua Touch Jelly 25x6ml</t>
  </si>
  <si>
    <t>921458</t>
  </si>
  <si>
    <t>KL ETHER 200G</t>
  </si>
  <si>
    <t>394712</t>
  </si>
  <si>
    <t>IR  AQUA STERILE OPLACH.1x1000 ml ECOTAINER</t>
  </si>
  <si>
    <t>IR OPLACH</t>
  </si>
  <si>
    <t>790001</t>
  </si>
  <si>
    <t>TRAUMACEL P 2G</t>
  </si>
  <si>
    <t>neleč.</t>
  </si>
  <si>
    <t>198880</t>
  </si>
  <si>
    <t>98880</t>
  </si>
  <si>
    <t>FYZIOLOGICKÝ ROZTOK VIAFLO</t>
  </si>
  <si>
    <t>INF SOL 10X1000ML</t>
  </si>
  <si>
    <t>920200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</si>
  <si>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</si>
  <si>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</si>
  <si>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</si>
  <si>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</si>
  <si>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</si>
  <si>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</si>
  <si>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</si>
  <si>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</si>
  <si>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920273</t>
  </si>
  <si>
    <t>KL SOL.FORMAL.K FIXACI TKANI,5000G</t>
  </si>
  <si>
    <t>500989</t>
  </si>
  <si>
    <t>KL MS HYDROG.PEROX. 3% 1000g</t>
  </si>
  <si>
    <t>501075</t>
  </si>
  <si>
    <t>IR  NaCl 0,9% 3000 ml vak Bieffe</t>
  </si>
  <si>
    <t>for irrig. 1x3000 ml 15%</t>
  </si>
  <si>
    <t>901171</t>
  </si>
  <si>
    <t>IR PARAFFINUM PERLIQUIDUM 10 ml</t>
  </si>
  <si>
    <t>IR 10 ml</t>
  </si>
  <si>
    <t>900530</t>
  </si>
  <si>
    <t>KL ROZTOK LNRS,4000G</t>
  </si>
  <si>
    <t>101076</t>
  </si>
  <si>
    <t>1076</t>
  </si>
  <si>
    <t>OPHTHALMO-FRAMYKOIN</t>
  </si>
  <si>
    <t>UNG OPH 1X5GM</t>
  </si>
  <si>
    <t>500701</t>
  </si>
  <si>
    <t>IR  AQUA STERILE OPLACH 1000 ml Pour Bottle Prom.</t>
  </si>
  <si>
    <t>50115050</t>
  </si>
  <si>
    <t>502 SZM obvazový (112 02 040)</t>
  </si>
  <si>
    <t>50115060</t>
  </si>
  <si>
    <t>503 SZM ostatní zdravotnický (112 02 100)</t>
  </si>
  <si>
    <t>50115061</t>
  </si>
  <si>
    <t>512 SZM robotické centrum (112 02 103)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</si>
  <si>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</si>
  <si>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</si>
  <si>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</si>
  <si>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</si>
  <si>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</si>
  <si>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</si>
  <si>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</si>
  <si>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</si>
  <si>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ZA317</t>
  </si>
  <si>
    <t>Krytí s mastí atrauman 5 x  5 cm bal. á 10 ks 499510</t>
  </si>
  <si>
    <t>ZA331</t>
  </si>
  <si>
    <t>Obinadlo fixa crep 10 cm x 4 m 1323100104</t>
  </si>
  <si>
    <t>ZA338</t>
  </si>
  <si>
    <t>Obinadlo hydrofilní   6 cm x   5 m 13005</t>
  </si>
  <si>
    <t>ZA424</t>
  </si>
  <si>
    <t>Obinadlo elastické idealtex 14 cm x 5 m 9310643</t>
  </si>
  <si>
    <t>ZA436</t>
  </si>
  <si>
    <t>Obinadlo pruban č.12 427312</t>
  </si>
  <si>
    <t>ZA444</t>
  </si>
  <si>
    <t>Tampon 20 x 19 cm nesterilní stáčený 1320300404</t>
  </si>
  <si>
    <t>ZA446</t>
  </si>
  <si>
    <t>Vata buničitá přířezy 20 x 30 cm 1230200129</t>
  </si>
  <si>
    <t>ZA451</t>
  </si>
  <si>
    <t>Náplast omniplast 5 cm x 9,2 m 9004540 (900429)</t>
  </si>
  <si>
    <t>ZA508</t>
  </si>
  <si>
    <t>Rouška břišní předepraná 40 x 40 cm zelená 20 nití ,karton á 300 ks, 03012+</t>
  </si>
  <si>
    <t>ZA539</t>
  </si>
  <si>
    <t>Kompresa NT 10 x 10 cm nesterilní 06103</t>
  </si>
  <si>
    <t>ZA601</t>
  </si>
  <si>
    <t>Obinadlo fixa crep 12 cm x 4 m 1323100105</t>
  </si>
  <si>
    <t>ZA614</t>
  </si>
  <si>
    <t>Gáza přířezy 48 cm x 50 cm 17 nití karton á 750 ks 07012+</t>
  </si>
  <si>
    <t>ZB084</t>
  </si>
  <si>
    <t>Náplast transpore 2,50 cm x 9,14 m 1527-1</t>
  </si>
  <si>
    <t>ZB085</t>
  </si>
  <si>
    <t>Krytí surgicel standard 5 x 7,50 cm bal. á 12 ks 1903GB</t>
  </si>
  <si>
    <t>ZC857</t>
  </si>
  <si>
    <t>Krytí mastný tyl grassolind 10 x 20 cm bal. á 30 ks 4993368</t>
  </si>
  <si>
    <t>ZD825</t>
  </si>
  <si>
    <t>Tampon stáčený s RTG 50 cm x 50 cm tkanicí karton á 1250 ks 05002+</t>
  </si>
  <si>
    <t>ZD829</t>
  </si>
  <si>
    <t>Bandáž evelína pod sádru 1321303125</t>
  </si>
  <si>
    <t>ZI558</t>
  </si>
  <si>
    <t>Náplast curapor   7 x   5 cm 22 120 ( náhrada za cosmopor )</t>
  </si>
  <si>
    <t>ZI599</t>
  </si>
  <si>
    <t>Náplast curapor 10 x   8 cm 22121 ( náhrada za cosmopor )</t>
  </si>
  <si>
    <t>ZA488</t>
  </si>
  <si>
    <t>Tampon gáza   9 x 9 nesterilní stáčený karton á 12000 ks 1320300411</t>
  </si>
  <si>
    <t>ZB086</t>
  </si>
  <si>
    <t>Krytí surgicel standard 10 x 20,0 cm bal. á 24 ks 1902GB</t>
  </si>
  <si>
    <t>ZL762</t>
  </si>
  <si>
    <t>Krytí okcel H-T 510  7 x 10 cm bal. á 15 ks 2080710 - již se nevyrábí</t>
  </si>
  <si>
    <t>ZB048</t>
  </si>
  <si>
    <t>Krytí cellistyp F (fibrilar) 2,5 x 5 cm bal. á 10 ks (náhrada za okcel) 2082025</t>
  </si>
  <si>
    <t>ZB049</t>
  </si>
  <si>
    <t>Krytí cellistyp 7 x 10 cm bal. á 15 ks (náhrada za okcel) 2080511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</si>
  <si>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</si>
  <si>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</si>
  <si>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</si>
  <si>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</si>
  <si>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</si>
  <si>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</si>
  <si>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ZA749</t>
  </si>
  <si>
    <t>Stříkačka omnifix 50 ml 4617509F</t>
  </si>
  <si>
    <t>ZA758</t>
  </si>
  <si>
    <t>Drén redon CH14 50 cm U2111400</t>
  </si>
  <si>
    <t>ZA761</t>
  </si>
  <si>
    <t>Drén redon CH12 50 cm U2111200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</si>
  <si>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</si>
  <si>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</si>
  <si>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</si>
  <si>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</si>
  <si>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</si>
  <si>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</si>
  <si>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ZA817</t>
  </si>
  <si>
    <t>Zkumavka PS 10 ml sterilní 400914</t>
  </si>
  <si>
    <t>ZB026</t>
  </si>
  <si>
    <t>Hadice silikon 5/9/2,á 10 m pro drenáž těl.dutin KVS 60-050090</t>
  </si>
  <si>
    <t>ZB249</t>
  </si>
  <si>
    <t>Sáček močový s křížovou výpustí sterilní 2000 ml ZAR-TNU201601</t>
  </si>
  <si>
    <t>ZB399</t>
  </si>
  <si>
    <t>Hadička PVC 1/1,5 KVS 599812</t>
  </si>
  <si>
    <t>ZB780</t>
  </si>
  <si>
    <t>Kontejner 120 ml sterilní 331690250350</t>
  </si>
  <si>
    <t>ZC728</t>
  </si>
  <si>
    <t>Hadice silikon 1,5 x 3 m á 25 m 34.000.00.101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</si>
  <si>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</si>
  <si>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</si>
  <si>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</si>
  <si>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</si>
  <si>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</si>
  <si>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</si>
  <si>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</si>
  <si>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</si>
  <si>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ZC900</t>
  </si>
  <si>
    <t>Systém odsávací hi-vac 200 ml-komplet bal. á 60 ks 05.000.22.801</t>
  </si>
  <si>
    <t>ZE310</t>
  </si>
  <si>
    <t>Nádoba na kontaminovaný odpad CS 6 l pův. 077802300</t>
  </si>
  <si>
    <t>ZF159</t>
  </si>
  <si>
    <t>Nádoba na kontaminovaný odpad 1 l 15-0002</t>
  </si>
  <si>
    <t>ZF985</t>
  </si>
  <si>
    <t>Katetr močový foley 24CH bal. á 12 ks 1620-02</t>
  </si>
  <si>
    <t>ZH072</t>
  </si>
  <si>
    <t>Hadice spojovací k odsávacím soupravám CH30 délka 3 m 07.068.30.301</t>
  </si>
  <si>
    <t>ZH816</t>
  </si>
  <si>
    <t>Katetr močový foley CH14 180605-000140</t>
  </si>
  <si>
    <t>ZI179</t>
  </si>
  <si>
    <t>Zkumavka s mediem+ flovakovaný tampon eSwab růžový 490CE.A</t>
  </si>
  <si>
    <t>ZJ312</t>
  </si>
  <si>
    <t>Sonda žaludeční CH16 1200 mm s RTG linkou bal. á 50 ks 412016</t>
  </si>
  <si>
    <t>ZJ703</t>
  </si>
  <si>
    <t>Sonda žaludeční CH8 1200mm s RTG linkou bal. á 10 ks 412008</t>
  </si>
  <si>
    <t>ZB502</t>
  </si>
  <si>
    <t>Hadice silikon 3 x 5 mm á 25 m 34.000.00.103</t>
  </si>
  <si>
    <t>ZF574</t>
  </si>
  <si>
    <t>Drén redon CH18 50 cm U2111800</t>
  </si>
  <si>
    <t>ZH519</t>
  </si>
  <si>
    <t>Gumička těsnící k laparosk.trokarům 3 mm á 10 ks A5857</t>
  </si>
  <si>
    <t>ZH521</t>
  </si>
  <si>
    <t>Gumička spojovací k laparosk.redukci bal.10 ks A5858</t>
  </si>
  <si>
    <t>ZL464</t>
  </si>
  <si>
    <t xml:space="preserve">Popisovač sterilní se dvěma hroty Sandel 4-in-1Marker, bal. á 25 ks, S1041F </t>
  </si>
  <si>
    <t>ZL627</t>
  </si>
  <si>
    <t xml:space="preserve">Hadice silikon 4/6/1 mm pro drenáž tělních dutin bal. á 10 m KVS 60-040060 </t>
  </si>
  <si>
    <t>ZE385</t>
  </si>
  <si>
    <t>Hadice silikon 1 x 3,0 mm á 25 m 34.000.00.100</t>
  </si>
  <si>
    <t>ZA783</t>
  </si>
  <si>
    <t>Drén Easy Flow 40 mm/30 cm, á 10 ks, 97.816.92.224</t>
  </si>
  <si>
    <t>ZD425</t>
  </si>
  <si>
    <t>Nůž k elektrodermatomu á 10 ks GB228 R</t>
  </si>
  <si>
    <t>ZC473</t>
  </si>
  <si>
    <t>Obturátor, á 24 ks, 420023-02</t>
  </si>
  <si>
    <t>ZD613</t>
  </si>
  <si>
    <t xml:space="preserve">Obal na rameno robota bal. á 20 ks 420015-03 </t>
  </si>
  <si>
    <t>ZE762</t>
  </si>
  <si>
    <t>Nástroj robotický jehelec 8 mm 1 kus = 10 životů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</si>
  <si>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</si>
  <si>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</si>
  <si>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</si>
  <si>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</si>
  <si>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</si>
  <si>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</si>
  <si>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</si>
  <si>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</si>
  <si>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ZE918</t>
  </si>
  <si>
    <t>Nůžky monopolární na pálení 420179-10</t>
  </si>
  <si>
    <t>ZE919</t>
  </si>
  <si>
    <t>Kleště maryland biopolární 420172-07</t>
  </si>
  <si>
    <t>ZD721</t>
  </si>
  <si>
    <t>Set odsávací CH 6-18 05.000.22.641</t>
  </si>
  <si>
    <t>ZA248</t>
  </si>
  <si>
    <t>Šití prolen bl 2/0 bal. á 12 ks W8977</t>
  </si>
  <si>
    <t>ZA250</t>
  </si>
  <si>
    <t>Šití ethbond zelený 2/0 bal. á 12 ks W6767</t>
  </si>
  <si>
    <t>ZA853</t>
  </si>
  <si>
    <t>Šití prolen bl 5/0 bal. á 12 ks W8830</t>
  </si>
  <si>
    <t>ZA958</t>
  </si>
  <si>
    <t>Šití safil fialový 2/0 bal. á 36 ks C1048251</t>
  </si>
  <si>
    <t>ZB033</t>
  </si>
  <si>
    <t>Šití dafilon modrý 3/0 bal. á 36 ks C0935468</t>
  </si>
  <si>
    <t>ZB214</t>
  </si>
  <si>
    <t>Šití safil fialový 4/0 bal. á 36 ks C1048029</t>
  </si>
  <si>
    <t>ZB215</t>
  </si>
  <si>
    <t>Šití safil fialový 3/0 bal. á 36 ks C1048041</t>
  </si>
  <si>
    <t>ZB217</t>
  </si>
  <si>
    <t>Šití dafilon modrý 3/0 bal. á 36 ks C0932353</t>
  </si>
  <si>
    <t>ZB220</t>
  </si>
  <si>
    <t>Šití safil fialový 3/0 bal. á 36 ks C1048046</t>
  </si>
  <si>
    <t>ZB520</t>
  </si>
  <si>
    <t>Šití safil fialový 3/0 bal. á 12 ks G1038715</t>
  </si>
  <si>
    <t>ZB979</t>
  </si>
  <si>
    <t>Šití dafilon modrý 4/0 bal. á 36 ks C0932205</t>
  </si>
  <si>
    <t>ZE801</t>
  </si>
  <si>
    <t>Šití monocryl 3/0 bal. á 12 ks W3637</t>
  </si>
  <si>
    <t>ZF699</t>
  </si>
  <si>
    <t xml:space="preserve">Šití premicron 3/0, 2,5 m bal. á 12 ks G0120060 </t>
  </si>
  <si>
    <t>ZG672</t>
  </si>
  <si>
    <t>Šití safil quick 4/0 bal. á 36 ks C1046013</t>
  </si>
  <si>
    <t>ZG849</t>
  </si>
  <si>
    <t>Šití premicron 2/0 2,5m bal. á 12ks G0120061</t>
  </si>
  <si>
    <t>ZB036</t>
  </si>
  <si>
    <t>Šití safil fialový 2 bal. á 36 ks C1038210</t>
  </si>
  <si>
    <t>ZB213</t>
  </si>
  <si>
    <t>Šití safil fialový 5/0 bal. á 36 ks C1048012</t>
  </si>
  <si>
    <t>ZB279</t>
  </si>
  <si>
    <t>Šití prolen bl 6/0 bal. á 12 ks W8815</t>
  </si>
  <si>
    <t>ZB718</t>
  </si>
  <si>
    <t>Šití prolen bl 4/0 bal. á 12 ks W8840</t>
  </si>
  <si>
    <t>ZG876</t>
  </si>
  <si>
    <t xml:space="preserve">Šití premicron 0 2,5m bal. á 12ks G0120062 </t>
  </si>
  <si>
    <t>ZI467</t>
  </si>
  <si>
    <t>Šití monoplus fialový bal. á 24 ks B0024091</t>
  </si>
  <si>
    <t>ZM044</t>
  </si>
  <si>
    <t>Šití PDS 4-0 bal. á 36 ks W9115H</t>
  </si>
  <si>
    <t>ZK581</t>
  </si>
  <si>
    <t>Šití monocryl 3/0 bal. á 12 ks W3650</t>
  </si>
  <si>
    <t>ZD308</t>
  </si>
  <si>
    <t>Šití monocryl 3/0 bal. á 12 ks W3664</t>
  </si>
  <si>
    <t>ZA865</t>
  </si>
  <si>
    <t>Šití prolen 2/0 bal. á 12 ks W8400</t>
  </si>
  <si>
    <t>ZA975</t>
  </si>
  <si>
    <t>Šití safil fialový 4/0 bal. á 36 ks C1048220</t>
  </si>
  <si>
    <t>ZB115</t>
  </si>
  <si>
    <t>Šití prolen bl 3/0 bal. á 12 ks W8849</t>
  </si>
  <si>
    <t>ZB219</t>
  </si>
  <si>
    <t>Šití safil fialový 2 bal. á 36 ks C1048535</t>
  </si>
  <si>
    <t>ZA959</t>
  </si>
  <si>
    <t>Šití safil fialový 3/0 bal. á 36 ks C1048241</t>
  </si>
  <si>
    <t>ZE535</t>
  </si>
  <si>
    <t>Šití vicryl rapide un 6/0 bal. á 12 ks W9913</t>
  </si>
  <si>
    <t>ZA833</t>
  </si>
  <si>
    <t>Jehla injekční 0,8 x   40 mm zelená 4657527</t>
  </si>
  <si>
    <t>ZB168</t>
  </si>
  <si>
    <t>Jehla chirurgická B10</t>
  </si>
  <si>
    <t>ZB248</t>
  </si>
  <si>
    <t>Jehla chirurgická G7</t>
  </si>
  <si>
    <t>ZB460</t>
  </si>
  <si>
    <t>Jehla chirurgicka G8</t>
  </si>
  <si>
    <t>ZB478</t>
  </si>
  <si>
    <t>Jehla chirurgická B11</t>
  </si>
  <si>
    <t>ZB480</t>
  </si>
  <si>
    <t>Jehla chirurgická G10</t>
  </si>
  <si>
    <t>ZB556</t>
  </si>
  <si>
    <t>Jehla injekční 1,2 x   40 mm růžová 4665120</t>
  </si>
  <si>
    <t>ZB198</t>
  </si>
  <si>
    <t>Jehla chirurgická G3</t>
  </si>
  <si>
    <t>ZB133</t>
  </si>
  <si>
    <t>Jehla chirurgická G9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</si>
  <si>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</si>
  <si>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</si>
  <si>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</si>
  <si>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</si>
  <si>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</si>
  <si>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</si>
  <si>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</si>
  <si>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</si>
  <si>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</si>
  <si>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</si>
  <si>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ZL426</t>
  </si>
  <si>
    <t>Rukavice operační ansell sensi - touch vel. 7,5 bal. á 40 párů 8050154</t>
  </si>
  <si>
    <t>ZL949</t>
  </si>
  <si>
    <t>Rukavice nitril promedica bez p. L bílé 6N á 100 ks 9399W4</t>
  </si>
  <si>
    <t>ZA329</t>
  </si>
  <si>
    <t>Obinadlo fixa crep   6 cm x 4 m 1323100102</t>
  </si>
  <si>
    <t>ZA330</t>
  </si>
  <si>
    <t>Obinadlo fixa crep   8 cm x 4 m 1323100103</t>
  </si>
  <si>
    <t>ZA340</t>
  </si>
  <si>
    <t>Obinadlo hydrofilní 12 cm x   5 m 13008</t>
  </si>
  <si>
    <t>ZA465</t>
  </si>
  <si>
    <t>Fólie incizní raucodrape sterilní 45 x 50 cm 23445</t>
  </si>
  <si>
    <t>ZA480</t>
  </si>
  <si>
    <t>Fólie incizní raucodrape 15 x 20 cm á 10 ks 25441</t>
  </si>
  <si>
    <t>ZA540</t>
  </si>
  <si>
    <t>Náplast omnifix E 15 cm x 10 m 9006513</t>
  </si>
  <si>
    <t>ZA554</t>
  </si>
  <si>
    <t>Krytí hypro-sorb R 10 x 10 x 10 mm bal. á 10 ks 006</t>
  </si>
  <si>
    <t>ZI600</t>
  </si>
  <si>
    <t>Náplast curapor 10 x 15 cm 22122 ( náhrada za cosmopor )</t>
  </si>
  <si>
    <t>ZI601</t>
  </si>
  <si>
    <t>Náplast curapor 10 x 20 cm 22123 ( náhrada za cosmopor )</t>
  </si>
  <si>
    <t>ZJ687</t>
  </si>
  <si>
    <t xml:space="preserve">Krytí gelitaspon tampon   80 x 30 mm bal. á 5 ks GS -210 </t>
  </si>
  <si>
    <t>ZK405</t>
  </si>
  <si>
    <t>Krytí gelitaspon standard 80 x 50 mm x 10 mm bal. á 10 ks 2107861</t>
  </si>
  <si>
    <t>ZC694</t>
  </si>
  <si>
    <t>Tyčinka oční PRO OPTHA nesteril. á 500 ks 16 515</t>
  </si>
  <si>
    <t>ZA513</t>
  </si>
  <si>
    <t>Krytí s mastí atrauman 10 x 10 cm bal. á 10 ks 499573</t>
  </si>
  <si>
    <t>ZA494</t>
  </si>
  <si>
    <t>Fólie incizní rucodrape ( opraflex ) 45 x 20 cm 25443</t>
  </si>
  <si>
    <t>ZA790</t>
  </si>
  <si>
    <t>Stříkačka injekční   5 ml 4606051V</t>
  </si>
  <si>
    <t>ZA932</t>
  </si>
  <si>
    <t>Elektroda neutrální ke koagulaci bal. á 50 ks E7509</t>
  </si>
  <si>
    <t>ZA964</t>
  </si>
  <si>
    <t>Stříkačka janett 60 ml vyplachovací MRG564</t>
  </si>
  <si>
    <t>ZJ695</t>
  </si>
  <si>
    <t>Sonda žaludeční CH14 1200 mm s RTG linkou bal. á 50 ks 412014</t>
  </si>
  <si>
    <t>ZA891</t>
  </si>
  <si>
    <t>Elektroda neutrální nessy ke koagulaci á 50 ks 20193-070</t>
  </si>
  <si>
    <t>ZK192</t>
  </si>
  <si>
    <t>Podložka pod mesh 1:1, 5 mm bal. á 10 ks BA721</t>
  </si>
  <si>
    <t>ZA360</t>
  </si>
  <si>
    <t>Jehla sterican 0,5 x 25 mm oranžová 9186158</t>
  </si>
  <si>
    <t>ZF431</t>
  </si>
  <si>
    <t>Rukavice operační gammex PF sensitive vel. 7,5 353195</t>
  </si>
  <si>
    <t>ZK476</t>
  </si>
  <si>
    <t>Rukavice operační latexové s pudrem ansell medigrip plus vel. 7,5 302925</t>
  </si>
  <si>
    <t>ZK482</t>
  </si>
  <si>
    <t>Rukavice operační latexové bez pudru ortpedic vel. 8,0 5788205</t>
  </si>
  <si>
    <t>ZK483</t>
  </si>
  <si>
    <t>Rukavice operační latexové bez pudru ortpedic vel. 7,5 5788204</t>
  </si>
  <si>
    <t>ZK683</t>
  </si>
  <si>
    <t>Rukavice operační gammex PF sensitive vel. 7,0 353194</t>
  </si>
  <si>
    <t>ZF432</t>
  </si>
  <si>
    <t>Rukavice operační gammex PF sensitive vel. 8,0 353196</t>
  </si>
  <si>
    <t>ZJ718</t>
  </si>
  <si>
    <t>Rukavice operační gammex PF sensitive vel. 6,5 bal. á 25 párů 353193</t>
  </si>
  <si>
    <t>ZJ719</t>
  </si>
  <si>
    <t>Rukavice operační gammex PF sensitive vel. 6,0 bal. á 25 párů 353192</t>
  </si>
  <si>
    <t>ZL069</t>
  </si>
  <si>
    <t>Rukavice operační gammex bez pudru PF EnLite vel. 5,5 353381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</si>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</sst>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#,##0%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48">
    <xf numFmtId="0" fontId="0" fillId="0" borderId="0" xfId="0"/>
    <xf numFmtId="0" fontId="27" fillId="2" borderId="15" xfId="80" applyFont="1" applyFill="1" applyBorder="1"/>
    <xf numFmtId="0" fontId="28" fillId="2" borderId="16" xfId="80" applyFont="1" applyFill="1" applyBorder="1"/>
    <xf numFmtId="3" fontId="28" fillId="2" borderId="17" xfId="80" applyNumberFormat="1" applyFont="1" applyFill="1" applyBorder="1"/>
    <xf numFmtId="0" fontId="28" fillId="4" borderId="16" xfId="80" applyFont="1" applyFill="1" applyBorder="1"/>
    <xf numFmtId="3" fontId="28" fillId="4" borderId="17" xfId="80" applyNumberFormat="1" applyFont="1" applyFill="1" applyBorder="1"/>
    <xf numFmtId="172" fontId="28" fillId="3" borderId="17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2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1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34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7" xfId="80" applyNumberFormat="1" applyFont="1" applyFill="1" applyBorder="1"/>
    <xf numFmtId="3" fontId="27" fillId="5" borderId="23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5" xfId="80" applyNumberFormat="1" applyFont="1" applyFill="1" applyBorder="1"/>
    <xf numFmtId="3" fontId="28" fillId="2" borderId="18" xfId="80" applyNumberFormat="1" applyFont="1" applyFill="1" applyBorder="1"/>
    <xf numFmtId="3" fontId="28" fillId="4" borderId="25" xfId="80" applyNumberFormat="1" applyFont="1" applyFill="1" applyBorder="1"/>
    <xf numFmtId="3" fontId="28" fillId="4" borderId="18" xfId="80" applyNumberFormat="1" applyFont="1" applyFill="1" applyBorder="1"/>
    <xf numFmtId="172" fontId="28" fillId="3" borderId="25" xfId="80" applyNumberFormat="1" applyFont="1" applyFill="1" applyBorder="1"/>
    <xf numFmtId="172" fontId="28" fillId="3" borderId="18" xfId="80" applyNumberFormat="1" applyFont="1" applyFill="1" applyBorder="1"/>
    <xf numFmtId="0" fontId="31" fillId="2" borderId="23" xfId="80" applyFont="1" applyFill="1" applyBorder="1" applyAlignment="1">
      <alignment horizontal="center"/>
    </xf>
    <xf numFmtId="0" fontId="32" fillId="0" borderId="34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0" xfId="0" applyNumberFormat="1" applyFont="1" applyFill="1" applyBorder="1" applyAlignment="1">
      <alignment horizontal="right" vertical="top"/>
    </xf>
    <xf numFmtId="3" fontId="33" fillId="0" borderId="21" xfId="0" applyNumberFormat="1" applyFont="1" applyFill="1" applyBorder="1" applyAlignment="1">
      <alignment horizontal="right" vertical="top"/>
    </xf>
    <xf numFmtId="3" fontId="34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4" xfId="81" applyFont="1" applyFill="1" applyBorder="1" applyAlignment="1"/>
    <xf numFmtId="0" fontId="29" fillId="0" borderId="0" xfId="49" applyFont="1" applyFill="1"/>
    <xf numFmtId="0" fontId="32" fillId="0" borderId="28" xfId="0" applyFont="1" applyFill="1" applyBorder="1" applyAlignment="1"/>
    <xf numFmtId="0" fontId="32" fillId="0" borderId="29" xfId="0" applyFont="1" applyFill="1" applyBorder="1" applyAlignment="1"/>
    <xf numFmtId="0" fontId="32" fillId="0" borderId="47" xfId="0" applyFont="1" applyFill="1" applyBorder="1" applyAlignment="1"/>
    <xf numFmtId="0" fontId="3" fillId="2" borderId="17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left"/>
    </xf>
    <xf numFmtId="0" fontId="32" fillId="0" borderId="23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0" xfId="0" applyFont="1" applyFill="1" applyBorder="1"/>
    <xf numFmtId="0" fontId="32" fillId="5" borderId="34" xfId="0" applyFont="1" applyFill="1" applyBorder="1"/>
    <xf numFmtId="0" fontId="32" fillId="5" borderId="40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0" xfId="0" applyNumberFormat="1" applyFont="1" applyFill="1" applyBorder="1" applyAlignment="1">
      <alignment horizontal="right" vertical="top"/>
    </xf>
    <xf numFmtId="0" fontId="3" fillId="2" borderId="25" xfId="79" applyFont="1" applyFill="1" applyBorder="1"/>
    <xf numFmtId="0" fontId="3" fillId="2" borderId="25" xfId="53" applyFont="1" applyFill="1" applyBorder="1" applyAlignment="1">
      <alignment horizontal="left"/>
    </xf>
    <xf numFmtId="3" fontId="3" fillId="2" borderId="18" xfId="53" applyNumberFormat="1" applyFont="1" applyFill="1" applyBorder="1" applyAlignment="1">
      <alignment horizontal="left"/>
    </xf>
    <xf numFmtId="3" fontId="31" fillId="0" borderId="27" xfId="53" applyNumberFormat="1" applyFont="1" applyFill="1" applyBorder="1"/>
    <xf numFmtId="3" fontId="31" fillId="0" borderId="23" xfId="53" applyNumberFormat="1" applyFont="1" applyFill="1" applyBorder="1"/>
    <xf numFmtId="0" fontId="31" fillId="2" borderId="36" xfId="74" applyFont="1" applyFill="1" applyBorder="1" applyAlignment="1">
      <alignment horizontal="center"/>
    </xf>
    <xf numFmtId="0" fontId="27" fillId="5" borderId="34" xfId="80" applyFont="1" applyFill="1" applyBorder="1"/>
    <xf numFmtId="0" fontId="31" fillId="2" borderId="21" xfId="80" applyFont="1" applyFill="1" applyBorder="1" applyAlignment="1">
      <alignment horizontal="center"/>
    </xf>
    <xf numFmtId="0" fontId="31" fillId="2" borderId="20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5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7" xfId="0" applyNumberFormat="1" applyFont="1" applyFill="1" applyBorder="1"/>
    <xf numFmtId="3" fontId="32" fillId="0" borderId="22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3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8" xfId="80" applyNumberFormat="1" applyFont="1" applyFill="1" applyBorder="1"/>
    <xf numFmtId="9" fontId="28" fillId="4" borderId="18" xfId="80" applyNumberFormat="1" applyFont="1" applyFill="1" applyBorder="1"/>
    <xf numFmtId="9" fontId="28" fillId="3" borderId="18" xfId="80" applyNumberFormat="1" applyFont="1" applyFill="1" applyBorder="1"/>
    <xf numFmtId="0" fontId="31" fillId="2" borderId="19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0" xfId="0" applyFont="1" applyFill="1" applyBorder="1" applyAlignment="1"/>
    <xf numFmtId="0" fontId="32" fillId="0" borderId="0" xfId="0" applyFont="1" applyFill="1" applyAlignment="1"/>
    <xf numFmtId="0" fontId="44" fillId="4" borderId="31" xfId="1" applyFont="1" applyFill="1" applyBorder="1"/>
    <xf numFmtId="0" fontId="44" fillId="4" borderId="15" xfId="1" applyFont="1" applyFill="1" applyBorder="1"/>
    <xf numFmtId="0" fontId="44" fillId="3" borderId="16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2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5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1" xfId="0" applyNumberFormat="1" applyFont="1" applyFill="1" applyBorder="1"/>
    <xf numFmtId="3" fontId="39" fillId="2" borderId="42" xfId="0" applyNumberFormat="1" applyFont="1" applyFill="1" applyBorder="1"/>
    <xf numFmtId="9" fontId="39" fillId="2" borderId="46" xfId="0" applyNumberFormat="1" applyFont="1" applyFill="1" applyBorder="1"/>
    <xf numFmtId="0" fontId="48" fillId="2" borderId="16" xfId="1" applyFont="1" applyFill="1" applyBorder="1" applyAlignment="1"/>
    <xf numFmtId="0" fontId="32" fillId="2" borderId="26" xfId="0" applyFont="1" applyFill="1" applyBorder="1" applyAlignment="1"/>
    <xf numFmtId="3" fontId="32" fillId="2" borderId="25" xfId="0" applyNumberFormat="1" applyFont="1" applyFill="1" applyBorder="1" applyAlignment="1"/>
    <xf numFmtId="9" fontId="32" fillId="2" borderId="18" xfId="0" applyNumberFormat="1" applyFont="1" applyFill="1" applyBorder="1" applyAlignment="1"/>
    <xf numFmtId="0" fontId="39" fillId="2" borderId="43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2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2" xfId="1" applyFont="1" applyFill="1" applyBorder="1" applyAlignment="1">
      <alignment horizontal="left" indent="4"/>
    </xf>
    <xf numFmtId="0" fontId="32" fillId="2" borderId="32" xfId="0" applyFont="1" applyFill="1" applyBorder="1" applyAlignment="1">
      <alignment horizontal="left" indent="2"/>
    </xf>
    <xf numFmtId="0" fontId="31" fillId="2" borderId="32" xfId="1" applyFont="1" applyFill="1" applyBorder="1" applyAlignment="1"/>
    <xf numFmtId="0" fontId="44" fillId="2" borderId="32" xfId="1" applyFont="1" applyFill="1" applyBorder="1" applyAlignment="1">
      <alignment horizontal="left" indent="2"/>
    </xf>
    <xf numFmtId="0" fontId="48" fillId="2" borderId="32" xfId="1" applyFont="1" applyFill="1" applyBorder="1" applyAlignment="1"/>
    <xf numFmtId="0" fontId="32" fillId="0" borderId="30" xfId="0" applyFont="1" applyBorder="1" applyAlignment="1"/>
    <xf numFmtId="3" fontId="32" fillId="0" borderId="21" xfId="0" applyNumberFormat="1" applyFont="1" applyBorder="1" applyAlignment="1"/>
    <xf numFmtId="9" fontId="32" fillId="0" borderId="20" xfId="0" applyNumberFormat="1" applyFont="1" applyBorder="1" applyAlignment="1"/>
    <xf numFmtId="0" fontId="39" fillId="0" borderId="34" xfId="0" applyFont="1" applyFill="1" applyBorder="1" applyAlignment="1">
      <alignment horizontal="left" indent="2"/>
    </xf>
    <xf numFmtId="0" fontId="32" fillId="0" borderId="34" xfId="0" applyFont="1" applyBorder="1" applyAlignment="1"/>
    <xf numFmtId="3" fontId="32" fillId="0" borderId="34" xfId="0" applyNumberFormat="1" applyFont="1" applyBorder="1" applyAlignment="1"/>
    <xf numFmtId="9" fontId="32" fillId="0" borderId="34" xfId="0" applyNumberFormat="1" applyFont="1" applyBorder="1" applyAlignment="1"/>
    <xf numFmtId="0" fontId="48" fillId="4" borderId="16" xfId="1" applyFont="1" applyFill="1" applyBorder="1" applyAlignment="1">
      <alignment horizontal="left"/>
    </xf>
    <xf numFmtId="0" fontId="32" fillId="4" borderId="26" xfId="0" applyFont="1" applyFill="1" applyBorder="1" applyAlignment="1"/>
    <xf numFmtId="3" fontId="32" fillId="4" borderId="25" xfId="0" applyNumberFormat="1" applyFont="1" applyFill="1" applyBorder="1" applyAlignment="1"/>
    <xf numFmtId="9" fontId="32" fillId="4" borderId="18" xfId="0" applyNumberFormat="1" applyFont="1" applyFill="1" applyBorder="1" applyAlignment="1"/>
    <xf numFmtId="0" fontId="48" fillId="4" borderId="43" xfId="1" applyFont="1" applyFill="1" applyBorder="1" applyAlignment="1">
      <alignment horizontal="left"/>
    </xf>
    <xf numFmtId="0" fontId="48" fillId="4" borderId="32" xfId="1" applyFont="1" applyFill="1" applyBorder="1" applyAlignment="1">
      <alignment horizontal="left"/>
    </xf>
    <xf numFmtId="0" fontId="32" fillId="4" borderId="33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0" xfId="0" applyNumberFormat="1" applyFont="1" applyBorder="1" applyAlignment="1"/>
    <xf numFmtId="0" fontId="39" fillId="3" borderId="16" xfId="0" applyFont="1" applyFill="1" applyBorder="1" applyAlignment="1"/>
    <xf numFmtId="0" fontId="32" fillId="3" borderId="26" xfId="0" applyFont="1" applyFill="1" applyBorder="1" applyAlignment="1"/>
    <xf numFmtId="3" fontId="32" fillId="3" borderId="25" xfId="0" applyNumberFormat="1" applyFont="1" applyFill="1" applyBorder="1" applyAlignment="1"/>
    <xf numFmtId="9" fontId="32" fillId="3" borderId="18" xfId="0" applyNumberFormat="1" applyFont="1" applyFill="1" applyBorder="1" applyAlignment="1"/>
    <xf numFmtId="0" fontId="7" fillId="0" borderId="0" xfId="80" applyFont="1" applyFill="1"/>
    <xf numFmtId="0" fontId="49" fillId="0" borderId="34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0" xfId="0" applyNumberFormat="1" applyFont="1" applyFill="1" applyBorder="1"/>
    <xf numFmtId="3" fontId="51" fillId="8" borderId="51" xfId="0" applyNumberFormat="1" applyFont="1" applyFill="1" applyBorder="1"/>
    <xf numFmtId="3" fontId="51" fillId="8" borderId="50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4" xfId="0" applyNumberFormat="1" applyFont="1" applyFill="1" applyBorder="1" applyAlignment="1">
      <alignment horizontal="center" vertical="center"/>
    </xf>
    <xf numFmtId="0" fontId="39" fillId="2" borderId="55" xfId="0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3" fontId="53" fillId="2" borderId="57" xfId="0" applyNumberFormat="1" applyFont="1" applyFill="1" applyBorder="1" applyAlignment="1">
      <alignment horizontal="center" vertical="center" wrapText="1"/>
    </xf>
    <xf numFmtId="0" fontId="53" fillId="2" borderId="58" xfId="0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39" fillId="2" borderId="60" xfId="0" applyFont="1" applyFill="1" applyBorder="1" applyAlignment="1"/>
    <xf numFmtId="0" fontId="39" fillId="2" borderId="62" xfId="0" applyFont="1" applyFill="1" applyBorder="1" applyAlignment="1">
      <alignment horizontal="left" indent="1"/>
    </xf>
    <xf numFmtId="0" fontId="39" fillId="2" borderId="68" xfId="0" applyFont="1" applyFill="1" applyBorder="1" applyAlignment="1">
      <alignment horizontal="left" indent="1"/>
    </xf>
    <xf numFmtId="0" fontId="39" fillId="4" borderId="60" xfId="0" applyFont="1" applyFill="1" applyBorder="1" applyAlignment="1"/>
    <xf numFmtId="0" fontId="39" fillId="4" borderId="62" xfId="0" applyFont="1" applyFill="1" applyBorder="1" applyAlignment="1">
      <alignment horizontal="left" indent="1"/>
    </xf>
    <xf numFmtId="0" fontId="39" fillId="4" borderId="73" xfId="0" applyFont="1" applyFill="1" applyBorder="1" applyAlignment="1">
      <alignment horizontal="left" indent="1"/>
    </xf>
    <xf numFmtId="0" fontId="32" fillId="2" borderId="62" xfId="0" quotePrefix="1" applyFont="1" applyFill="1" applyBorder="1" applyAlignment="1">
      <alignment horizontal="left" indent="2"/>
    </xf>
    <xf numFmtId="0" fontId="32" fillId="2" borderId="68" xfId="0" quotePrefix="1" applyFont="1" applyFill="1" applyBorder="1" applyAlignment="1">
      <alignment horizontal="left" indent="2"/>
    </xf>
    <xf numFmtId="0" fontId="39" fillId="2" borderId="60" xfId="0" applyFont="1" applyFill="1" applyBorder="1" applyAlignment="1">
      <alignment horizontal="left" indent="1"/>
    </xf>
    <xf numFmtId="0" fontId="39" fillId="2" borderId="73" xfId="0" applyFont="1" applyFill="1" applyBorder="1" applyAlignment="1">
      <alignment horizontal="left" indent="1"/>
    </xf>
    <xf numFmtId="0" fontId="39" fillId="4" borderId="68" xfId="0" applyFont="1" applyFill="1" applyBorder="1" applyAlignment="1">
      <alignment horizontal="left" indent="1"/>
    </xf>
    <xf numFmtId="0" fontId="32" fillId="0" borderId="78" xfId="0" applyFont="1" applyBorder="1"/>
    <xf numFmtId="3" fontId="32" fillId="0" borderId="78" xfId="0" applyNumberFormat="1" applyFont="1" applyBorder="1"/>
    <xf numFmtId="0" fontId="39" fillId="4" borderId="52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7" xfId="0" applyNumberFormat="1" applyFont="1" applyFill="1" applyBorder="1" applyAlignment="1">
      <alignment horizontal="center" vertical="center"/>
    </xf>
    <xf numFmtId="3" fontId="53" fillId="2" borderId="75" xfId="0" applyNumberFormat="1" applyFont="1" applyFill="1" applyBorder="1" applyAlignment="1">
      <alignment horizontal="center" vertical="center" wrapText="1"/>
    </xf>
    <xf numFmtId="174" fontId="39" fillId="4" borderId="61" xfId="0" applyNumberFormat="1" applyFont="1" applyFill="1" applyBorder="1" applyAlignment="1"/>
    <xf numFmtId="174" fontId="39" fillId="4" borderId="54" xfId="0" applyNumberFormat="1" applyFont="1" applyFill="1" applyBorder="1" applyAlignment="1"/>
    <xf numFmtId="174" fontId="39" fillId="4" borderId="55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0" borderId="63" xfId="0" applyNumberFormat="1" applyFont="1" applyBorder="1"/>
    <xf numFmtId="174" fontId="32" fillId="0" borderId="67" xfId="0" applyNumberFormat="1" applyFont="1" applyBorder="1"/>
    <xf numFmtId="174" fontId="32" fillId="0" borderId="65" xfId="0" applyNumberFormat="1" applyFont="1" applyBorder="1"/>
    <xf numFmtId="174" fontId="32" fillId="0" borderId="66" xfId="0" applyNumberFormat="1" applyFont="1" applyBorder="1"/>
    <xf numFmtId="174" fontId="39" fillId="0" borderId="74" xfId="0" applyNumberFormat="1" applyFont="1" applyBorder="1"/>
    <xf numFmtId="174" fontId="32" fillId="0" borderId="75" xfId="0" applyNumberFormat="1" applyFont="1" applyBorder="1"/>
    <xf numFmtId="174" fontId="32" fillId="0" borderId="58" xfId="0" applyNumberFormat="1" applyFont="1" applyBorder="1"/>
    <xf numFmtId="174" fontId="32" fillId="0" borderId="59" xfId="0" applyNumberFormat="1" applyFont="1" applyBorder="1"/>
    <xf numFmtId="174" fontId="39" fillId="2" borderId="76" xfId="0" applyNumberFormat="1" applyFont="1" applyFill="1" applyBorder="1" applyAlignment="1"/>
    <xf numFmtId="174" fontId="39" fillId="2" borderId="54" xfId="0" applyNumberFormat="1" applyFont="1" applyFill="1" applyBorder="1" applyAlignment="1"/>
    <xf numFmtId="174" fontId="39" fillId="2" borderId="55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0" borderId="69" xfId="0" applyNumberFormat="1" applyFont="1" applyBorder="1"/>
    <xf numFmtId="174" fontId="32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9" fillId="0" borderId="61" xfId="0" applyNumberFormat="1" applyFont="1" applyBorder="1"/>
    <xf numFmtId="174" fontId="32" fillId="0" borderId="77" xfId="0" applyNumberFormat="1" applyFont="1" applyBorder="1"/>
    <xf numFmtId="174" fontId="32" fillId="0" borderId="55" xfId="0" applyNumberFormat="1" applyFont="1" applyBorder="1"/>
    <xf numFmtId="174" fontId="32" fillId="0" borderId="56" xfId="0" applyNumberFormat="1" applyFont="1" applyBorder="1"/>
    <xf numFmtId="174" fontId="32" fillId="0" borderId="64" xfId="0" applyNumberFormat="1" applyFont="1" applyBorder="1"/>
    <xf numFmtId="174" fontId="32" fillId="0" borderId="57" xfId="0" applyNumberFormat="1" applyFont="1" applyBorder="1"/>
    <xf numFmtId="175" fontId="39" fillId="2" borderId="61" xfId="0" applyNumberFormat="1" applyFont="1" applyFill="1" applyBorder="1" applyAlignment="1"/>
    <xf numFmtId="175" fontId="32" fillId="2" borderId="54" xfId="0" applyNumberFormat="1" applyFont="1" applyFill="1" applyBorder="1" applyAlignment="1"/>
    <xf numFmtId="175" fontId="32" fillId="2" borderId="55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9" fillId="0" borderId="63" xfId="0" applyNumberFormat="1" applyFont="1" applyBorder="1"/>
    <xf numFmtId="175" fontId="32" fillId="0" borderId="64" xfId="0" applyNumberFormat="1" applyFont="1" applyBorder="1"/>
    <xf numFmtId="175" fontId="32" fillId="0" borderId="65" xfId="0" applyNumberFormat="1" applyFont="1" applyBorder="1"/>
    <xf numFmtId="175" fontId="32" fillId="0" borderId="66" xfId="0" applyNumberFormat="1" applyFont="1" applyBorder="1"/>
    <xf numFmtId="175" fontId="32" fillId="0" borderId="67" xfId="0" applyNumberFormat="1" applyFont="1" applyBorder="1"/>
    <xf numFmtId="175" fontId="39" fillId="0" borderId="69" xfId="0" applyNumberFormat="1" applyFont="1" applyBorder="1"/>
    <xf numFmtId="175" fontId="32" fillId="0" borderId="70" xfId="0" applyNumberFormat="1" applyFont="1" applyBorder="1"/>
    <xf numFmtId="175" fontId="32" fillId="0" borderId="71" xfId="0" applyNumberFormat="1" applyFont="1" applyBorder="1"/>
    <xf numFmtId="175" fontId="32" fillId="0" borderId="72" xfId="0" applyNumberFormat="1" applyFont="1" applyBorder="1"/>
    <xf numFmtId="0" fontId="25" fillId="2" borderId="15" xfId="1" applyFill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174" fontId="32" fillId="0" borderId="58" xfId="0" applyNumberFormat="1" applyFont="1" applyBorder="1" applyAlignment="1"/>
    <xf numFmtId="174" fontId="32" fillId="0" borderId="65" xfId="0" applyNumberFormat="1" applyFont="1" applyBorder="1" applyAlignment="1"/>
    <xf numFmtId="174" fontId="39" fillId="4" borderId="55" xfId="0" applyNumberFormat="1" applyFont="1" applyFill="1" applyBorder="1" applyAlignment="1">
      <alignment horizontal="center"/>
    </xf>
    <xf numFmtId="0" fontId="39" fillId="3" borderId="24" xfId="0" applyFont="1" applyFill="1" applyBorder="1" applyAlignment="1"/>
    <xf numFmtId="0" fontId="32" fillId="0" borderId="35" xfId="0" applyFont="1" applyBorder="1" applyAlignment="1"/>
    <xf numFmtId="0" fontId="39" fillId="2" borderId="24" xfId="0" applyFont="1" applyFill="1" applyBorder="1" applyAlignment="1"/>
    <xf numFmtId="0" fontId="39" fillId="4" borderId="24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4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36" xfId="80" applyFont="1" applyFill="1" applyBorder="1" applyAlignment="1">
      <alignment horizontal="center"/>
    </xf>
    <xf numFmtId="0" fontId="31" fillId="2" borderId="49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2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2" xfId="53" applyNumberFormat="1" applyFont="1" applyFill="1" applyBorder="1" applyAlignment="1">
      <alignment horizontal="right"/>
    </xf>
    <xf numFmtId="165" fontId="29" fillId="2" borderId="27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174" fontId="32" fillId="0" borderId="58" xfId="0" applyNumberFormat="1" applyFont="1" applyBorder="1" applyAlignment="1"/>
    <xf numFmtId="0" fontId="2" fillId="0" borderId="1" xfId="26" applyFont="1" applyFill="1" applyBorder="1" applyAlignment="1"/>
    <xf numFmtId="0" fontId="0" fillId="0" borderId="1" xfId="0" applyBorder="1" applyAlignment="1"/>
    <xf numFmtId="167" fontId="39" fillId="2" borderId="53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74" fontId="32" fillId="0" borderId="65" xfId="0" applyNumberFormat="1" applyFont="1" applyBorder="1" applyAlignment="1"/>
    <xf numFmtId="174" fontId="39" fillId="4" borderId="55" xfId="0" applyNumberFormat="1" applyFont="1" applyFill="1" applyBorder="1" applyAlignment="1">
      <alignment horizontal="center"/>
    </xf>
    <xf numFmtId="3" fontId="33" fillId="9" borderId="80" xfId="0" applyNumberFormat="1" applyFont="1" applyFill="1" applyBorder="1" applyAlignment="1">
      <alignment horizontal="right" vertical="top"/>
    </xf>
    <xf numFmtId="3" fontId="33" fillId="9" borderId="81" xfId="0" applyNumberFormat="1" applyFont="1" applyFill="1" applyBorder="1" applyAlignment="1">
      <alignment horizontal="right" vertical="top"/>
    </xf>
    <xf numFmtId="176" fontId="33" fillId="9" borderId="82" xfId="0" applyNumberFormat="1" applyFont="1" applyFill="1" applyBorder="1" applyAlignment="1">
      <alignment horizontal="right" vertical="top"/>
    </xf>
    <xf numFmtId="3" fontId="33" fillId="0" borderId="80" xfId="0" applyNumberFormat="1" applyFont="1" applyBorder="1" applyAlignment="1">
      <alignment horizontal="right" vertical="top"/>
    </xf>
    <xf numFmtId="176" fontId="33" fillId="9" borderId="83" xfId="0" applyNumberFormat="1" applyFont="1" applyFill="1" applyBorder="1" applyAlignment="1">
      <alignment horizontal="right" vertical="top"/>
    </xf>
    <xf numFmtId="3" fontId="35" fillId="9" borderId="85" xfId="0" applyNumberFormat="1" applyFont="1" applyFill="1" applyBorder="1" applyAlignment="1">
      <alignment horizontal="right" vertical="top"/>
    </xf>
    <xf numFmtId="3" fontId="35" fillId="9" borderId="86" xfId="0" applyNumberFormat="1" applyFont="1" applyFill="1" applyBorder="1" applyAlignment="1">
      <alignment horizontal="right" vertical="top"/>
    </xf>
    <xf numFmtId="0" fontId="35" fillId="9" borderId="87" xfId="0" applyFont="1" applyFill="1" applyBorder="1" applyAlignment="1">
      <alignment horizontal="right" vertical="top"/>
    </xf>
    <xf numFmtId="3" fontId="35" fillId="0" borderId="85" xfId="0" applyNumberFormat="1" applyFont="1" applyBorder="1" applyAlignment="1">
      <alignment horizontal="right" vertical="top"/>
    </xf>
    <xf numFmtId="0" fontId="35" fillId="9" borderId="88" xfId="0" applyFont="1" applyFill="1" applyBorder="1" applyAlignment="1">
      <alignment horizontal="right" vertical="top"/>
    </xf>
    <xf numFmtId="0" fontId="33" fillId="9" borderId="82" xfId="0" applyFont="1" applyFill="1" applyBorder="1" applyAlignment="1">
      <alignment horizontal="right" vertical="top"/>
    </xf>
    <xf numFmtId="0" fontId="33" fillId="9" borderId="83" xfId="0" applyFont="1" applyFill="1" applyBorder="1" applyAlignment="1">
      <alignment horizontal="right" vertical="top"/>
    </xf>
    <xf numFmtId="176" fontId="35" fillId="9" borderId="87" xfId="0" applyNumberFormat="1" applyFont="1" applyFill="1" applyBorder="1" applyAlignment="1">
      <alignment horizontal="right" vertical="top"/>
    </xf>
    <xf numFmtId="176" fontId="35" fillId="9" borderId="88" xfId="0" applyNumberFormat="1" applyFont="1" applyFill="1" applyBorder="1" applyAlignment="1">
      <alignment horizontal="right" vertical="top"/>
    </xf>
    <xf numFmtId="3" fontId="35" fillId="0" borderId="89" xfId="0" applyNumberFormat="1" applyFont="1" applyBorder="1" applyAlignment="1">
      <alignment horizontal="right" vertical="top"/>
    </xf>
    <xf numFmtId="3" fontId="35" fillId="0" borderId="90" xfId="0" applyNumberFormat="1" applyFont="1" applyBorder="1" applyAlignment="1">
      <alignment horizontal="right" vertical="top"/>
    </xf>
    <xf numFmtId="3" fontId="35" fillId="0" borderId="91" xfId="0" applyNumberFormat="1" applyFont="1" applyBorder="1" applyAlignment="1">
      <alignment horizontal="right" vertical="top"/>
    </xf>
    <xf numFmtId="176" fontId="35" fillId="9" borderId="92" xfId="0" applyNumberFormat="1" applyFont="1" applyFill="1" applyBorder="1" applyAlignment="1">
      <alignment horizontal="right" vertical="top"/>
    </xf>
    <xf numFmtId="0" fontId="37" fillId="10" borderId="79" xfId="0" applyFont="1" applyFill="1" applyBorder="1" applyAlignment="1">
      <alignment vertical="top"/>
    </xf>
    <xf numFmtId="0" fontId="37" fillId="10" borderId="79" xfId="0" applyFont="1" applyFill="1" applyBorder="1" applyAlignment="1">
      <alignment vertical="top" indent="2"/>
    </xf>
    <xf numFmtId="0" fontId="37" fillId="10" borderId="79" xfId="0" applyFont="1" applyFill="1" applyBorder="1" applyAlignment="1">
      <alignment vertical="top" indent="4"/>
    </xf>
    <xf numFmtId="0" fontId="38" fillId="10" borderId="84" xfId="0" applyFont="1" applyFill="1" applyBorder="1" applyAlignment="1">
      <alignment vertical="top" indent="6"/>
    </xf>
    <xf numFmtId="0" fontId="37" fillId="10" borderId="79" xfId="0" applyFont="1" applyFill="1" applyBorder="1" applyAlignment="1">
      <alignment vertical="top" indent="8"/>
    </xf>
    <xf numFmtId="0" fontId="38" fillId="10" borderId="84" xfId="0" applyFont="1" applyFill="1" applyBorder="1" applyAlignment="1">
      <alignment vertical="top" indent="2"/>
    </xf>
    <xf numFmtId="0" fontId="37" fillId="10" borderId="79" xfId="0" applyFont="1" applyFill="1" applyBorder="1" applyAlignment="1">
      <alignment vertical="top" indent="6"/>
    </xf>
    <xf numFmtId="0" fontId="38" fillId="10" borderId="84" xfId="0" applyFont="1" applyFill="1" applyBorder="1" applyAlignment="1">
      <alignment vertical="top" indent="4"/>
    </xf>
    <xf numFmtId="0" fontId="32" fillId="10" borderId="79" xfId="0" applyFont="1" applyFill="1" applyBorder="1"/>
    <xf numFmtId="0" fontId="38" fillId="10" borderId="16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/>
    <xf numFmtId="9" fontId="29" fillId="0" borderId="0" xfId="0" applyNumberFormat="1" applyFont="1" applyFill="1" applyBorder="1"/>
    <xf numFmtId="165" fontId="31" fillId="2" borderId="93" xfId="53" applyNumberFormat="1" applyFont="1" applyFill="1" applyBorder="1" applyAlignment="1">
      <alignment horizontal="left"/>
    </xf>
    <xf numFmtId="165" fontId="31" fillId="2" borderId="94" xfId="53" applyNumberFormat="1" applyFont="1" applyFill="1" applyBorder="1" applyAlignment="1">
      <alignment horizontal="left"/>
    </xf>
    <xf numFmtId="165" fontId="31" fillId="2" borderId="44" xfId="53" applyNumberFormat="1" applyFont="1" applyFill="1" applyBorder="1" applyAlignment="1">
      <alignment horizontal="left"/>
    </xf>
    <xf numFmtId="3" fontId="31" fillId="2" borderId="44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0" fontId="32" fillId="0" borderId="54" xfId="0" applyFont="1" applyFill="1" applyBorder="1"/>
    <xf numFmtId="0" fontId="32" fillId="0" borderId="55" xfId="0" applyFont="1" applyFill="1" applyBorder="1"/>
    <xf numFmtId="165" fontId="32" fillId="0" borderId="55" xfId="0" applyNumberFormat="1" applyFont="1" applyFill="1" applyBorder="1"/>
    <xf numFmtId="165" fontId="32" fillId="0" borderId="55" xfId="0" applyNumberFormat="1" applyFont="1" applyFill="1" applyBorder="1" applyAlignment="1">
      <alignment horizontal="right"/>
    </xf>
    <xf numFmtId="3" fontId="32" fillId="0" borderId="55" xfId="0" applyNumberFormat="1" applyFont="1" applyFill="1" applyBorder="1"/>
    <xf numFmtId="3" fontId="32" fillId="0" borderId="56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5" fontId="32" fillId="0" borderId="65" xfId="0" applyNumberFormat="1" applyFont="1" applyFill="1" applyBorder="1"/>
    <xf numFmtId="165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57" xfId="0" applyFont="1" applyFill="1" applyBorder="1"/>
    <xf numFmtId="0" fontId="32" fillId="0" borderId="58" xfId="0" applyFont="1" applyFill="1" applyBorder="1"/>
    <xf numFmtId="165" fontId="32" fillId="0" borderId="58" xfId="0" applyNumberFormat="1" applyFont="1" applyFill="1" applyBorder="1"/>
    <xf numFmtId="165" fontId="32" fillId="0" borderId="58" xfId="0" applyNumberFormat="1" applyFont="1" applyFill="1" applyBorder="1" applyAlignment="1">
      <alignment horizontal="right"/>
    </xf>
    <xf numFmtId="3" fontId="32" fillId="0" borderId="58" xfId="0" applyNumberFormat="1" applyFont="1" applyFill="1" applyBorder="1"/>
    <xf numFmtId="3" fontId="32" fillId="0" borderId="59" xfId="0" applyNumberFormat="1" applyFont="1" applyFill="1" applyBorder="1"/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98.6640625" style="10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255" t="s">
        <v>67</v>
      </c>
      <c r="B1" s="255"/>
    </row>
    <row r="2" spans="1:3" ht="14.4" customHeight="1" thickBot="1" x14ac:dyDescent="0.35">
      <c r="A2" s="179" t="s">
        <v>176</v>
      </c>
      <c r="B2" s="41"/>
    </row>
    <row r="3" spans="1:3" ht="14.4" customHeight="1" thickBot="1" x14ac:dyDescent="0.35">
      <c r="A3" s="251" t="s">
        <v>83</v>
      </c>
      <c r="B3" s="252"/>
    </row>
    <row r="4" spans="1:3" ht="14.4" customHeight="1" x14ac:dyDescent="0.3">
      <c r="A4" s="114" t="str">
        <f t="shared" ref="A4:A7" si="0">HYPERLINK("#'"&amp;C4&amp;"'!A1",C4)</f>
        <v>Motivace</v>
      </c>
      <c r="B4" s="63" t="s">
        <v>77</v>
      </c>
      <c r="C4" s="42" t="s">
        <v>78</v>
      </c>
    </row>
    <row r="5" spans="1:3" ht="14.4" customHeight="1" x14ac:dyDescent="0.3">
      <c r="A5" s="115" t="str">
        <f t="shared" si="0"/>
        <v>HI</v>
      </c>
      <c r="B5" s="64" t="s">
        <v>80</v>
      </c>
      <c r="C5" s="42" t="s">
        <v>70</v>
      </c>
    </row>
    <row r="6" spans="1:3" ht="14.4" customHeight="1" x14ac:dyDescent="0.3">
      <c r="A6" s="116" t="str">
        <f t="shared" si="0"/>
        <v>Man Tab</v>
      </c>
      <c r="B6" s="65" t="s">
        <v>178</v>
      </c>
      <c r="C6" s="42" t="s">
        <v>71</v>
      </c>
    </row>
    <row r="7" spans="1:3" ht="14.4" customHeight="1" thickBot="1" x14ac:dyDescent="0.35">
      <c r="A7" s="117" t="str">
        <f t="shared" si="0"/>
        <v>HV</v>
      </c>
      <c r="B7" s="66" t="s">
        <v>49</v>
      </c>
      <c r="C7" s="42" t="s">
        <v>54</v>
      </c>
    </row>
    <row r="8" spans="1:3" ht="14.4" customHeight="1" thickBot="1" x14ac:dyDescent="0.35">
      <c r="A8" s="67"/>
      <c r="B8" s="67"/>
    </row>
    <row r="9" spans="1:3" ht="14.4" customHeight="1" thickBot="1" x14ac:dyDescent="0.35">
      <c r="A9" s="253" t="s">
        <v>68</v>
      </c>
      <c r="B9" s="252"/>
    </row>
    <row r="10" spans="1:3" ht="14.4" customHeight="1" x14ac:dyDescent="0.3">
      <c r="A10" s="118" t="str">
        <f t="shared" ref="A10:A14" si="1">HYPERLINK("#'"&amp;C10&amp;"'!A1",C10)</f>
        <v>Léky Žádanky</v>
      </c>
      <c r="B10" s="64" t="s">
        <v>81</v>
      </c>
      <c r="C10" s="42" t="s">
        <v>72</v>
      </c>
    </row>
    <row r="11" spans="1:3" ht="14.4" customHeight="1" x14ac:dyDescent="0.3">
      <c r="A11" s="116" t="str">
        <f t="shared" si="1"/>
        <v>LŽ Detail</v>
      </c>
      <c r="B11" s="65" t="s">
        <v>100</v>
      </c>
      <c r="C11" s="42" t="s">
        <v>73</v>
      </c>
    </row>
    <row r="12" spans="1:3" ht="14.4" customHeight="1" x14ac:dyDescent="0.3">
      <c r="A12" s="118" t="str">
        <f t="shared" si="1"/>
        <v>Materiál Žádanky</v>
      </c>
      <c r="B12" s="65" t="s">
        <v>82</v>
      </c>
      <c r="C12" s="42" t="s">
        <v>74</v>
      </c>
    </row>
    <row r="13" spans="1:3" ht="14.4" customHeight="1" x14ac:dyDescent="0.3">
      <c r="A13" s="116" t="str">
        <f t="shared" si="1"/>
        <v>MŽ Detail</v>
      </c>
      <c r="B13" s="65" t="s">
        <v>723</v>
      </c>
      <c r="C13" s="42" t="s">
        <v>75</v>
      </c>
    </row>
    <row r="14" spans="1:3" ht="14.4" customHeight="1" thickBot="1" x14ac:dyDescent="0.35">
      <c r="A14" s="118" t="str">
        <f t="shared" si="1"/>
        <v>Osobní náklady</v>
      </c>
      <c r="B14" s="65" t="s">
        <v>65</v>
      </c>
      <c r="C14" s="42" t="s">
        <v>76</v>
      </c>
    </row>
    <row r="15" spans="1:3" ht="14.4" customHeight="1" thickBot="1" x14ac:dyDescent="0.35">
      <c r="A15" s="68"/>
      <c r="B15" s="68"/>
    </row>
    <row r="16" spans="1:3" ht="14.4" customHeight="1" thickBot="1" x14ac:dyDescent="0.35">
      <c r="A16" s="254" t="s">
        <v>69</v>
      </c>
      <c r="B16" s="252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1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2" width="12.21875" customWidth="1"/>
    <col min="3" max="3" width="12.21875" hidden="1" customWidth="1"/>
    <col min="4" max="4" width="12.21875" customWidth="1"/>
    <col min="5" max="5" width="12.21875" hidden="1" customWidth="1"/>
    <col min="6" max="6" width="12.21875" customWidth="1"/>
    <col min="7" max="8" width="12.21875" hidden="1" customWidth="1"/>
    <col min="9" max="9" width="12.21875" customWidth="1"/>
    <col min="10" max="12" width="12.21875" hidden="1" customWidth="1"/>
  </cols>
  <sheetData>
    <row r="1" spans="1:12" ht="18.600000000000001" thickBot="1" x14ac:dyDescent="0.4">
      <c r="A1" s="287" t="s">
        <v>65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</row>
    <row r="2" spans="1:12" ht="15" thickBot="1" x14ac:dyDescent="0.35">
      <c r="A2" s="179" t="s">
        <v>176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2" x14ac:dyDescent="0.3">
      <c r="A3" s="200" t="s">
        <v>170</v>
      </c>
      <c r="B3" s="289" t="s">
        <v>148</v>
      </c>
      <c r="C3" s="181">
        <v>0</v>
      </c>
      <c r="D3" s="182">
        <v>101</v>
      </c>
      <c r="E3" s="203">
        <v>203</v>
      </c>
      <c r="F3" s="182" t="s">
        <v>128</v>
      </c>
      <c r="G3" s="182" t="s">
        <v>129</v>
      </c>
      <c r="H3" s="182" t="s">
        <v>130</v>
      </c>
      <c r="I3" s="182" t="s">
        <v>131</v>
      </c>
      <c r="J3" s="182" t="s">
        <v>132</v>
      </c>
      <c r="K3" s="182">
        <v>930</v>
      </c>
      <c r="L3" s="183">
        <v>940</v>
      </c>
    </row>
    <row r="4" spans="1:12" ht="60.6" outlineLevel="1" thickBot="1" x14ac:dyDescent="0.35">
      <c r="A4" s="201">
        <v>2014</v>
      </c>
      <c r="B4" s="290"/>
      <c r="C4" s="184" t="s">
        <v>149</v>
      </c>
      <c r="D4" s="185" t="s">
        <v>150</v>
      </c>
      <c r="E4" s="204" t="s">
        <v>151</v>
      </c>
      <c r="F4" s="185" t="s">
        <v>152</v>
      </c>
      <c r="G4" s="185" t="s">
        <v>153</v>
      </c>
      <c r="H4" s="185" t="s">
        <v>154</v>
      </c>
      <c r="I4" s="185" t="s">
        <v>155</v>
      </c>
      <c r="J4" s="185" t="s">
        <v>156</v>
      </c>
      <c r="K4" s="185" t="s">
        <v>157</v>
      </c>
      <c r="L4" s="186" t="s">
        <v>158</v>
      </c>
    </row>
    <row r="5" spans="1:12" x14ac:dyDescent="0.3">
      <c r="A5" s="187" t="s">
        <v>159</v>
      </c>
      <c r="B5" s="231"/>
      <c r="C5" s="232"/>
      <c r="D5" s="233"/>
      <c r="E5" s="233"/>
      <c r="F5" s="233"/>
      <c r="G5" s="233"/>
      <c r="H5" s="233"/>
      <c r="I5" s="233"/>
      <c r="J5" s="233"/>
      <c r="K5" s="233"/>
      <c r="L5" s="234"/>
    </row>
    <row r="6" spans="1:12" ht="15" collapsed="1" thickBot="1" x14ac:dyDescent="0.35">
      <c r="A6" s="188" t="s">
        <v>59</v>
      </c>
      <c r="B6" s="235">
        <f xml:space="preserve">
TRUNC(IF($A$4&lt;=12,SUMIFS('ON Data'!D:D,'ON Data'!$B:$B,$A$4,'ON Data'!$C:$C,1),SUMIFS('ON Data'!D:D,'ON Data'!$C:$C,1)/'ON Data'!$B$3),1)</f>
        <v>53.4</v>
      </c>
      <c r="C6" s="236">
        <f xml:space="preserve">
TRUNC(IF($A$4&lt;=12,SUMIFS('ON Data'!E:E,'ON Data'!$B:$B,$A$4,'ON Data'!$C:$C,1),SUMIFS('ON Data'!E:E,'ON Data'!$C:$C,1)/'ON Data'!$B$3),1)</f>
        <v>0</v>
      </c>
      <c r="D6" s="237">
        <f xml:space="preserve">
TRUNC(IF($A$4&lt;=12,SUMIFS('ON Data'!F:F,'ON Data'!$B:$B,$A$4,'ON Data'!$C:$C,1),SUMIFS('ON Data'!F:F,'ON Data'!$C:$C,1)/'ON Data'!$B$3),1)</f>
        <v>0.1</v>
      </c>
      <c r="E6" s="237">
        <f xml:space="preserve">
TRUNC(IF($A$4&lt;=12,SUMIFS('ON Data'!H:H,'ON Data'!$B:$B,$A$4,'ON Data'!$C:$C,1),SUMIFS('ON Data'!H:H,'ON Data'!$C:$C,1)/'ON Data'!$B$3),1)</f>
        <v>0</v>
      </c>
      <c r="F6" s="237">
        <f xml:space="preserve">
TRUNC(IF($A$4&lt;=12,SUMIFS('ON Data'!I:I,'ON Data'!$B:$B,$A$4,'ON Data'!$C:$C,1),SUMIFS('ON Data'!I:I,'ON Data'!$C:$C,1)/'ON Data'!$B$3),1)</f>
        <v>39.299999999999997</v>
      </c>
      <c r="G6" s="237">
        <f xml:space="preserve">
TRUNC(IF($A$4&lt;=12,SUMIFS('ON Data'!J:J,'ON Data'!$B:$B,$A$4,'ON Data'!$C:$C,1),SUMIFS('ON Data'!J:J,'ON Data'!$C:$C,1)/'ON Data'!$B$3),1)</f>
        <v>0</v>
      </c>
      <c r="H6" s="237">
        <f xml:space="preserve">
TRUNC(IF($A$4&lt;=12,SUMIFS('ON Data'!K:K,'ON Data'!$B:$B,$A$4,'ON Data'!$C:$C,1),SUMIFS('ON Data'!K:K,'ON Data'!$C:$C,1)/'ON Data'!$B$3),1)</f>
        <v>0</v>
      </c>
      <c r="I6" s="237">
        <f xml:space="preserve">
TRUNC(IF($A$4&lt;=12,SUMIFS('ON Data'!L:L,'ON Data'!$B:$B,$A$4,'ON Data'!$C:$C,1),SUMIFS('ON Data'!L:L,'ON Data'!$C:$C,1)/'ON Data'!$B$3),1)</f>
        <v>14</v>
      </c>
      <c r="J6" s="237">
        <f xml:space="preserve">
TRUNC(IF($A$4&lt;=12,SUMIFS('ON Data'!M:M,'ON Data'!$B:$B,$A$4,'ON Data'!$C:$C,1),SUMIFS('ON Data'!M:M,'ON Data'!$C:$C,1)/'ON Data'!$B$3),1)</f>
        <v>0</v>
      </c>
      <c r="K6" s="237">
        <f xml:space="preserve">
TRUNC(IF($A$4&lt;=12,SUMIFS('ON Data'!N:N,'ON Data'!$B:$B,$A$4,'ON Data'!$C:$C,1),SUMIFS('ON Data'!N:N,'ON Data'!$C:$C,1)/'ON Data'!$B$3),1)</f>
        <v>0</v>
      </c>
      <c r="L6" s="238">
        <f xml:space="preserve">
TRUNC(IF($A$4&lt;=12,SUMIFS('ON Data'!O:O,'ON Data'!$B:$B,$A$4,'ON Data'!$C:$C,1),SUMIFS('ON Data'!O:O,'ON Data'!$C:$C,1)/'ON Data'!$B$3),1)</f>
        <v>0</v>
      </c>
    </row>
    <row r="7" spans="1:12" ht="15" hidden="1" outlineLevel="1" thickBot="1" x14ac:dyDescent="0.35">
      <c r="A7" s="188" t="s">
        <v>66</v>
      </c>
      <c r="B7" s="235"/>
      <c r="C7" s="239"/>
      <c r="D7" s="237"/>
      <c r="E7" s="237"/>
      <c r="F7" s="237"/>
      <c r="G7" s="237"/>
      <c r="H7" s="237"/>
      <c r="I7" s="237"/>
      <c r="J7" s="237"/>
      <c r="K7" s="237"/>
      <c r="L7" s="238"/>
    </row>
    <row r="8" spans="1:12" ht="15" hidden="1" outlineLevel="1" thickBot="1" x14ac:dyDescent="0.35">
      <c r="A8" s="188" t="s">
        <v>61</v>
      </c>
      <c r="B8" s="235"/>
      <c r="C8" s="239"/>
      <c r="D8" s="237"/>
      <c r="E8" s="237"/>
      <c r="F8" s="237"/>
      <c r="G8" s="237"/>
      <c r="H8" s="237"/>
      <c r="I8" s="237"/>
      <c r="J8" s="237"/>
      <c r="K8" s="237"/>
      <c r="L8" s="238"/>
    </row>
    <row r="9" spans="1:12" ht="15" hidden="1" outlineLevel="1" thickBot="1" x14ac:dyDescent="0.35">
      <c r="A9" s="189" t="s">
        <v>56</v>
      </c>
      <c r="B9" s="240"/>
      <c r="C9" s="241"/>
      <c r="D9" s="242"/>
      <c r="E9" s="242"/>
      <c r="F9" s="242"/>
      <c r="G9" s="242"/>
      <c r="H9" s="242"/>
      <c r="I9" s="242"/>
      <c r="J9" s="242"/>
      <c r="K9" s="242"/>
      <c r="L9" s="243"/>
    </row>
    <row r="10" spans="1:12" x14ac:dyDescent="0.3">
      <c r="A10" s="190" t="s">
        <v>160</v>
      </c>
      <c r="B10" s="205"/>
      <c r="C10" s="206"/>
      <c r="D10" s="207"/>
      <c r="E10" s="207"/>
      <c r="F10" s="207"/>
      <c r="G10" s="207"/>
      <c r="H10" s="207"/>
      <c r="I10" s="207"/>
      <c r="J10" s="207"/>
      <c r="K10" s="207"/>
      <c r="L10" s="208"/>
    </row>
    <row r="11" spans="1:12" x14ac:dyDescent="0.3">
      <c r="A11" s="191" t="s">
        <v>161</v>
      </c>
      <c r="B11" s="209">
        <f xml:space="preserve">
IF($A$4&lt;=12,SUMIFS('ON Data'!D:D,'ON Data'!$B:$B,$A$4,'ON Data'!$C:$C,2),SUMIFS('ON Data'!D:D,'ON Data'!$C:$C,2))</f>
        <v>15294.05</v>
      </c>
      <c r="C11" s="210">
        <f xml:space="preserve">
IF($A$4&lt;=12,SUMIFS('ON Data'!E:E,'ON Data'!$B:$B,$A$4,'ON Data'!$C:$C,2),SUMIFS('ON Data'!E:E,'ON Data'!$C:$C,2))</f>
        <v>0</v>
      </c>
      <c r="D11" s="211">
        <f xml:space="preserve">
IF($A$4&lt;=12,SUMIFS('ON Data'!F:F,'ON Data'!$B:$B,$A$4,'ON Data'!$C:$C,2),SUMIFS('ON Data'!F:F,'ON Data'!$C:$C,2))</f>
        <v>34.4</v>
      </c>
      <c r="E11" s="211">
        <f xml:space="preserve">
IF($A$4&lt;=12,SUMIFS('ON Data'!H:H,'ON Data'!$B:$B,$A$4,'ON Data'!$C:$C,2),SUMIFS('ON Data'!H:H,'ON Data'!$C:$C,2))</f>
        <v>0</v>
      </c>
      <c r="F11" s="211">
        <f xml:space="preserve">
IF($A$4&lt;=12,SUMIFS('ON Data'!I:I,'ON Data'!$B:$B,$A$4,'ON Data'!$C:$C,2),SUMIFS('ON Data'!I:I,'ON Data'!$C:$C,2))</f>
        <v>11118.650000000001</v>
      </c>
      <c r="G11" s="211">
        <f xml:space="preserve">
IF($A$4&lt;=12,SUMIFS('ON Data'!J:J,'ON Data'!$B:$B,$A$4,'ON Data'!$C:$C,2),SUMIFS('ON Data'!J:J,'ON Data'!$C:$C,2))</f>
        <v>0</v>
      </c>
      <c r="H11" s="211">
        <f xml:space="preserve">
IF($A$4&lt;=12,SUMIFS('ON Data'!K:K,'ON Data'!$B:$B,$A$4,'ON Data'!$C:$C,2),SUMIFS('ON Data'!K:K,'ON Data'!$C:$C,2))</f>
        <v>0</v>
      </c>
      <c r="I11" s="211">
        <f xml:space="preserve">
IF($A$4&lt;=12,SUMIFS('ON Data'!L:L,'ON Data'!$B:$B,$A$4,'ON Data'!$C:$C,2),SUMIFS('ON Data'!L:L,'ON Data'!$C:$C,2))</f>
        <v>4141</v>
      </c>
      <c r="J11" s="211">
        <f xml:space="preserve">
IF($A$4&lt;=12,SUMIFS('ON Data'!M:M,'ON Data'!$B:$B,$A$4,'ON Data'!$C:$C,2),SUMIFS('ON Data'!M:M,'ON Data'!$C:$C,2))</f>
        <v>0</v>
      </c>
      <c r="K11" s="211">
        <f xml:space="preserve">
IF($A$4&lt;=12,SUMIFS('ON Data'!N:N,'ON Data'!$B:$B,$A$4,'ON Data'!$C:$C,2),SUMIFS('ON Data'!N:N,'ON Data'!$C:$C,2))</f>
        <v>0</v>
      </c>
      <c r="L11" s="212">
        <f xml:space="preserve">
IF($A$4&lt;=12,SUMIFS('ON Data'!O:O,'ON Data'!$B:$B,$A$4,'ON Data'!$C:$C,2),SUMIFS('ON Data'!O:O,'ON Data'!$C:$C,2))</f>
        <v>0</v>
      </c>
    </row>
    <row r="12" spans="1:12" x14ac:dyDescent="0.3">
      <c r="A12" s="191" t="s">
        <v>162</v>
      </c>
      <c r="B12" s="209">
        <f xml:space="preserve">
IF($A$4&lt;=12,SUMIFS('ON Data'!D:D,'ON Data'!$B:$B,$A$4,'ON Data'!$C:$C,3),SUMIFS('ON Data'!D:D,'ON Data'!$C:$C,3))</f>
        <v>0</v>
      </c>
      <c r="C12" s="210">
        <f xml:space="preserve">
IF($A$4&lt;=12,SUMIFS('ON Data'!E:E,'ON Data'!$B:$B,$A$4,'ON Data'!$C:$C,3),SUMIFS('ON Data'!E:E,'ON Data'!$C:$C,3))</f>
        <v>0</v>
      </c>
      <c r="D12" s="211">
        <f xml:space="preserve">
IF($A$4&lt;=12,SUMIFS('ON Data'!F:F,'ON Data'!$B:$B,$A$4,'ON Data'!$C:$C,3),SUMIFS('ON Data'!F:F,'ON Data'!$C:$C,3))</f>
        <v>0</v>
      </c>
      <c r="E12" s="211">
        <f xml:space="preserve">
IF($A$4&lt;=12,SUMIFS('ON Data'!H:H,'ON Data'!$B:$B,$A$4,'ON Data'!$C:$C,3),SUMIFS('ON Data'!H:H,'ON Data'!$C:$C,3))</f>
        <v>0</v>
      </c>
      <c r="F12" s="211">
        <f xml:space="preserve">
IF($A$4&lt;=12,SUMIFS('ON Data'!I:I,'ON Data'!$B:$B,$A$4,'ON Data'!$C:$C,3),SUMIFS('ON Data'!I:I,'ON Data'!$C:$C,3))</f>
        <v>0</v>
      </c>
      <c r="G12" s="211">
        <f xml:space="preserve">
IF($A$4&lt;=12,SUMIFS('ON Data'!J:J,'ON Data'!$B:$B,$A$4,'ON Data'!$C:$C,3),SUMIFS('ON Data'!J:J,'ON Data'!$C:$C,3))</f>
        <v>0</v>
      </c>
      <c r="H12" s="211">
        <f xml:space="preserve">
IF($A$4&lt;=12,SUMIFS('ON Data'!K:K,'ON Data'!$B:$B,$A$4,'ON Data'!$C:$C,3),SUMIFS('ON Data'!K:K,'ON Data'!$C:$C,3))</f>
        <v>0</v>
      </c>
      <c r="I12" s="211">
        <f xml:space="preserve">
IF($A$4&lt;=12,SUMIFS('ON Data'!L:L,'ON Data'!$B:$B,$A$4,'ON Data'!$C:$C,3),SUMIFS('ON Data'!L:L,'ON Data'!$C:$C,3))</f>
        <v>0</v>
      </c>
      <c r="J12" s="211">
        <f xml:space="preserve">
IF($A$4&lt;=12,SUMIFS('ON Data'!M:M,'ON Data'!$B:$B,$A$4,'ON Data'!$C:$C,3),SUMIFS('ON Data'!M:M,'ON Data'!$C:$C,3))</f>
        <v>0</v>
      </c>
      <c r="K12" s="211">
        <f xml:space="preserve">
IF($A$4&lt;=12,SUMIFS('ON Data'!N:N,'ON Data'!$B:$B,$A$4,'ON Data'!$C:$C,3),SUMIFS('ON Data'!N:N,'ON Data'!$C:$C,3))</f>
        <v>0</v>
      </c>
      <c r="L12" s="212">
        <f xml:space="preserve">
IF($A$4&lt;=12,SUMIFS('ON Data'!O:O,'ON Data'!$B:$B,$A$4,'ON Data'!$C:$C,3),SUMIFS('ON Data'!O:O,'ON Data'!$C:$C,3))</f>
        <v>0</v>
      </c>
    </row>
    <row r="13" spans="1:12" x14ac:dyDescent="0.3">
      <c r="A13" s="191" t="s">
        <v>171</v>
      </c>
      <c r="B13" s="209">
        <f xml:space="preserve">
IF($A$4&lt;=12,SUMIFS('ON Data'!D:D,'ON Data'!$B:$B,$A$4,'ON Data'!$C:$C,4),SUMIFS('ON Data'!D:D,'ON Data'!$C:$C,4))</f>
        <v>170</v>
      </c>
      <c r="C13" s="210">
        <f xml:space="preserve">
IF($A$4&lt;=12,SUMIFS('ON Data'!E:E,'ON Data'!$B:$B,$A$4,'ON Data'!$C:$C,4),SUMIFS('ON Data'!E:E,'ON Data'!$C:$C,4))</f>
        <v>0</v>
      </c>
      <c r="D13" s="211">
        <f xml:space="preserve">
IF($A$4&lt;=12,SUMIFS('ON Data'!F:F,'ON Data'!$B:$B,$A$4,'ON Data'!$C:$C,4),SUMIFS('ON Data'!F:F,'ON Data'!$C:$C,4))</f>
        <v>0</v>
      </c>
      <c r="E13" s="211">
        <f xml:space="preserve">
IF($A$4&lt;=12,SUMIFS('ON Data'!H:H,'ON Data'!$B:$B,$A$4,'ON Data'!$C:$C,4),SUMIFS('ON Data'!H:H,'ON Data'!$C:$C,4))</f>
        <v>0</v>
      </c>
      <c r="F13" s="211">
        <f xml:space="preserve">
IF($A$4&lt;=12,SUMIFS('ON Data'!I:I,'ON Data'!$B:$B,$A$4,'ON Data'!$C:$C,4),SUMIFS('ON Data'!I:I,'ON Data'!$C:$C,4))</f>
        <v>0</v>
      </c>
      <c r="G13" s="211">
        <f xml:space="preserve">
IF($A$4&lt;=12,SUMIFS('ON Data'!J:J,'ON Data'!$B:$B,$A$4,'ON Data'!$C:$C,4),SUMIFS('ON Data'!J:J,'ON Data'!$C:$C,4))</f>
        <v>0</v>
      </c>
      <c r="H13" s="211">
        <f xml:space="preserve">
IF($A$4&lt;=12,SUMIFS('ON Data'!K:K,'ON Data'!$B:$B,$A$4,'ON Data'!$C:$C,4),SUMIFS('ON Data'!K:K,'ON Data'!$C:$C,4))</f>
        <v>0</v>
      </c>
      <c r="I13" s="211">
        <f xml:space="preserve">
IF($A$4&lt;=12,SUMIFS('ON Data'!L:L,'ON Data'!$B:$B,$A$4,'ON Data'!$C:$C,4),SUMIFS('ON Data'!L:L,'ON Data'!$C:$C,4))</f>
        <v>170</v>
      </c>
      <c r="J13" s="211">
        <f xml:space="preserve">
IF($A$4&lt;=12,SUMIFS('ON Data'!M:M,'ON Data'!$B:$B,$A$4,'ON Data'!$C:$C,4),SUMIFS('ON Data'!M:M,'ON Data'!$C:$C,4))</f>
        <v>0</v>
      </c>
      <c r="K13" s="211">
        <f xml:space="preserve">
IF($A$4&lt;=12,SUMIFS('ON Data'!N:N,'ON Data'!$B:$B,$A$4,'ON Data'!$C:$C,4),SUMIFS('ON Data'!N:N,'ON Data'!$C:$C,4))</f>
        <v>0</v>
      </c>
      <c r="L13" s="212">
        <f xml:space="preserve">
IF($A$4&lt;=12,SUMIFS('ON Data'!O:O,'ON Data'!$B:$B,$A$4,'ON Data'!$C:$C,4),SUMIFS('ON Data'!O:O,'ON Data'!$C:$C,4))</f>
        <v>0</v>
      </c>
    </row>
    <row r="14" spans="1:12" ht="15" thickBot="1" x14ac:dyDescent="0.35">
      <c r="A14" s="192" t="s">
        <v>163</v>
      </c>
      <c r="B14" s="213">
        <f xml:space="preserve">
IF($A$4&lt;=12,SUMIFS('ON Data'!D:D,'ON Data'!$B:$B,$A$4,'ON Data'!$C:$C,5),SUMIFS('ON Data'!D:D,'ON Data'!$C:$C,5))</f>
        <v>0</v>
      </c>
      <c r="C14" s="214">
        <f xml:space="preserve">
IF($A$4&lt;=12,SUMIFS('ON Data'!E:E,'ON Data'!$B:$B,$A$4,'ON Data'!$C:$C,5),SUMIFS('ON Data'!E:E,'ON Data'!$C:$C,5))</f>
        <v>0</v>
      </c>
      <c r="D14" s="215">
        <f xml:space="preserve">
IF($A$4&lt;=12,SUMIFS('ON Data'!F:F,'ON Data'!$B:$B,$A$4,'ON Data'!$C:$C,5),SUMIFS('ON Data'!F:F,'ON Data'!$C:$C,5))</f>
        <v>0</v>
      </c>
      <c r="E14" s="215">
        <f xml:space="preserve">
IF($A$4&lt;=12,SUMIFS('ON Data'!H:H,'ON Data'!$B:$B,$A$4,'ON Data'!$C:$C,5),SUMIFS('ON Data'!H:H,'ON Data'!$C:$C,5))</f>
        <v>0</v>
      </c>
      <c r="F14" s="215">
        <f xml:space="preserve">
IF($A$4&lt;=12,SUMIFS('ON Data'!I:I,'ON Data'!$B:$B,$A$4,'ON Data'!$C:$C,5),SUMIFS('ON Data'!I:I,'ON Data'!$C:$C,5))</f>
        <v>0</v>
      </c>
      <c r="G14" s="215">
        <f xml:space="preserve">
IF($A$4&lt;=12,SUMIFS('ON Data'!J:J,'ON Data'!$B:$B,$A$4,'ON Data'!$C:$C,5),SUMIFS('ON Data'!J:J,'ON Data'!$C:$C,5))</f>
        <v>0</v>
      </c>
      <c r="H14" s="215">
        <f xml:space="preserve">
IF($A$4&lt;=12,SUMIFS('ON Data'!K:K,'ON Data'!$B:$B,$A$4,'ON Data'!$C:$C,5),SUMIFS('ON Data'!K:K,'ON Data'!$C:$C,5))</f>
        <v>0</v>
      </c>
      <c r="I14" s="215">
        <f xml:space="preserve">
IF($A$4&lt;=12,SUMIFS('ON Data'!L:L,'ON Data'!$B:$B,$A$4,'ON Data'!$C:$C,5),SUMIFS('ON Data'!L:L,'ON Data'!$C:$C,5))</f>
        <v>0</v>
      </c>
      <c r="J14" s="215">
        <f xml:space="preserve">
IF($A$4&lt;=12,SUMIFS('ON Data'!M:M,'ON Data'!$B:$B,$A$4,'ON Data'!$C:$C,5),SUMIFS('ON Data'!M:M,'ON Data'!$C:$C,5))</f>
        <v>0</v>
      </c>
      <c r="K14" s="215">
        <f xml:space="preserve">
IF($A$4&lt;=12,SUMIFS('ON Data'!N:N,'ON Data'!$B:$B,$A$4,'ON Data'!$C:$C,5),SUMIFS('ON Data'!N:N,'ON Data'!$C:$C,5))</f>
        <v>0</v>
      </c>
      <c r="L14" s="216">
        <f xml:space="preserve">
IF($A$4&lt;=12,SUMIFS('ON Data'!O:O,'ON Data'!$B:$B,$A$4,'ON Data'!$C:$C,5),SUMIFS('ON Data'!O:O,'ON Data'!$C:$C,5))</f>
        <v>0</v>
      </c>
    </row>
    <row r="15" spans="1:12" x14ac:dyDescent="0.3">
      <c r="A15" s="131" t="s">
        <v>175</v>
      </c>
      <c r="B15" s="217"/>
      <c r="C15" s="218"/>
      <c r="D15" s="219"/>
      <c r="E15" s="219"/>
      <c r="F15" s="219"/>
      <c r="G15" s="219"/>
      <c r="H15" s="219"/>
      <c r="I15" s="219"/>
      <c r="J15" s="219"/>
      <c r="K15" s="219"/>
      <c r="L15" s="220"/>
    </row>
    <row r="16" spans="1:12" x14ac:dyDescent="0.3">
      <c r="A16" s="193" t="s">
        <v>164</v>
      </c>
      <c r="B16" s="209">
        <f xml:space="preserve">
IF($A$4&lt;=12,SUMIFS('ON Data'!D:D,'ON Data'!$B:$B,$A$4,'ON Data'!$C:$C,7),SUMIFS('ON Data'!D:D,'ON Data'!$C:$C,7))</f>
        <v>0</v>
      </c>
      <c r="C16" s="210">
        <f xml:space="preserve">
IF($A$4&lt;=12,SUMIFS('ON Data'!E:E,'ON Data'!$B:$B,$A$4,'ON Data'!$C:$C,7),SUMIFS('ON Data'!E:E,'ON Data'!$C:$C,7))</f>
        <v>0</v>
      </c>
      <c r="D16" s="211">
        <f xml:space="preserve">
IF($A$4&lt;=12,SUMIFS('ON Data'!F:F,'ON Data'!$B:$B,$A$4,'ON Data'!$C:$C,7),SUMIFS('ON Data'!F:F,'ON Data'!$C:$C,7))</f>
        <v>0</v>
      </c>
      <c r="E16" s="211">
        <f xml:space="preserve">
IF($A$4&lt;=12,SUMIFS('ON Data'!H:H,'ON Data'!$B:$B,$A$4,'ON Data'!$C:$C,7),SUMIFS('ON Data'!H:H,'ON Data'!$C:$C,7))</f>
        <v>0</v>
      </c>
      <c r="F16" s="211">
        <f xml:space="preserve">
IF($A$4&lt;=12,SUMIFS('ON Data'!I:I,'ON Data'!$B:$B,$A$4,'ON Data'!$C:$C,7),SUMIFS('ON Data'!I:I,'ON Data'!$C:$C,7))</f>
        <v>0</v>
      </c>
      <c r="G16" s="211">
        <f xml:space="preserve">
IF($A$4&lt;=12,SUMIFS('ON Data'!J:J,'ON Data'!$B:$B,$A$4,'ON Data'!$C:$C,7),SUMIFS('ON Data'!J:J,'ON Data'!$C:$C,7))</f>
        <v>0</v>
      </c>
      <c r="H16" s="211">
        <f xml:space="preserve">
IF($A$4&lt;=12,SUMIFS('ON Data'!K:K,'ON Data'!$B:$B,$A$4,'ON Data'!$C:$C,7),SUMIFS('ON Data'!K:K,'ON Data'!$C:$C,7))</f>
        <v>0</v>
      </c>
      <c r="I16" s="211">
        <f xml:space="preserve">
IF($A$4&lt;=12,SUMIFS('ON Data'!L:L,'ON Data'!$B:$B,$A$4,'ON Data'!$C:$C,7),SUMIFS('ON Data'!L:L,'ON Data'!$C:$C,7))</f>
        <v>0</v>
      </c>
      <c r="J16" s="211">
        <f xml:space="preserve">
IF($A$4&lt;=12,SUMIFS('ON Data'!M:M,'ON Data'!$B:$B,$A$4,'ON Data'!$C:$C,7),SUMIFS('ON Data'!M:M,'ON Data'!$C:$C,7))</f>
        <v>0</v>
      </c>
      <c r="K16" s="211">
        <f xml:space="preserve">
IF($A$4&lt;=12,SUMIFS('ON Data'!N:N,'ON Data'!$B:$B,$A$4,'ON Data'!$C:$C,7),SUMIFS('ON Data'!N:N,'ON Data'!$C:$C,7))</f>
        <v>0</v>
      </c>
      <c r="L16" s="212">
        <f xml:space="preserve">
IF($A$4&lt;=12,SUMIFS('ON Data'!O:O,'ON Data'!$B:$B,$A$4,'ON Data'!$C:$C,7),SUMIFS('ON Data'!O:O,'ON Data'!$C:$C,7))</f>
        <v>0</v>
      </c>
    </row>
    <row r="17" spans="1:12" x14ac:dyDescent="0.3">
      <c r="A17" s="193" t="s">
        <v>165</v>
      </c>
      <c r="B17" s="209">
        <f xml:space="preserve">
IF($A$4&lt;=12,SUMIFS('ON Data'!D:D,'ON Data'!$B:$B,$A$4,'ON Data'!$C:$C,8),SUMIFS('ON Data'!D:D,'ON Data'!$C:$C,8))</f>
        <v>0</v>
      </c>
      <c r="C17" s="210">
        <f xml:space="preserve">
IF($A$4&lt;=12,SUMIFS('ON Data'!E:E,'ON Data'!$B:$B,$A$4,'ON Data'!$C:$C,8),SUMIFS('ON Data'!E:E,'ON Data'!$C:$C,8))</f>
        <v>0</v>
      </c>
      <c r="D17" s="211">
        <f xml:space="preserve">
IF($A$4&lt;=12,SUMIFS('ON Data'!F:F,'ON Data'!$B:$B,$A$4,'ON Data'!$C:$C,8),SUMIFS('ON Data'!F:F,'ON Data'!$C:$C,8))</f>
        <v>0</v>
      </c>
      <c r="E17" s="211">
        <f xml:space="preserve">
IF($A$4&lt;=12,SUMIFS('ON Data'!H:H,'ON Data'!$B:$B,$A$4,'ON Data'!$C:$C,8),SUMIFS('ON Data'!H:H,'ON Data'!$C:$C,8))</f>
        <v>0</v>
      </c>
      <c r="F17" s="211">
        <f xml:space="preserve">
IF($A$4&lt;=12,SUMIFS('ON Data'!I:I,'ON Data'!$B:$B,$A$4,'ON Data'!$C:$C,8),SUMIFS('ON Data'!I:I,'ON Data'!$C:$C,8))</f>
        <v>0</v>
      </c>
      <c r="G17" s="211">
        <f xml:space="preserve">
IF($A$4&lt;=12,SUMIFS('ON Data'!J:J,'ON Data'!$B:$B,$A$4,'ON Data'!$C:$C,8),SUMIFS('ON Data'!J:J,'ON Data'!$C:$C,8))</f>
        <v>0</v>
      </c>
      <c r="H17" s="211">
        <f xml:space="preserve">
IF($A$4&lt;=12,SUMIFS('ON Data'!K:K,'ON Data'!$B:$B,$A$4,'ON Data'!$C:$C,8),SUMIFS('ON Data'!K:K,'ON Data'!$C:$C,8))</f>
        <v>0</v>
      </c>
      <c r="I17" s="211">
        <f xml:space="preserve">
IF($A$4&lt;=12,SUMIFS('ON Data'!L:L,'ON Data'!$B:$B,$A$4,'ON Data'!$C:$C,8),SUMIFS('ON Data'!L:L,'ON Data'!$C:$C,8))</f>
        <v>0</v>
      </c>
      <c r="J17" s="211">
        <f xml:space="preserve">
IF($A$4&lt;=12,SUMIFS('ON Data'!M:M,'ON Data'!$B:$B,$A$4,'ON Data'!$C:$C,8),SUMIFS('ON Data'!M:M,'ON Data'!$C:$C,8))</f>
        <v>0</v>
      </c>
      <c r="K17" s="211">
        <f xml:space="preserve">
IF($A$4&lt;=12,SUMIFS('ON Data'!N:N,'ON Data'!$B:$B,$A$4,'ON Data'!$C:$C,8),SUMIFS('ON Data'!N:N,'ON Data'!$C:$C,8))</f>
        <v>0</v>
      </c>
      <c r="L17" s="212">
        <f xml:space="preserve">
IF($A$4&lt;=12,SUMIFS('ON Data'!O:O,'ON Data'!$B:$B,$A$4,'ON Data'!$C:$C,8),SUMIFS('ON Data'!O:O,'ON Data'!$C:$C,8))</f>
        <v>0</v>
      </c>
    </row>
    <row r="18" spans="1:12" x14ac:dyDescent="0.3">
      <c r="A18" s="193" t="s">
        <v>166</v>
      </c>
      <c r="B18" s="209">
        <f xml:space="preserve">
B19-B16-B17</f>
        <v>13308</v>
      </c>
      <c r="C18" s="210">
        <f t="shared" ref="C18:L18" si="0" xml:space="preserve">
C19-C16-C17</f>
        <v>0</v>
      </c>
      <c r="D18" s="211">
        <f t="shared" si="0"/>
        <v>0</v>
      </c>
      <c r="E18" s="211">
        <f t="shared" si="0"/>
        <v>0</v>
      </c>
      <c r="F18" s="211">
        <f t="shared" si="0"/>
        <v>7408</v>
      </c>
      <c r="G18" s="211">
        <f t="shared" si="0"/>
        <v>0</v>
      </c>
      <c r="H18" s="211">
        <f t="shared" si="0"/>
        <v>0</v>
      </c>
      <c r="I18" s="211">
        <f t="shared" si="0"/>
        <v>5900</v>
      </c>
      <c r="J18" s="211">
        <f t="shared" si="0"/>
        <v>0</v>
      </c>
      <c r="K18" s="211">
        <f t="shared" si="0"/>
        <v>0</v>
      </c>
      <c r="L18" s="212">
        <f t="shared" si="0"/>
        <v>0</v>
      </c>
    </row>
    <row r="19" spans="1:12" ht="15" thickBot="1" x14ac:dyDescent="0.35">
      <c r="A19" s="194" t="s">
        <v>167</v>
      </c>
      <c r="B19" s="221">
        <f xml:space="preserve">
IF($A$4&lt;=12,SUMIFS('ON Data'!D:D,'ON Data'!$B:$B,$A$4,'ON Data'!$C:$C,9),SUMIFS('ON Data'!D:D,'ON Data'!$C:$C,9))</f>
        <v>13308</v>
      </c>
      <c r="C19" s="222">
        <f xml:space="preserve">
IF($A$4&lt;=12,SUMIFS('ON Data'!E:E,'ON Data'!$B:$B,$A$4,'ON Data'!$C:$C,9),SUMIFS('ON Data'!E:E,'ON Data'!$C:$C,9))</f>
        <v>0</v>
      </c>
      <c r="D19" s="223">
        <f xml:space="preserve">
IF($A$4&lt;=12,SUMIFS('ON Data'!F:F,'ON Data'!$B:$B,$A$4,'ON Data'!$C:$C,9),SUMIFS('ON Data'!F:F,'ON Data'!$C:$C,9))</f>
        <v>0</v>
      </c>
      <c r="E19" s="223">
        <f xml:space="preserve">
IF($A$4&lt;=12,SUMIFS('ON Data'!H:H,'ON Data'!$B:$B,$A$4,'ON Data'!$C:$C,9),SUMIFS('ON Data'!H:H,'ON Data'!$C:$C,9))</f>
        <v>0</v>
      </c>
      <c r="F19" s="223">
        <f xml:space="preserve">
IF($A$4&lt;=12,SUMIFS('ON Data'!I:I,'ON Data'!$B:$B,$A$4,'ON Data'!$C:$C,9),SUMIFS('ON Data'!I:I,'ON Data'!$C:$C,9))</f>
        <v>7408</v>
      </c>
      <c r="G19" s="223">
        <f xml:space="preserve">
IF($A$4&lt;=12,SUMIFS('ON Data'!J:J,'ON Data'!$B:$B,$A$4,'ON Data'!$C:$C,9),SUMIFS('ON Data'!J:J,'ON Data'!$C:$C,9))</f>
        <v>0</v>
      </c>
      <c r="H19" s="223">
        <f xml:space="preserve">
IF($A$4&lt;=12,SUMIFS('ON Data'!K:K,'ON Data'!$B:$B,$A$4,'ON Data'!$C:$C,9),SUMIFS('ON Data'!K:K,'ON Data'!$C:$C,9))</f>
        <v>0</v>
      </c>
      <c r="I19" s="223">
        <f xml:space="preserve">
IF($A$4&lt;=12,SUMIFS('ON Data'!L:L,'ON Data'!$B:$B,$A$4,'ON Data'!$C:$C,9),SUMIFS('ON Data'!L:L,'ON Data'!$C:$C,9))</f>
        <v>5900</v>
      </c>
      <c r="J19" s="223">
        <f xml:space="preserve">
IF($A$4&lt;=12,SUMIFS('ON Data'!M:M,'ON Data'!$B:$B,$A$4,'ON Data'!$C:$C,9),SUMIFS('ON Data'!M:M,'ON Data'!$C:$C,9))</f>
        <v>0</v>
      </c>
      <c r="K19" s="223">
        <f xml:space="preserve">
IF($A$4&lt;=12,SUMIFS('ON Data'!N:N,'ON Data'!$B:$B,$A$4,'ON Data'!$C:$C,9),SUMIFS('ON Data'!N:N,'ON Data'!$C:$C,9))</f>
        <v>0</v>
      </c>
      <c r="L19" s="224">
        <f xml:space="preserve">
IF($A$4&lt;=12,SUMIFS('ON Data'!O:O,'ON Data'!$B:$B,$A$4,'ON Data'!$C:$C,9),SUMIFS('ON Data'!O:O,'ON Data'!$C:$C,9))</f>
        <v>0</v>
      </c>
    </row>
    <row r="20" spans="1:12" ht="15" collapsed="1" thickBot="1" x14ac:dyDescent="0.35">
      <c r="A20" s="195" t="s">
        <v>59</v>
      </c>
      <c r="B20" s="225">
        <f xml:space="preserve">
IF($A$4&lt;=12,SUMIFS('ON Data'!D:D,'ON Data'!$B:$B,$A$4,'ON Data'!$C:$C,6),SUMIFS('ON Data'!D:D,'ON Data'!$C:$C,6))</f>
        <v>2549435</v>
      </c>
      <c r="C20" s="226">
        <f xml:space="preserve">
IF($A$4&lt;=12,SUMIFS('ON Data'!E:E,'ON Data'!$B:$B,$A$4,'ON Data'!$C:$C,6),SUMIFS('ON Data'!E:E,'ON Data'!$C:$C,6))</f>
        <v>0</v>
      </c>
      <c r="D20" s="227">
        <f xml:space="preserve">
IF($A$4&lt;=12,SUMIFS('ON Data'!F:F,'ON Data'!$B:$B,$A$4,'ON Data'!$C:$C,6),SUMIFS('ON Data'!F:F,'ON Data'!$C:$C,6))</f>
        <v>18676</v>
      </c>
      <c r="E20" s="227">
        <f xml:space="preserve">
IF($A$4&lt;=12,SUMIFS('ON Data'!H:H,'ON Data'!$B:$B,$A$4,'ON Data'!$C:$C,6),SUMIFS('ON Data'!H:H,'ON Data'!$C:$C,6))</f>
        <v>0</v>
      </c>
      <c r="F20" s="227">
        <f xml:space="preserve">
IF($A$4&lt;=12,SUMIFS('ON Data'!I:I,'ON Data'!$B:$B,$A$4,'ON Data'!$C:$C,6),SUMIFS('ON Data'!I:I,'ON Data'!$C:$C,6))</f>
        <v>2020096</v>
      </c>
      <c r="G20" s="227">
        <f xml:space="preserve">
IF($A$4&lt;=12,SUMIFS('ON Data'!J:J,'ON Data'!$B:$B,$A$4,'ON Data'!$C:$C,6),SUMIFS('ON Data'!J:J,'ON Data'!$C:$C,6))</f>
        <v>0</v>
      </c>
      <c r="H20" s="227">
        <f xml:space="preserve">
IF($A$4&lt;=12,SUMIFS('ON Data'!K:K,'ON Data'!$B:$B,$A$4,'ON Data'!$C:$C,6),SUMIFS('ON Data'!K:K,'ON Data'!$C:$C,6))</f>
        <v>0</v>
      </c>
      <c r="I20" s="227">
        <f xml:space="preserve">
IF($A$4&lt;=12,SUMIFS('ON Data'!L:L,'ON Data'!$B:$B,$A$4,'ON Data'!$C:$C,6),SUMIFS('ON Data'!L:L,'ON Data'!$C:$C,6))</f>
        <v>510663</v>
      </c>
      <c r="J20" s="227">
        <f xml:space="preserve">
IF($A$4&lt;=12,SUMIFS('ON Data'!M:M,'ON Data'!$B:$B,$A$4,'ON Data'!$C:$C,6),SUMIFS('ON Data'!M:M,'ON Data'!$C:$C,6))</f>
        <v>0</v>
      </c>
      <c r="K20" s="227">
        <f xml:space="preserve">
IF($A$4&lt;=12,SUMIFS('ON Data'!N:N,'ON Data'!$B:$B,$A$4,'ON Data'!$C:$C,6),SUMIFS('ON Data'!N:N,'ON Data'!$C:$C,6))</f>
        <v>0</v>
      </c>
      <c r="L20" s="228">
        <f xml:space="preserve">
IF($A$4&lt;=12,SUMIFS('ON Data'!O:O,'ON Data'!$B:$B,$A$4,'ON Data'!$C:$C,6),SUMIFS('ON Data'!O:O,'ON Data'!$C:$C,6))</f>
        <v>0</v>
      </c>
    </row>
    <row r="21" spans="1:12" ht="15" hidden="1" outlineLevel="1" thickBot="1" x14ac:dyDescent="0.35">
      <c r="A21" s="188" t="s">
        <v>66</v>
      </c>
      <c r="B21" s="209"/>
      <c r="C21" s="210"/>
      <c r="D21" s="211"/>
      <c r="E21" s="211"/>
      <c r="F21" s="211"/>
      <c r="G21" s="211"/>
      <c r="H21" s="211"/>
      <c r="I21" s="211"/>
      <c r="J21" s="211"/>
      <c r="K21" s="211"/>
      <c r="L21" s="212"/>
    </row>
    <row r="22" spans="1:12" ht="15" hidden="1" outlineLevel="1" thickBot="1" x14ac:dyDescent="0.35">
      <c r="A22" s="188" t="s">
        <v>61</v>
      </c>
      <c r="B22" s="209"/>
      <c r="C22" s="210"/>
      <c r="D22" s="211"/>
      <c r="E22" s="211"/>
      <c r="F22" s="211"/>
      <c r="G22" s="211"/>
      <c r="H22" s="211"/>
      <c r="I22" s="211"/>
      <c r="J22" s="211"/>
      <c r="K22" s="211"/>
      <c r="L22" s="212"/>
    </row>
    <row r="23" spans="1:12" ht="15" hidden="1" outlineLevel="1" thickBot="1" x14ac:dyDescent="0.35">
      <c r="A23" s="196" t="s">
        <v>56</v>
      </c>
      <c r="B23" s="213"/>
      <c r="C23" s="214"/>
      <c r="D23" s="215"/>
      <c r="E23" s="215"/>
      <c r="F23" s="215"/>
      <c r="G23" s="215"/>
      <c r="H23" s="215"/>
      <c r="I23" s="215"/>
      <c r="J23" s="215"/>
      <c r="K23" s="215"/>
      <c r="L23" s="216"/>
    </row>
    <row r="24" spans="1:12" x14ac:dyDescent="0.3">
      <c r="A24" s="190" t="s">
        <v>168</v>
      </c>
      <c r="B24" s="205"/>
      <c r="C24" s="206"/>
      <c r="D24" s="250" t="s">
        <v>150</v>
      </c>
      <c r="E24" s="292" t="s">
        <v>169</v>
      </c>
      <c r="F24" s="292"/>
      <c r="G24" s="292"/>
      <c r="H24" s="292"/>
      <c r="I24" s="207"/>
      <c r="J24" s="207"/>
      <c r="K24" s="207"/>
      <c r="L24" s="208"/>
    </row>
    <row r="25" spans="1:12" ht="15" collapsed="1" thickBot="1" x14ac:dyDescent="0.35">
      <c r="A25" s="191" t="s">
        <v>59</v>
      </c>
      <c r="B25" s="209">
        <f>SUM(D25:H25)</f>
        <v>0</v>
      </c>
      <c r="C25" s="229">
        <v>0</v>
      </c>
      <c r="D25" s="249">
        <v>0</v>
      </c>
      <c r="E25" s="291">
        <v>0</v>
      </c>
      <c r="F25" s="291"/>
      <c r="G25" s="291"/>
      <c r="H25" s="291"/>
      <c r="I25" s="211">
        <v>0</v>
      </c>
      <c r="J25" s="211">
        <v>0</v>
      </c>
      <c r="K25" s="211">
        <v>0</v>
      </c>
      <c r="L25" s="212">
        <v>0</v>
      </c>
    </row>
    <row r="26" spans="1:12" ht="14.4" hidden="1" customHeight="1" outlineLevel="1" x14ac:dyDescent="0.35">
      <c r="A26" s="197" t="s">
        <v>66</v>
      </c>
      <c r="B26" s="221">
        <f t="shared" ref="B26:B28" si="1">SUM(D26:H26)</f>
        <v>0</v>
      </c>
      <c r="C26" s="229">
        <v>0</v>
      </c>
      <c r="D26" s="249">
        <v>0</v>
      </c>
      <c r="E26" s="291">
        <v>0</v>
      </c>
      <c r="F26" s="291"/>
      <c r="G26" s="291"/>
      <c r="H26" s="291"/>
      <c r="I26" s="211">
        <v>0</v>
      </c>
      <c r="J26" s="211">
        <v>0</v>
      </c>
      <c r="K26" s="211">
        <v>0</v>
      </c>
      <c r="L26" s="212">
        <v>0</v>
      </c>
    </row>
    <row r="27" spans="1:12" ht="14.4" hidden="1" customHeight="1" outlineLevel="1" x14ac:dyDescent="0.35">
      <c r="A27" s="197" t="s">
        <v>61</v>
      </c>
      <c r="B27" s="221">
        <f t="shared" si="1"/>
        <v>0</v>
      </c>
      <c r="C27" s="229">
        <v>0</v>
      </c>
      <c r="D27" s="249">
        <v>0</v>
      </c>
      <c r="E27" s="291">
        <v>0</v>
      </c>
      <c r="F27" s="291"/>
      <c r="G27" s="291"/>
      <c r="H27" s="291"/>
      <c r="I27" s="211">
        <v>0</v>
      </c>
      <c r="J27" s="211">
        <v>0</v>
      </c>
      <c r="K27" s="211">
        <v>0</v>
      </c>
      <c r="L27" s="212">
        <v>0</v>
      </c>
    </row>
    <row r="28" spans="1:12" ht="15" hidden="1" customHeight="1" outlineLevel="1" thickBot="1" x14ac:dyDescent="0.35">
      <c r="A28" s="197" t="s">
        <v>56</v>
      </c>
      <c r="B28" s="221">
        <f t="shared" si="1"/>
        <v>0</v>
      </c>
      <c r="C28" s="230">
        <v>0</v>
      </c>
      <c r="D28" s="248">
        <v>0</v>
      </c>
      <c r="E28" s="286">
        <v>0</v>
      </c>
      <c r="F28" s="286"/>
      <c r="G28" s="286"/>
      <c r="H28" s="286"/>
      <c r="I28" s="215">
        <v>0</v>
      </c>
      <c r="J28" s="215">
        <v>0</v>
      </c>
      <c r="K28" s="215">
        <v>0</v>
      </c>
      <c r="L28" s="216">
        <v>0</v>
      </c>
    </row>
    <row r="29" spans="1:12" x14ac:dyDescent="0.3">
      <c r="A29" s="198"/>
      <c r="B29" s="198"/>
      <c r="C29" s="199"/>
      <c r="D29" s="198"/>
      <c r="E29" s="199"/>
      <c r="F29" s="198"/>
      <c r="G29" s="198"/>
      <c r="H29" s="198"/>
      <c r="I29" s="198"/>
      <c r="J29" s="198"/>
      <c r="K29" s="198"/>
      <c r="L29" s="198"/>
    </row>
    <row r="30" spans="1:12" x14ac:dyDescent="0.3">
      <c r="A30" s="84" t="s">
        <v>95</v>
      </c>
      <c r="B30" s="101"/>
      <c r="C30" s="101"/>
      <c r="D30" s="101"/>
      <c r="E30" s="101"/>
      <c r="F30" s="101"/>
      <c r="G30" s="101"/>
      <c r="H30" s="119"/>
      <c r="I30" s="119"/>
      <c r="J30" s="119"/>
      <c r="K30" s="119"/>
      <c r="L30" s="119"/>
    </row>
    <row r="31" spans="1:12" ht="14.4" customHeight="1" x14ac:dyDescent="0.3">
      <c r="A31" s="246" t="s">
        <v>174</v>
      </c>
      <c r="B31" s="247"/>
      <c r="C31" s="247"/>
      <c r="D31" s="247"/>
      <c r="E31" s="247"/>
      <c r="F31" s="247"/>
      <c r="G31" s="247"/>
    </row>
  </sheetData>
  <mergeCells count="7">
    <mergeCell ref="E28:H28"/>
    <mergeCell ref="A1:L1"/>
    <mergeCell ref="B3:B4"/>
    <mergeCell ref="E25:H25"/>
    <mergeCell ref="E24:H24"/>
    <mergeCell ref="E26:H26"/>
    <mergeCell ref="E27:H27"/>
  </mergeCells>
  <hyperlinks>
    <hyperlink ref="A2" location="Obsah!A1" display="Zpět na Obsah  KL 01  1.-4.měsíc"/>
  </hyperlinks>
  <pageMargins left="0.25" right="0.25" top="0.75" bottom="0.75" header="0.3" footer="0.3"/>
  <pageSetup paperSize="9" scale="77" orientation="landscape" r:id="rId1"/>
  <ignoredErrors>
    <ignoredError sqref="B27:B28 B25:B26" formulaRange="1"/>
    <ignoredError sqref="B6:D6 E6:L6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Data'!$R$3:$R$16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R16"/>
  <sheetViews>
    <sheetView showGridLines="0" showRowColHeaders="0" workbookViewId="0"/>
  </sheetViews>
  <sheetFormatPr defaultRowHeight="14.4" x14ac:dyDescent="0.3"/>
  <cols>
    <col min="1" max="16384" width="8.88671875" style="175"/>
  </cols>
  <sheetData>
    <row r="1" spans="1:18" x14ac:dyDescent="0.3">
      <c r="A1" s="175" t="s">
        <v>724</v>
      </c>
    </row>
    <row r="2" spans="1:18" x14ac:dyDescent="0.3">
      <c r="A2" s="179" t="s">
        <v>176</v>
      </c>
    </row>
    <row r="3" spans="1:18" x14ac:dyDescent="0.3">
      <c r="B3" s="176">
        <f>MAX(B5:B1048576)</f>
        <v>2</v>
      </c>
      <c r="D3" s="176">
        <f t="shared" ref="D3:G3" si="0">SUM(D5:D1048576)</f>
        <v>2578313.85</v>
      </c>
      <c r="E3" s="176">
        <f t="shared" si="0"/>
        <v>0</v>
      </c>
      <c r="F3" s="176">
        <f t="shared" si="0"/>
        <v>18710.599999999999</v>
      </c>
      <c r="G3" s="176">
        <f t="shared" si="0"/>
        <v>0</v>
      </c>
      <c r="H3" s="176">
        <f t="shared" ref="H3:O3" si="1">SUM(H5:H1048576)</f>
        <v>0</v>
      </c>
      <c r="I3" s="176">
        <f t="shared" si="1"/>
        <v>2038701.25</v>
      </c>
      <c r="J3" s="176">
        <f t="shared" si="1"/>
        <v>0</v>
      </c>
      <c r="K3" s="176">
        <f t="shared" si="1"/>
        <v>0</v>
      </c>
      <c r="L3" s="176">
        <f t="shared" si="1"/>
        <v>520902</v>
      </c>
      <c r="M3" s="176">
        <f t="shared" si="1"/>
        <v>0</v>
      </c>
      <c r="N3" s="176">
        <f t="shared" si="1"/>
        <v>0</v>
      </c>
      <c r="O3" s="176">
        <f t="shared" si="1"/>
        <v>0</v>
      </c>
      <c r="Q3" s="175" t="s">
        <v>135</v>
      </c>
      <c r="R3" s="202">
        <v>2014</v>
      </c>
    </row>
    <row r="4" spans="1:18" x14ac:dyDescent="0.3">
      <c r="A4" s="177" t="s">
        <v>8</v>
      </c>
      <c r="B4" s="178" t="s">
        <v>55</v>
      </c>
      <c r="C4" s="178" t="s">
        <v>123</v>
      </c>
      <c r="D4" s="178" t="s">
        <v>6</v>
      </c>
      <c r="E4" s="178" t="s">
        <v>124</v>
      </c>
      <c r="F4" s="178" t="s">
        <v>125</v>
      </c>
      <c r="G4" s="178" t="s">
        <v>126</v>
      </c>
      <c r="H4" s="178" t="s">
        <v>127</v>
      </c>
      <c r="I4" s="178" t="s">
        <v>128</v>
      </c>
      <c r="J4" s="178" t="s">
        <v>129</v>
      </c>
      <c r="K4" s="178" t="s">
        <v>130</v>
      </c>
      <c r="L4" s="178" t="s">
        <v>131</v>
      </c>
      <c r="M4" s="178" t="s">
        <v>132</v>
      </c>
      <c r="N4" s="178" t="s">
        <v>133</v>
      </c>
      <c r="O4" s="178" t="s">
        <v>134</v>
      </c>
      <c r="Q4" s="175" t="s">
        <v>136</v>
      </c>
      <c r="R4" s="202">
        <v>1</v>
      </c>
    </row>
    <row r="5" spans="1:18" x14ac:dyDescent="0.3">
      <c r="A5" s="175">
        <v>47</v>
      </c>
      <c r="B5" s="175">
        <v>1</v>
      </c>
      <c r="C5" s="175">
        <v>1</v>
      </c>
      <c r="D5" s="175">
        <v>53.9</v>
      </c>
      <c r="E5" s="175">
        <v>0</v>
      </c>
      <c r="F5" s="175">
        <v>0.1</v>
      </c>
      <c r="G5" s="175">
        <v>0</v>
      </c>
      <c r="H5" s="175">
        <v>0</v>
      </c>
      <c r="I5" s="175">
        <v>39.799999999999997</v>
      </c>
      <c r="J5" s="175">
        <v>0</v>
      </c>
      <c r="K5" s="175">
        <v>0</v>
      </c>
      <c r="L5" s="175">
        <v>14</v>
      </c>
      <c r="M5" s="175">
        <v>0</v>
      </c>
      <c r="N5" s="175">
        <v>0</v>
      </c>
      <c r="O5" s="175">
        <v>0</v>
      </c>
      <c r="Q5" s="175" t="s">
        <v>137</v>
      </c>
      <c r="R5" s="202">
        <v>2</v>
      </c>
    </row>
    <row r="6" spans="1:18" x14ac:dyDescent="0.3">
      <c r="A6" s="175">
        <v>47</v>
      </c>
      <c r="B6" s="175">
        <v>1</v>
      </c>
      <c r="C6" s="175">
        <v>2</v>
      </c>
      <c r="D6" s="175">
        <v>8056.95</v>
      </c>
      <c r="E6" s="175">
        <v>0</v>
      </c>
      <c r="F6" s="175">
        <v>18.399999999999999</v>
      </c>
      <c r="G6" s="175">
        <v>0</v>
      </c>
      <c r="H6" s="175">
        <v>0</v>
      </c>
      <c r="I6" s="175">
        <v>5852.55</v>
      </c>
      <c r="J6" s="175">
        <v>0</v>
      </c>
      <c r="K6" s="175">
        <v>0</v>
      </c>
      <c r="L6" s="175">
        <v>2186</v>
      </c>
      <c r="M6" s="175">
        <v>0</v>
      </c>
      <c r="N6" s="175">
        <v>0</v>
      </c>
      <c r="O6" s="175">
        <v>0</v>
      </c>
      <c r="Q6" s="175" t="s">
        <v>138</v>
      </c>
      <c r="R6" s="202">
        <v>3</v>
      </c>
    </row>
    <row r="7" spans="1:18" x14ac:dyDescent="0.3">
      <c r="A7" s="175">
        <v>47</v>
      </c>
      <c r="B7" s="175">
        <v>1</v>
      </c>
      <c r="C7" s="175">
        <v>6</v>
      </c>
      <c r="D7" s="175">
        <v>1277664</v>
      </c>
      <c r="E7" s="175">
        <v>0</v>
      </c>
      <c r="F7" s="175">
        <v>9338</v>
      </c>
      <c r="G7" s="175">
        <v>0</v>
      </c>
      <c r="H7" s="175">
        <v>0</v>
      </c>
      <c r="I7" s="175">
        <v>1028829</v>
      </c>
      <c r="J7" s="175">
        <v>0</v>
      </c>
      <c r="K7" s="175">
        <v>0</v>
      </c>
      <c r="L7" s="175">
        <v>239497</v>
      </c>
      <c r="M7" s="175">
        <v>0</v>
      </c>
      <c r="N7" s="175">
        <v>0</v>
      </c>
      <c r="O7" s="175">
        <v>0</v>
      </c>
      <c r="Q7" s="175" t="s">
        <v>139</v>
      </c>
      <c r="R7" s="202">
        <v>4</v>
      </c>
    </row>
    <row r="8" spans="1:18" x14ac:dyDescent="0.3">
      <c r="A8" s="175">
        <v>47</v>
      </c>
      <c r="B8" s="175">
        <v>1</v>
      </c>
      <c r="C8" s="175">
        <v>9</v>
      </c>
      <c r="D8" s="175">
        <v>5900</v>
      </c>
      <c r="E8" s="175">
        <v>0</v>
      </c>
      <c r="F8" s="175">
        <v>0</v>
      </c>
      <c r="G8" s="175">
        <v>0</v>
      </c>
      <c r="H8" s="175">
        <v>0</v>
      </c>
      <c r="I8" s="175">
        <v>0</v>
      </c>
      <c r="J8" s="175">
        <v>0</v>
      </c>
      <c r="K8" s="175">
        <v>0</v>
      </c>
      <c r="L8" s="175">
        <v>5900</v>
      </c>
      <c r="M8" s="175">
        <v>0</v>
      </c>
      <c r="N8" s="175">
        <v>0</v>
      </c>
      <c r="O8" s="175">
        <v>0</v>
      </c>
      <c r="Q8" s="175" t="s">
        <v>140</v>
      </c>
      <c r="R8" s="202">
        <v>5</v>
      </c>
    </row>
    <row r="9" spans="1:18" x14ac:dyDescent="0.3">
      <c r="A9" s="175">
        <v>47</v>
      </c>
      <c r="B9" s="175">
        <v>2</v>
      </c>
      <c r="C9" s="175">
        <v>1</v>
      </c>
      <c r="D9" s="175">
        <v>52.9</v>
      </c>
      <c r="E9" s="175">
        <v>0</v>
      </c>
      <c r="F9" s="175">
        <v>0.1</v>
      </c>
      <c r="G9" s="175">
        <v>0</v>
      </c>
      <c r="H9" s="175">
        <v>0</v>
      </c>
      <c r="I9" s="175">
        <v>38.799999999999997</v>
      </c>
      <c r="J9" s="175">
        <v>0</v>
      </c>
      <c r="K9" s="175">
        <v>0</v>
      </c>
      <c r="L9" s="175">
        <v>14</v>
      </c>
      <c r="M9" s="175">
        <v>0</v>
      </c>
      <c r="N9" s="175">
        <v>0</v>
      </c>
      <c r="O9" s="175">
        <v>0</v>
      </c>
      <c r="Q9" s="175" t="s">
        <v>141</v>
      </c>
      <c r="R9" s="202">
        <v>6</v>
      </c>
    </row>
    <row r="10" spans="1:18" x14ac:dyDescent="0.3">
      <c r="A10" s="175">
        <v>47</v>
      </c>
      <c r="B10" s="175">
        <v>2</v>
      </c>
      <c r="C10" s="175">
        <v>2</v>
      </c>
      <c r="D10" s="175">
        <v>7237.1</v>
      </c>
      <c r="E10" s="175">
        <v>0</v>
      </c>
      <c r="F10" s="175">
        <v>16</v>
      </c>
      <c r="G10" s="175">
        <v>0</v>
      </c>
      <c r="H10" s="175">
        <v>0</v>
      </c>
      <c r="I10" s="175">
        <v>5266.1</v>
      </c>
      <c r="J10" s="175">
        <v>0</v>
      </c>
      <c r="K10" s="175">
        <v>0</v>
      </c>
      <c r="L10" s="175">
        <v>1955</v>
      </c>
      <c r="M10" s="175">
        <v>0</v>
      </c>
      <c r="N10" s="175">
        <v>0</v>
      </c>
      <c r="O10" s="175">
        <v>0</v>
      </c>
      <c r="Q10" s="175" t="s">
        <v>142</v>
      </c>
      <c r="R10" s="202">
        <v>7</v>
      </c>
    </row>
    <row r="11" spans="1:18" x14ac:dyDescent="0.3">
      <c r="A11" s="175">
        <v>47</v>
      </c>
      <c r="B11" s="175">
        <v>2</v>
      </c>
      <c r="C11" s="175">
        <v>4</v>
      </c>
      <c r="D11" s="175">
        <v>170</v>
      </c>
      <c r="E11" s="175">
        <v>0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0</v>
      </c>
      <c r="L11" s="175">
        <v>170</v>
      </c>
      <c r="M11" s="175">
        <v>0</v>
      </c>
      <c r="N11" s="175">
        <v>0</v>
      </c>
      <c r="O11" s="175">
        <v>0</v>
      </c>
      <c r="Q11" s="175" t="s">
        <v>143</v>
      </c>
      <c r="R11" s="202">
        <v>8</v>
      </c>
    </row>
    <row r="12" spans="1:18" x14ac:dyDescent="0.3">
      <c r="A12" s="175">
        <v>47</v>
      </c>
      <c r="B12" s="175">
        <v>2</v>
      </c>
      <c r="C12" s="175">
        <v>6</v>
      </c>
      <c r="D12" s="175">
        <v>1271771</v>
      </c>
      <c r="E12" s="175">
        <v>0</v>
      </c>
      <c r="F12" s="175">
        <v>9338</v>
      </c>
      <c r="G12" s="175">
        <v>0</v>
      </c>
      <c r="H12" s="175">
        <v>0</v>
      </c>
      <c r="I12" s="175">
        <v>991267</v>
      </c>
      <c r="J12" s="175">
        <v>0</v>
      </c>
      <c r="K12" s="175">
        <v>0</v>
      </c>
      <c r="L12" s="175">
        <v>271166</v>
      </c>
      <c r="M12" s="175">
        <v>0</v>
      </c>
      <c r="N12" s="175">
        <v>0</v>
      </c>
      <c r="O12" s="175">
        <v>0</v>
      </c>
      <c r="Q12" s="175" t="s">
        <v>144</v>
      </c>
      <c r="R12" s="202">
        <v>9</v>
      </c>
    </row>
    <row r="13" spans="1:18" x14ac:dyDescent="0.3">
      <c r="A13" s="175">
        <v>47</v>
      </c>
      <c r="B13" s="175">
        <v>2</v>
      </c>
      <c r="C13" s="175">
        <v>9</v>
      </c>
      <c r="D13" s="175">
        <v>7408</v>
      </c>
      <c r="E13" s="175">
        <v>0</v>
      </c>
      <c r="F13" s="175">
        <v>0</v>
      </c>
      <c r="G13" s="175">
        <v>0</v>
      </c>
      <c r="H13" s="175">
        <v>0</v>
      </c>
      <c r="I13" s="175">
        <v>7408</v>
      </c>
      <c r="J13" s="175">
        <v>0</v>
      </c>
      <c r="K13" s="175">
        <v>0</v>
      </c>
      <c r="L13" s="175">
        <v>0</v>
      </c>
      <c r="M13" s="175">
        <v>0</v>
      </c>
      <c r="N13" s="175">
        <v>0</v>
      </c>
      <c r="O13" s="175">
        <v>0</v>
      </c>
      <c r="Q13" s="175" t="s">
        <v>145</v>
      </c>
      <c r="R13" s="202">
        <v>10</v>
      </c>
    </row>
    <row r="14" spans="1:18" x14ac:dyDescent="0.3">
      <c r="Q14" s="175" t="s">
        <v>146</v>
      </c>
      <c r="R14" s="202">
        <v>11</v>
      </c>
    </row>
    <row r="15" spans="1:18" x14ac:dyDescent="0.3">
      <c r="Q15" s="175" t="s">
        <v>147</v>
      </c>
      <c r="R15" s="202">
        <v>12</v>
      </c>
    </row>
    <row r="16" spans="1:18" x14ac:dyDescent="0.3">
      <c r="Q16" s="175" t="s">
        <v>135</v>
      </c>
      <c r="R16" s="202">
        <v>2014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255" t="s">
        <v>77</v>
      </c>
      <c r="B1" s="255"/>
      <c r="C1" s="256"/>
      <c r="D1" s="256"/>
      <c r="E1" s="256"/>
    </row>
    <row r="2" spans="1:5" ht="14.4" customHeight="1" thickBot="1" x14ac:dyDescent="0.35">
      <c r="A2" s="179" t="s">
        <v>176</v>
      </c>
      <c r="B2" s="120"/>
    </row>
    <row r="3" spans="1:5" ht="14.4" customHeight="1" thickBot="1" x14ac:dyDescent="0.35">
      <c r="A3" s="123"/>
      <c r="C3" s="124" t="s">
        <v>66</v>
      </c>
      <c r="D3" s="125" t="s">
        <v>59</v>
      </c>
      <c r="E3" s="126" t="s">
        <v>61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11964</v>
      </c>
      <c r="D4" s="129">
        <f ca="1">IF(ISERROR(VLOOKUP("Náklady celkem",INDIRECT("HI!$A:$G"),5,0)),0,VLOOKUP("Náklady celkem",INDIRECT("HI!$A:$G"),5,0))</f>
        <v>15007.46509</v>
      </c>
      <c r="E4" s="130">
        <f ca="1">IF(C4=0,0,D4/C4)</f>
        <v>1.2543852465730525</v>
      </c>
    </row>
    <row r="5" spans="1:5" ht="14.4" customHeight="1" x14ac:dyDescent="0.3">
      <c r="A5" s="131" t="s">
        <v>87</v>
      </c>
      <c r="B5" s="132"/>
      <c r="C5" s="133"/>
      <c r="D5" s="133"/>
      <c r="E5" s="134"/>
    </row>
    <row r="6" spans="1:5" ht="14.4" customHeight="1" x14ac:dyDescent="0.3">
      <c r="A6" s="135" t="s">
        <v>92</v>
      </c>
      <c r="B6" s="136"/>
      <c r="C6" s="137"/>
      <c r="D6" s="137"/>
      <c r="E6" s="134"/>
    </row>
    <row r="7" spans="1:5" ht="14.4" customHeight="1" x14ac:dyDescent="0.3">
      <c r="A7" s="13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70</v>
      </c>
      <c r="C7" s="137">
        <f>IF(ISERROR(HI!F5),"",HI!F5)</f>
        <v>164</v>
      </c>
      <c r="D7" s="137">
        <f>IF(ISERROR(HI!E5),"",HI!E5)</f>
        <v>133.38784000000001</v>
      </c>
      <c r="E7" s="134">
        <f t="shared" ref="E7:E11" si="0">IF(C7=0,0,D7/C7)</f>
        <v>0.81334048780487811</v>
      </c>
    </row>
    <row r="8" spans="1:5" ht="14.4" customHeight="1" x14ac:dyDescent="0.3">
      <c r="A8" s="139" t="s">
        <v>88</v>
      </c>
      <c r="B8" s="136"/>
      <c r="C8" s="137"/>
      <c r="D8" s="137"/>
      <c r="E8" s="134"/>
    </row>
    <row r="9" spans="1:5" ht="14.4" customHeight="1" x14ac:dyDescent="0.3">
      <c r="A9" s="139" t="s">
        <v>89</v>
      </c>
      <c r="B9" s="136"/>
      <c r="C9" s="137"/>
      <c r="D9" s="137"/>
      <c r="E9" s="134"/>
    </row>
    <row r="10" spans="1:5" ht="14.4" customHeight="1" x14ac:dyDescent="0.3">
      <c r="A10" s="140" t="s">
        <v>93</v>
      </c>
      <c r="B10" s="136"/>
      <c r="C10" s="133"/>
      <c r="D10" s="133"/>
      <c r="E10" s="134"/>
    </row>
    <row r="11" spans="1:5" ht="14.4" customHeight="1" x14ac:dyDescent="0.3">
      <c r="A11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6" t="s">
        <v>70</v>
      </c>
      <c r="C11" s="137">
        <f>IF(ISERROR(HI!F6),"",HI!F6)</f>
        <v>1638</v>
      </c>
      <c r="D11" s="137">
        <f>IF(ISERROR(HI!E6),"",HI!E6)</f>
        <v>1771.58368000001</v>
      </c>
      <c r="E11" s="134">
        <f t="shared" si="0"/>
        <v>1.0815529181929242</v>
      </c>
    </row>
    <row r="12" spans="1:5" ht="14.4" customHeight="1" thickBot="1" x14ac:dyDescent="0.35">
      <c r="A12" s="142" t="str">
        <f>HYPERLINK("#HI!A1","Osobní náklady")</f>
        <v>Osobní náklady</v>
      </c>
      <c r="B12" s="136"/>
      <c r="C12" s="133">
        <f ca="1">IF(ISERROR(VLOOKUP("Osobní náklady (Kč)",INDIRECT("HI!$A:$G"),6,0)),0,VLOOKUP("Osobní náklady (Kč)",INDIRECT("HI!$A:$G"),6,0))</f>
        <v>0</v>
      </c>
      <c r="D12" s="133">
        <f ca="1">IF(ISERROR(VLOOKUP("Osobní náklady (Kč)",INDIRECT("HI!$A:$G"),5,0)),0,VLOOKUP("Osobní náklady (Kč)",INDIRECT("HI!$A:$G"),5,0))</f>
        <v>0</v>
      </c>
      <c r="E12" s="134">
        <f ca="1">IF(C12=0,0,D12/C12)</f>
        <v>0</v>
      </c>
    </row>
    <row r="13" spans="1:5" ht="14.4" customHeight="1" thickBot="1" x14ac:dyDescent="0.35">
      <c r="A13" s="146"/>
      <c r="B13" s="147"/>
      <c r="C13" s="148"/>
      <c r="D13" s="148"/>
      <c r="E13" s="149"/>
    </row>
    <row r="14" spans="1:5" ht="14.4" customHeight="1" thickBot="1" x14ac:dyDescent="0.35">
      <c r="A14" s="150" t="str">
        <f>HYPERLINK("#HI!A1","VÝNOSY CELKEM (v tisících)")</f>
        <v>VÝNOSY CELKEM (v tisících)</v>
      </c>
      <c r="B14" s="151"/>
      <c r="C14" s="152">
        <f ca="1">IF(ISERROR(VLOOKUP("Výnosy celkem",INDIRECT("HI!$A:$G"),6,0)),0,VLOOKUP("Výnosy celkem",INDIRECT("HI!$A:$G"),6,0))</f>
        <v>0</v>
      </c>
      <c r="D14" s="152">
        <f ca="1">IF(ISERROR(VLOOKUP("Výnosy celkem",INDIRECT("HI!$A:$G"),5,0)),0,VLOOKUP("Výnosy celkem",INDIRECT("HI!$A:$G"),5,0))</f>
        <v>0</v>
      </c>
      <c r="E14" s="153">
        <f t="shared" ref="E14:E15" ca="1" si="1">IF(C14=0,0,D14/C14)</f>
        <v>0</v>
      </c>
    </row>
    <row r="15" spans="1:5" ht="14.4" customHeight="1" x14ac:dyDescent="0.3">
      <c r="A15" s="154" t="str">
        <f>HYPERLINK("#HI!A1","Ambulance (body za výkony + Kč za ZUM a ZULP)")</f>
        <v>Ambulance (body za výkony + Kč za ZUM a ZULP)</v>
      </c>
      <c r="B15" s="132"/>
      <c r="C15" s="133">
        <f ca="1">IF(ISERROR(VLOOKUP("Ambulance *",INDIRECT("HI!$A:$G"),6,0)),0,VLOOKUP("Ambulance *",INDIRECT("HI!$A:$G"),6,0))</f>
        <v>0</v>
      </c>
      <c r="D15" s="133">
        <f ca="1">IF(ISERROR(VLOOKUP("Ambulance *",INDIRECT("HI!$A:$G"),5,0)),0,VLOOKUP("Ambulance *",INDIRECT("HI!$A:$G"),5,0))</f>
        <v>0</v>
      </c>
      <c r="E15" s="134">
        <f t="shared" ca="1" si="1"/>
        <v>0</v>
      </c>
    </row>
    <row r="16" spans="1:5" ht="14.4" customHeight="1" x14ac:dyDescent="0.3">
      <c r="A16" s="155" t="str">
        <f>HYPERLINK("#HI!A1","Hospitalizace (casemix * 30000)")</f>
        <v>Hospitalizace (casemix * 30000)</v>
      </c>
      <c r="B16" s="136"/>
      <c r="C16" s="133">
        <f ca="1">IF(ISERROR(VLOOKUP("Hospitalizace *",INDIRECT("HI!$A:$G"),6,0)),0,VLOOKUP("Hospitalizace *",INDIRECT("HI!$A:$G"),6,0))</f>
        <v>0</v>
      </c>
      <c r="D16" s="133">
        <f ca="1">IF(ISERROR(VLOOKUP("Hospitalizace *",INDIRECT("HI!$A:$G"),5,0)),0,VLOOKUP("Hospitalizace *",INDIRECT("HI!$A:$G"),5,0))</f>
        <v>0</v>
      </c>
      <c r="E16" s="134">
        <f ca="1">IF(C16=0,0,D16/C16)</f>
        <v>0</v>
      </c>
    </row>
    <row r="17" spans="1:5" ht="14.4" customHeight="1" thickBot="1" x14ac:dyDescent="0.35">
      <c r="A17" s="156" t="s">
        <v>90</v>
      </c>
      <c r="B17" s="143"/>
      <c r="C17" s="144"/>
      <c r="D17" s="144"/>
      <c r="E17" s="145"/>
    </row>
    <row r="18" spans="1:5" ht="14.4" customHeight="1" thickBot="1" x14ac:dyDescent="0.35">
      <c r="A18" s="157"/>
      <c r="B18" s="158"/>
      <c r="C18" s="159"/>
      <c r="D18" s="159"/>
      <c r="E18" s="160"/>
    </row>
    <row r="19" spans="1:5" ht="14.4" customHeight="1" thickBot="1" x14ac:dyDescent="0.35">
      <c r="A19" s="161" t="s">
        <v>91</v>
      </c>
      <c r="B19" s="162"/>
      <c r="C19" s="163"/>
      <c r="D19" s="163"/>
      <c r="E19" s="164"/>
    </row>
  </sheetData>
  <mergeCells count="1">
    <mergeCell ref="A1:E1"/>
  </mergeCells>
  <conditionalFormatting sqref="E5">
    <cfRule type="cellIs" dxfId="4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6">
    <cfRule type="cellIs" dxfId="3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3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5" priority="16" operator="lessThan">
      <formula>1</formula>
    </cfRule>
  </conditionalFormatting>
  <conditionalFormatting sqref="E14">
    <cfRule type="iconSet" priority="48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34" priority="53" operator="greaterThan">
      <formula>1</formula>
    </cfRule>
    <cfRule type="iconSet" priority="5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1" bestFit="1" customWidth="1"/>
    <col min="2" max="3" width="9.5546875" style="101" customWidth="1"/>
    <col min="4" max="4" width="2.44140625" style="101" customWidth="1"/>
    <col min="5" max="8" width="9.5546875" style="101" customWidth="1"/>
    <col min="9" max="16384" width="8.88671875" style="101"/>
  </cols>
  <sheetData>
    <row r="1" spans="1:8" ht="18.600000000000001" customHeight="1" thickBot="1" x14ac:dyDescent="0.4">
      <c r="A1" s="255" t="s">
        <v>80</v>
      </c>
      <c r="B1" s="255"/>
      <c r="C1" s="255"/>
      <c r="D1" s="255"/>
      <c r="E1" s="255"/>
      <c r="F1" s="255"/>
      <c r="G1" s="256"/>
      <c r="H1" s="256"/>
    </row>
    <row r="2" spans="1:8" ht="14.4" customHeight="1" thickBot="1" x14ac:dyDescent="0.35">
      <c r="A2" s="179" t="s">
        <v>176</v>
      </c>
      <c r="B2" s="82"/>
      <c r="C2" s="82"/>
      <c r="D2" s="82"/>
      <c r="E2" s="82"/>
      <c r="F2" s="82"/>
    </row>
    <row r="3" spans="1:8" ht="14.4" customHeight="1" x14ac:dyDescent="0.3">
      <c r="A3" s="257"/>
      <c r="B3" s="78">
        <v>2012</v>
      </c>
      <c r="C3" s="40">
        <v>2013</v>
      </c>
      <c r="D3" s="7"/>
      <c r="E3" s="261">
        <v>2014</v>
      </c>
      <c r="F3" s="262"/>
      <c r="G3" s="262"/>
      <c r="H3" s="263"/>
    </row>
    <row r="4" spans="1:8" ht="14.4" customHeight="1" thickBot="1" x14ac:dyDescent="0.35">
      <c r="A4" s="258"/>
      <c r="B4" s="259" t="s">
        <v>59</v>
      </c>
      <c r="C4" s="260"/>
      <c r="D4" s="7"/>
      <c r="E4" s="99" t="s">
        <v>59</v>
      </c>
      <c r="F4" s="80" t="s">
        <v>60</v>
      </c>
      <c r="G4" s="80" t="s">
        <v>56</v>
      </c>
      <c r="H4" s="81" t="s">
        <v>61</v>
      </c>
    </row>
    <row r="5" spans="1:8" ht="14.4" customHeight="1" x14ac:dyDescent="0.3">
      <c r="A5" s="83" t="str">
        <f>HYPERLINK("#'Léky Žádanky'!A1","Léky (Kč)")</f>
        <v>Léky (Kč)</v>
      </c>
      <c r="B5" s="27">
        <v>118.55189</v>
      </c>
      <c r="C5" s="29">
        <v>135.00986</v>
      </c>
      <c r="D5" s="8"/>
      <c r="E5" s="88">
        <v>133.38784000000001</v>
      </c>
      <c r="F5" s="28">
        <v>164</v>
      </c>
      <c r="G5" s="87">
        <f>E5-F5</f>
        <v>-30.612159999999989</v>
      </c>
      <c r="H5" s="93">
        <f>IF(F5&lt;0.00000001,"",E5/F5)</f>
        <v>0.81334048780487811</v>
      </c>
    </row>
    <row r="6" spans="1:8" ht="14.4" customHeight="1" x14ac:dyDescent="0.3">
      <c r="A6" s="83" t="str">
        <f>HYPERLINK("#'Materiál Žádanky'!A1","Materiál - SZM (Kč)")</f>
        <v>Materiál - SZM (Kč)</v>
      </c>
      <c r="B6" s="10">
        <v>-1178.84581</v>
      </c>
      <c r="C6" s="31">
        <v>277.59848</v>
      </c>
      <c r="D6" s="8"/>
      <c r="E6" s="89">
        <v>1771.58368000001</v>
      </c>
      <c r="F6" s="30">
        <v>1638</v>
      </c>
      <c r="G6" s="90">
        <f>E6-F6</f>
        <v>133.58368000000996</v>
      </c>
      <c r="H6" s="94">
        <f>IF(F6&lt;0.00000001,"",E6/F6)</f>
        <v>1.0815529181929242</v>
      </c>
    </row>
    <row r="7" spans="1:8" ht="14.4" customHeight="1" x14ac:dyDescent="0.3">
      <c r="A7" s="244" t="str">
        <f>HYPERLINK("#'Osobní náklady'!A1","Osobní náklady (Kč) *")</f>
        <v>Osobní náklady (Kč) *</v>
      </c>
      <c r="B7" s="10">
        <v>3645.6721400000001</v>
      </c>
      <c r="C7" s="31">
        <v>3608.41725</v>
      </c>
      <c r="D7" s="8"/>
      <c r="E7" s="89">
        <v>3438.4881100000098</v>
      </c>
      <c r="F7" s="30">
        <v>3833</v>
      </c>
      <c r="G7" s="90">
        <f>E7-F7</f>
        <v>-394.51188999999022</v>
      </c>
      <c r="H7" s="94">
        <f>IF(F7&lt;0.00000001,"",E7/F7)</f>
        <v>0.89707490477433072</v>
      </c>
    </row>
    <row r="8" spans="1:8" ht="14.4" customHeight="1" thickBot="1" x14ac:dyDescent="0.35">
      <c r="A8" s="1" t="s">
        <v>62</v>
      </c>
      <c r="B8" s="11">
        <v>5897.8235199999999</v>
      </c>
      <c r="C8" s="33">
        <v>5582.8475600000002</v>
      </c>
      <c r="D8" s="8"/>
      <c r="E8" s="91">
        <v>9664.0054600000203</v>
      </c>
      <c r="F8" s="32">
        <v>6329</v>
      </c>
      <c r="G8" s="92">
        <f>E8-F8</f>
        <v>3335.0054600000203</v>
      </c>
      <c r="H8" s="95">
        <f>IF(F8&lt;0.00000001,"",E8/F8)</f>
        <v>1.5269403476062602</v>
      </c>
    </row>
    <row r="9" spans="1:8" ht="14.4" customHeight="1" thickBot="1" x14ac:dyDescent="0.35">
      <c r="A9" s="2" t="s">
        <v>63</v>
      </c>
      <c r="B9" s="3">
        <v>8483.2017400000004</v>
      </c>
      <c r="C9" s="35">
        <v>9603.8731499999994</v>
      </c>
      <c r="D9" s="8"/>
      <c r="E9" s="3">
        <v>15007.46509</v>
      </c>
      <c r="F9" s="34">
        <v>11964</v>
      </c>
      <c r="G9" s="34">
        <f>E9-F9</f>
        <v>3043.4650899999997</v>
      </c>
      <c r="H9" s="96">
        <f>IF(F9&lt;0.00000001,"",E9/F9)</f>
        <v>1.2543852465730525</v>
      </c>
    </row>
    <row r="10" spans="1:8" ht="14.4" customHeight="1" thickBot="1" x14ac:dyDescent="0.35">
      <c r="A10" s="12"/>
      <c r="B10" s="12"/>
      <c r="C10" s="79"/>
      <c r="D10" s="8"/>
      <c r="E10" s="12"/>
      <c r="F10" s="13"/>
    </row>
    <row r="11" spans="1:8" ht="14.4" customHeight="1" x14ac:dyDescent="0.3">
      <c r="A11" s="104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8">
        <f>IF(ISERROR(VLOOKUP("Celkem:",#REF!,6,0)),0,VLOOKUP("Celkem:",#REF!,6,0)/1000)</f>
        <v>0</v>
      </c>
      <c r="F11" s="28">
        <f>B11</f>
        <v>0</v>
      </c>
      <c r="G11" s="87">
        <f>E11-F11</f>
        <v>0</v>
      </c>
      <c r="H11" s="93" t="str">
        <f>IF(F11&lt;0.00000001,"",E11/F11)</f>
        <v/>
      </c>
    </row>
    <row r="12" spans="1:8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1">
        <f>IF(ISERROR(VLOOKUP("Celkem",#REF!,4,0)),0,VLOOKUP("Celkem",#REF!,4,0)*30)</f>
        <v>0</v>
      </c>
      <c r="F12" s="32">
        <f>B12</f>
        <v>0</v>
      </c>
      <c r="G12" s="92">
        <f>E12-F12</f>
        <v>0</v>
      </c>
      <c r="H12" s="95" t="str">
        <f>IF(F12&lt;0.00000001,"",E12/F12)</f>
        <v/>
      </c>
    </row>
    <row r="13" spans="1:8" ht="14.4" customHeight="1" thickBot="1" x14ac:dyDescent="0.35">
      <c r="A13" s="4" t="s">
        <v>64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7" t="str">
        <f>IF(F13&lt;0.00000001,"",E13/F13)</f>
        <v/>
      </c>
    </row>
    <row r="14" spans="1:8" ht="14.4" customHeight="1" thickBot="1" x14ac:dyDescent="0.35">
      <c r="A14" s="12"/>
      <c r="B14" s="12"/>
      <c r="C14" s="79"/>
      <c r="D14" s="8"/>
      <c r="E14" s="12"/>
      <c r="F14" s="13"/>
    </row>
    <row r="15" spans="1:8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8" t="str">
        <f>IF(ISERROR(F15-E15),"",IF(F15&lt;0.00000001,"",E15/F15))</f>
        <v/>
      </c>
    </row>
    <row r="17" spans="1:8" ht="14.4" customHeight="1" x14ac:dyDescent="0.3">
      <c r="A17" s="84" t="s">
        <v>95</v>
      </c>
    </row>
    <row r="18" spans="1:8" ht="14.4" customHeight="1" x14ac:dyDescent="0.3">
      <c r="A18" s="246" t="s">
        <v>173</v>
      </c>
      <c r="B18" s="247"/>
      <c r="C18" s="247"/>
      <c r="D18" s="247"/>
      <c r="E18" s="247"/>
      <c r="F18" s="247"/>
      <c r="G18" s="247"/>
      <c r="H18" s="247"/>
    </row>
    <row r="19" spans="1:8" x14ac:dyDescent="0.3">
      <c r="A19" s="245" t="s">
        <v>172</v>
      </c>
      <c r="B19" s="247"/>
      <c r="C19" s="247"/>
      <c r="D19" s="247"/>
      <c r="E19" s="247"/>
      <c r="F19" s="247"/>
      <c r="G19" s="247"/>
      <c r="H19" s="247"/>
    </row>
    <row r="20" spans="1:8" ht="14.4" customHeight="1" x14ac:dyDescent="0.3">
      <c r="A20" s="85" t="s">
        <v>96</v>
      </c>
    </row>
    <row r="21" spans="1:8" ht="14.4" customHeight="1" x14ac:dyDescent="0.3">
      <c r="A21" s="85" t="s">
        <v>97</v>
      </c>
    </row>
    <row r="22" spans="1:8" ht="14.4" customHeight="1" x14ac:dyDescent="0.3">
      <c r="A22" s="86" t="s">
        <v>98</v>
      </c>
    </row>
    <row r="23" spans="1:8" ht="14.4" customHeight="1" x14ac:dyDescent="0.3">
      <c r="A23" s="86" t="s">
        <v>99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3" priority="4" operator="greaterThan">
      <formula>0</formula>
    </cfRule>
  </conditionalFormatting>
  <conditionalFormatting sqref="G11:G13 G15">
    <cfRule type="cellIs" dxfId="32" priority="3" operator="lessThan">
      <formula>0</formula>
    </cfRule>
  </conditionalFormatting>
  <conditionalFormatting sqref="H5:H9">
    <cfRule type="cellIs" dxfId="31" priority="2" operator="greaterThan">
      <formula>1</formula>
    </cfRule>
  </conditionalFormatting>
  <conditionalFormatting sqref="H11:H13 H15">
    <cfRule type="cellIs" dxfId="3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65" customFormat="1" ht="18.600000000000001" customHeight="1" thickBot="1" x14ac:dyDescent="0.4">
      <c r="A1" s="264" t="s">
        <v>178</v>
      </c>
      <c r="B1" s="264"/>
      <c r="C1" s="264"/>
      <c r="D1" s="264"/>
      <c r="E1" s="264"/>
      <c r="F1" s="264"/>
      <c r="G1" s="264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s="165" customFormat="1" ht="14.4" customHeight="1" thickBot="1" x14ac:dyDescent="0.3">
      <c r="A2" s="179" t="s">
        <v>176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</row>
    <row r="3" spans="1:17" ht="14.4" customHeight="1" x14ac:dyDescent="0.3">
      <c r="A3" s="58"/>
      <c r="B3" s="265" t="s">
        <v>17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109"/>
      <c r="Q3" s="111"/>
    </row>
    <row r="4" spans="1:17" ht="14.4" customHeight="1" x14ac:dyDescent="0.3">
      <c r="A4" s="59"/>
      <c r="B4" s="20">
        <v>2014</v>
      </c>
      <c r="C4" s="110" t="s">
        <v>18</v>
      </c>
      <c r="D4" s="100" t="s">
        <v>102</v>
      </c>
      <c r="E4" s="100" t="s">
        <v>103</v>
      </c>
      <c r="F4" s="100" t="s">
        <v>104</v>
      </c>
      <c r="G4" s="100" t="s">
        <v>105</v>
      </c>
      <c r="H4" s="100" t="s">
        <v>106</v>
      </c>
      <c r="I4" s="100" t="s">
        <v>107</v>
      </c>
      <c r="J4" s="100" t="s">
        <v>108</v>
      </c>
      <c r="K4" s="100" t="s">
        <v>109</v>
      </c>
      <c r="L4" s="100" t="s">
        <v>110</v>
      </c>
      <c r="M4" s="100" t="s">
        <v>111</v>
      </c>
      <c r="N4" s="100" t="s">
        <v>112</v>
      </c>
      <c r="O4" s="100" t="s">
        <v>113</v>
      </c>
      <c r="P4" s="267" t="s">
        <v>6</v>
      </c>
      <c r="Q4" s="268"/>
    </row>
    <row r="5" spans="1:17" ht="14.4" customHeight="1" thickBot="1" x14ac:dyDescent="0.35">
      <c r="A5" s="60"/>
      <c r="B5" s="21" t="s">
        <v>19</v>
      </c>
      <c r="C5" s="22" t="s">
        <v>19</v>
      </c>
      <c r="D5" s="22" t="s">
        <v>20</v>
      </c>
      <c r="E5" s="22" t="s">
        <v>20</v>
      </c>
      <c r="F5" s="22" t="s">
        <v>20</v>
      </c>
      <c r="G5" s="22" t="s">
        <v>20</v>
      </c>
      <c r="H5" s="22" t="s">
        <v>20</v>
      </c>
      <c r="I5" s="22" t="s">
        <v>20</v>
      </c>
      <c r="J5" s="22" t="s">
        <v>20</v>
      </c>
      <c r="K5" s="22" t="s">
        <v>20</v>
      </c>
      <c r="L5" s="22" t="s">
        <v>20</v>
      </c>
      <c r="M5" s="22" t="s">
        <v>20</v>
      </c>
      <c r="N5" s="22" t="s">
        <v>20</v>
      </c>
      <c r="O5" s="22" t="s">
        <v>20</v>
      </c>
      <c r="P5" s="22" t="s">
        <v>20</v>
      </c>
      <c r="Q5" s="23" t="s">
        <v>21</v>
      </c>
    </row>
    <row r="6" spans="1:17" ht="14.4" customHeight="1" x14ac:dyDescent="0.3">
      <c r="A6" s="14" t="s">
        <v>22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9.8813129168249309E-324</v>
      </c>
      <c r="Q6" s="69" t="s">
        <v>177</v>
      </c>
    </row>
    <row r="7" spans="1:17" ht="14.4" customHeight="1" x14ac:dyDescent="0.3">
      <c r="A7" s="15" t="s">
        <v>23</v>
      </c>
      <c r="B7" s="46">
        <v>893.80586841480897</v>
      </c>
      <c r="C7" s="47">
        <v>74.483822367900004</v>
      </c>
      <c r="D7" s="47">
        <v>63.657159999999998</v>
      </c>
      <c r="E7" s="47">
        <v>69.730680000000007</v>
      </c>
      <c r="F7" s="47">
        <v>4.9406564584124654E-324</v>
      </c>
      <c r="G7" s="47">
        <v>4.9406564584124654E-324</v>
      </c>
      <c r="H7" s="47">
        <v>4.9406564584124654E-324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133.38784000000001</v>
      </c>
      <c r="Q7" s="70">
        <v>0.89541484150100004</v>
      </c>
    </row>
    <row r="8" spans="1:17" ht="14.4" customHeight="1" x14ac:dyDescent="0.3">
      <c r="A8" s="15" t="s">
        <v>24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9.8813129168249309E-324</v>
      </c>
      <c r="Q8" s="70" t="s">
        <v>177</v>
      </c>
    </row>
    <row r="9" spans="1:17" ht="14.4" customHeight="1" x14ac:dyDescent="0.3">
      <c r="A9" s="15" t="s">
        <v>25</v>
      </c>
      <c r="B9" s="46">
        <v>9007.6525947934806</v>
      </c>
      <c r="C9" s="47">
        <v>750.63771623279001</v>
      </c>
      <c r="D9" s="47">
        <v>1760.93065000001</v>
      </c>
      <c r="E9" s="47">
        <v>10.653029999998999</v>
      </c>
      <c r="F9" s="47">
        <v>4.9406564584124654E-324</v>
      </c>
      <c r="G9" s="47">
        <v>4.9406564584124654E-324</v>
      </c>
      <c r="H9" s="47">
        <v>4.9406564584124654E-324</v>
      </c>
      <c r="I9" s="47">
        <v>4.9406564584124654E-324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1771.58368000001</v>
      </c>
      <c r="Q9" s="70">
        <v>1.1800524019030001</v>
      </c>
    </row>
    <row r="10" spans="1:17" ht="14.4" customHeight="1" x14ac:dyDescent="0.3">
      <c r="A10" s="15" t="s">
        <v>26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9.8813129168249309E-324</v>
      </c>
      <c r="Q10" s="70" t="s">
        <v>177</v>
      </c>
    </row>
    <row r="11" spans="1:17" ht="14.4" customHeight="1" x14ac:dyDescent="0.3">
      <c r="A11" s="15" t="s">
        <v>27</v>
      </c>
      <c r="B11" s="46">
        <v>887.71794264222001</v>
      </c>
      <c r="C11" s="47">
        <v>73.976495220185001</v>
      </c>
      <c r="D11" s="47">
        <v>47.492829999999998</v>
      </c>
      <c r="E11" s="47">
        <v>70.69744</v>
      </c>
      <c r="F11" s="47">
        <v>4.9406564584124654E-324</v>
      </c>
      <c r="G11" s="47">
        <v>4.9406564584124654E-324</v>
      </c>
      <c r="H11" s="47">
        <v>4.9406564584124654E-324</v>
      </c>
      <c r="I11" s="47">
        <v>4.9406564584124654E-324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118.19027</v>
      </c>
      <c r="Q11" s="70">
        <v>0.79883664161300005</v>
      </c>
    </row>
    <row r="12" spans="1:17" ht="14.4" customHeight="1" x14ac:dyDescent="0.3">
      <c r="A12" s="15" t="s">
        <v>28</v>
      </c>
      <c r="B12" s="46">
        <v>204.45842956420501</v>
      </c>
      <c r="C12" s="47">
        <v>17.038202463683</v>
      </c>
      <c r="D12" s="47">
        <v>8.3023600000000002</v>
      </c>
      <c r="E12" s="47">
        <v>23.62463</v>
      </c>
      <c r="F12" s="47">
        <v>4.9406564584124654E-324</v>
      </c>
      <c r="G12" s="47">
        <v>4.9406564584124654E-324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31.92699</v>
      </c>
      <c r="Q12" s="70">
        <v>0.93692365928999999</v>
      </c>
    </row>
    <row r="13" spans="1:17" ht="14.4" customHeight="1" x14ac:dyDescent="0.3">
      <c r="A13" s="15" t="s">
        <v>29</v>
      </c>
      <c r="B13" s="46">
        <v>5975.3778539409104</v>
      </c>
      <c r="C13" s="47">
        <v>497.94815449507598</v>
      </c>
      <c r="D13" s="47">
        <v>444.53297000000202</v>
      </c>
      <c r="E13" s="47">
        <v>469.63414999999998</v>
      </c>
      <c r="F13" s="47">
        <v>4.9406564584124654E-324</v>
      </c>
      <c r="G13" s="47">
        <v>4.9406564584124654E-324</v>
      </c>
      <c r="H13" s="47">
        <v>4.9406564584124654E-324</v>
      </c>
      <c r="I13" s="47">
        <v>4.9406564584124654E-324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914.167120000002</v>
      </c>
      <c r="Q13" s="70">
        <v>0.91793403765699999</v>
      </c>
    </row>
    <row r="14" spans="1:17" ht="14.4" customHeight="1" x14ac:dyDescent="0.3">
      <c r="A14" s="15" t="s">
        <v>30</v>
      </c>
      <c r="B14" s="46">
        <v>2162.72153689896</v>
      </c>
      <c r="C14" s="47">
        <v>180.22679474157999</v>
      </c>
      <c r="D14" s="47">
        <v>224.89600000000101</v>
      </c>
      <c r="E14" s="47">
        <v>182.68</v>
      </c>
      <c r="F14" s="47">
        <v>4.9406564584124654E-324</v>
      </c>
      <c r="G14" s="47">
        <v>4.9406564584124654E-324</v>
      </c>
      <c r="H14" s="47">
        <v>4.9406564584124654E-324</v>
      </c>
      <c r="I14" s="47">
        <v>4.9406564584124654E-324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407.57600000000099</v>
      </c>
      <c r="Q14" s="70">
        <v>1.130730867694</v>
      </c>
    </row>
    <row r="15" spans="1:17" ht="14.4" customHeight="1" x14ac:dyDescent="0.3">
      <c r="A15" s="15" t="s">
        <v>31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9.8813129168249309E-324</v>
      </c>
      <c r="Q15" s="70" t="s">
        <v>177</v>
      </c>
    </row>
    <row r="16" spans="1:17" ht="14.4" customHeight="1" x14ac:dyDescent="0.3">
      <c r="A16" s="15" t="s">
        <v>32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9.8813129168249309E-324</v>
      </c>
      <c r="Q16" s="70" t="s">
        <v>177</v>
      </c>
    </row>
    <row r="17" spans="1:17" ht="14.4" customHeight="1" x14ac:dyDescent="0.3">
      <c r="A17" s="15" t="s">
        <v>33</v>
      </c>
      <c r="B17" s="46">
        <v>1310.4887640844299</v>
      </c>
      <c r="C17" s="47">
        <v>109.20739700703599</v>
      </c>
      <c r="D17" s="47">
        <v>86.045259999999999</v>
      </c>
      <c r="E17" s="47">
        <v>157.87101000000001</v>
      </c>
      <c r="F17" s="47">
        <v>4.9406564584124654E-324</v>
      </c>
      <c r="G17" s="47">
        <v>4.9406564584124654E-324</v>
      </c>
      <c r="H17" s="47">
        <v>4.9406564584124654E-324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243.91627</v>
      </c>
      <c r="Q17" s="70">
        <v>1.116757091025</v>
      </c>
    </row>
    <row r="18" spans="1:17" ht="14.4" customHeight="1" x14ac:dyDescent="0.3">
      <c r="A18" s="15" t="s">
        <v>34</v>
      </c>
      <c r="B18" s="46">
        <v>0</v>
      </c>
      <c r="C18" s="47">
        <v>0</v>
      </c>
      <c r="D18" s="47">
        <v>2.4540000000000002</v>
      </c>
      <c r="E18" s="47">
        <v>1.593</v>
      </c>
      <c r="F18" s="47">
        <v>4.9406564584124654E-324</v>
      </c>
      <c r="G18" s="47">
        <v>4.9406564584124654E-324</v>
      </c>
      <c r="H18" s="47">
        <v>4.9406564584124654E-324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4.0469999999999997</v>
      </c>
      <c r="Q18" s="70" t="s">
        <v>177</v>
      </c>
    </row>
    <row r="19" spans="1:17" ht="14.4" customHeight="1" x14ac:dyDescent="0.3">
      <c r="A19" s="15" t="s">
        <v>35</v>
      </c>
      <c r="B19" s="46">
        <v>4068.2465816159101</v>
      </c>
      <c r="C19" s="47">
        <v>339.02054846799302</v>
      </c>
      <c r="D19" s="47">
        <v>304.76711000000199</v>
      </c>
      <c r="E19" s="47">
        <v>4240.9612200000001</v>
      </c>
      <c r="F19" s="47">
        <v>4.9406564584124654E-324</v>
      </c>
      <c r="G19" s="47">
        <v>4.9406564584124654E-324</v>
      </c>
      <c r="H19" s="47">
        <v>4.9406564584124654E-324</v>
      </c>
      <c r="I19" s="47">
        <v>4.9406564584124654E-324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4545.7283299999999</v>
      </c>
      <c r="Q19" s="70">
        <v>6.7042076808340001</v>
      </c>
    </row>
    <row r="20" spans="1:17" ht="14.4" customHeight="1" x14ac:dyDescent="0.3">
      <c r="A20" s="15" t="s">
        <v>36</v>
      </c>
      <c r="B20" s="46">
        <v>21080.104276682399</v>
      </c>
      <c r="C20" s="47">
        <v>1756.6753563902</v>
      </c>
      <c r="D20" s="47">
        <v>1724.0877500000099</v>
      </c>
      <c r="E20" s="47">
        <v>1714.4003600000001</v>
      </c>
      <c r="F20" s="47">
        <v>4.9406564584124654E-324</v>
      </c>
      <c r="G20" s="47">
        <v>4.9406564584124654E-324</v>
      </c>
      <c r="H20" s="47">
        <v>4.9406564584124654E-324</v>
      </c>
      <c r="I20" s="47">
        <v>4.9406564584124654E-324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3438.4881100000098</v>
      </c>
      <c r="Q20" s="70">
        <v>0.97869196419500004</v>
      </c>
    </row>
    <row r="21" spans="1:17" ht="14.4" customHeight="1" x14ac:dyDescent="0.3">
      <c r="A21" s="16" t="s">
        <v>37</v>
      </c>
      <c r="B21" s="46">
        <v>20146.963161780001</v>
      </c>
      <c r="C21" s="47">
        <v>1678.9135968149999</v>
      </c>
      <c r="D21" s="47">
        <v>1692.1760000000099</v>
      </c>
      <c r="E21" s="47">
        <v>1695.3050000000001</v>
      </c>
      <c r="F21" s="47">
        <v>1.4821969375237396E-323</v>
      </c>
      <c r="G21" s="47">
        <v>1.4821969375237396E-323</v>
      </c>
      <c r="H21" s="47">
        <v>1.4821969375237396E-323</v>
      </c>
      <c r="I21" s="47">
        <v>1.4821969375237396E-323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3387.4810000000102</v>
      </c>
      <c r="Q21" s="70">
        <v>1.0088312484999999</v>
      </c>
    </row>
    <row r="22" spans="1:17" ht="14.4" customHeight="1" x14ac:dyDescent="0.3">
      <c r="A22" s="15" t="s">
        <v>38</v>
      </c>
      <c r="B22" s="46">
        <v>0</v>
      </c>
      <c r="C22" s="47">
        <v>0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9.8813129168249309E-324</v>
      </c>
      <c r="Q22" s="70" t="s">
        <v>177</v>
      </c>
    </row>
    <row r="23" spans="1:17" ht="14.4" customHeight="1" x14ac:dyDescent="0.3">
      <c r="A23" s="16" t="s">
        <v>39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3.9525251667299724E-323</v>
      </c>
      <c r="Q23" s="70" t="s">
        <v>177</v>
      </c>
    </row>
    <row r="24" spans="1:17" ht="14.4" customHeight="1" x14ac:dyDescent="0.3">
      <c r="A24" s="16" t="s">
        <v>40</v>
      </c>
      <c r="B24" s="46">
        <v>0</v>
      </c>
      <c r="C24" s="47">
        <v>9.0949470177292804E-13</v>
      </c>
      <c r="D24" s="47">
        <v>6.7833699999980004</v>
      </c>
      <c r="E24" s="47">
        <v>4.1891100000010004</v>
      </c>
      <c r="F24" s="47">
        <v>-1.0869444208507424E-322</v>
      </c>
      <c r="G24" s="47">
        <v>-1.0869444208507424E-322</v>
      </c>
      <c r="H24" s="47">
        <v>-1.0869444208507424E-322</v>
      </c>
      <c r="I24" s="47">
        <v>-1.0869444208507424E-322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10.972479999999001</v>
      </c>
      <c r="Q24" s="70"/>
    </row>
    <row r="25" spans="1:17" ht="14.4" customHeight="1" x14ac:dyDescent="0.3">
      <c r="A25" s="17" t="s">
        <v>41</v>
      </c>
      <c r="B25" s="49">
        <v>65737.537010417305</v>
      </c>
      <c r="C25" s="50">
        <v>5478.1280842014503</v>
      </c>
      <c r="D25" s="50">
        <v>6366.1254600000302</v>
      </c>
      <c r="E25" s="50">
        <v>8641.3396300000004</v>
      </c>
      <c r="F25" s="50">
        <v>4.9406564584124654E-324</v>
      </c>
      <c r="G25" s="50">
        <v>4.9406564584124654E-324</v>
      </c>
      <c r="H25" s="50">
        <v>4.9406564584124654E-324</v>
      </c>
      <c r="I25" s="50">
        <v>4.9406564584124654E-324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15007.46509</v>
      </c>
      <c r="Q25" s="71">
        <v>1.369762157741</v>
      </c>
    </row>
    <row r="26" spans="1:17" ht="14.4" customHeight="1" x14ac:dyDescent="0.3">
      <c r="A26" s="15" t="s">
        <v>42</v>
      </c>
      <c r="B26" s="46">
        <v>2936.4428464133798</v>
      </c>
      <c r="C26" s="47">
        <v>244.703570534449</v>
      </c>
      <c r="D26" s="47">
        <v>242.31653</v>
      </c>
      <c r="E26" s="47">
        <v>233.3168</v>
      </c>
      <c r="F26" s="47">
        <v>4.9406564584124654E-324</v>
      </c>
      <c r="G26" s="47">
        <v>4.9406564584124654E-324</v>
      </c>
      <c r="H26" s="47">
        <v>4.9406564584124654E-324</v>
      </c>
      <c r="I26" s="47">
        <v>4.9406564584124654E-324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475.63333</v>
      </c>
      <c r="Q26" s="70">
        <v>0.97185612976699998</v>
      </c>
    </row>
    <row r="27" spans="1:17" ht="14.4" customHeight="1" x14ac:dyDescent="0.3">
      <c r="A27" s="18" t="s">
        <v>43</v>
      </c>
      <c r="B27" s="49">
        <v>68673.979856830701</v>
      </c>
      <c r="C27" s="50">
        <v>5722.83165473589</v>
      </c>
      <c r="D27" s="50">
        <v>6608.4419900000303</v>
      </c>
      <c r="E27" s="50">
        <v>8874.6564299999991</v>
      </c>
      <c r="F27" s="50">
        <v>9.8813129168249309E-324</v>
      </c>
      <c r="G27" s="50">
        <v>9.8813129168249309E-324</v>
      </c>
      <c r="H27" s="50">
        <v>9.8813129168249309E-324</v>
      </c>
      <c r="I27" s="50">
        <v>9.8813129168249309E-324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15483.09842</v>
      </c>
      <c r="Q27" s="71">
        <v>1.35274802354</v>
      </c>
    </row>
    <row r="28" spans="1:17" ht="14.4" customHeight="1" x14ac:dyDescent="0.3">
      <c r="A28" s="16" t="s">
        <v>44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2.4703282292062327E-322</v>
      </c>
      <c r="Q28" s="70">
        <v>0</v>
      </c>
    </row>
    <row r="29" spans="1:17" ht="14.4" customHeight="1" x14ac:dyDescent="0.3">
      <c r="A29" s="16" t="s">
        <v>45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1.9762625833649862E-323</v>
      </c>
      <c r="Q29" s="70" t="s">
        <v>177</v>
      </c>
    </row>
    <row r="30" spans="1:17" ht="14.4" customHeight="1" x14ac:dyDescent="0.3">
      <c r="A30" s="16" t="s">
        <v>46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9.8813129168249309E-323</v>
      </c>
      <c r="Q30" s="70">
        <v>0</v>
      </c>
    </row>
    <row r="31" spans="1:17" ht="14.4" customHeight="1" thickBot="1" x14ac:dyDescent="0.35">
      <c r="A31" s="19" t="s">
        <v>47</v>
      </c>
      <c r="B31" s="52">
        <v>1.9762625833649862E-323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4.9406564584124654E-323</v>
      </c>
      <c r="Q31" s="72" t="s">
        <v>177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4" t="s">
        <v>95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122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48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1" s="55" customFormat="1" ht="18.600000000000001" customHeight="1" thickBot="1" x14ac:dyDescent="0.4">
      <c r="A1" s="264" t="s">
        <v>49</v>
      </c>
      <c r="B1" s="264"/>
      <c r="C1" s="264"/>
      <c r="D1" s="264"/>
      <c r="E1" s="264"/>
      <c r="F1" s="264"/>
      <c r="G1" s="264"/>
      <c r="H1" s="269"/>
      <c r="I1" s="269"/>
      <c r="J1" s="269"/>
      <c r="K1" s="269"/>
    </row>
    <row r="2" spans="1:11" s="55" customFormat="1" ht="14.4" customHeight="1" thickBot="1" x14ac:dyDescent="0.35">
      <c r="A2" s="179" t="s">
        <v>176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65" t="s">
        <v>50</v>
      </c>
      <c r="C3" s="266"/>
      <c r="D3" s="266"/>
      <c r="E3" s="266"/>
      <c r="F3" s="272" t="s">
        <v>51</v>
      </c>
      <c r="G3" s="266"/>
      <c r="H3" s="266"/>
      <c r="I3" s="266"/>
      <c r="J3" s="266"/>
      <c r="K3" s="273"/>
    </row>
    <row r="4" spans="1:11" ht="14.4" customHeight="1" x14ac:dyDescent="0.3">
      <c r="A4" s="59"/>
      <c r="B4" s="270"/>
      <c r="C4" s="271"/>
      <c r="D4" s="271"/>
      <c r="E4" s="271"/>
      <c r="F4" s="274" t="s">
        <v>118</v>
      </c>
      <c r="G4" s="276" t="s">
        <v>52</v>
      </c>
      <c r="H4" s="112" t="s">
        <v>84</v>
      </c>
      <c r="I4" s="274" t="s">
        <v>53</v>
      </c>
      <c r="J4" s="276" t="s">
        <v>120</v>
      </c>
      <c r="K4" s="277" t="s">
        <v>121</v>
      </c>
    </row>
    <row r="5" spans="1:11" ht="42" thickBot="1" x14ac:dyDescent="0.35">
      <c r="A5" s="60"/>
      <c r="B5" s="24" t="s">
        <v>114</v>
      </c>
      <c r="C5" s="25" t="s">
        <v>115</v>
      </c>
      <c r="D5" s="26" t="s">
        <v>116</v>
      </c>
      <c r="E5" s="26" t="s">
        <v>117</v>
      </c>
      <c r="F5" s="275"/>
      <c r="G5" s="275"/>
      <c r="H5" s="25" t="s">
        <v>119</v>
      </c>
      <c r="I5" s="275"/>
      <c r="J5" s="275"/>
      <c r="K5" s="278"/>
    </row>
    <row r="6" spans="1:11" ht="14.4" customHeight="1" thickBot="1" x14ac:dyDescent="0.35">
      <c r="A6" s="311" t="s">
        <v>179</v>
      </c>
      <c r="B6" s="293">
        <v>65604.043343699406</v>
      </c>
      <c r="C6" s="293">
        <v>68517.825509999995</v>
      </c>
      <c r="D6" s="294">
        <v>2913.7821663006598</v>
      </c>
      <c r="E6" s="295">
        <v>1.044414673513</v>
      </c>
      <c r="F6" s="293">
        <v>65737.537010417305</v>
      </c>
      <c r="G6" s="294">
        <v>10956.256168402901</v>
      </c>
      <c r="H6" s="296">
        <v>8641.3396300000004</v>
      </c>
      <c r="I6" s="293">
        <v>15007.46509</v>
      </c>
      <c r="J6" s="294">
        <v>4051.20892159714</v>
      </c>
      <c r="K6" s="297">
        <v>0.22829369295599999</v>
      </c>
    </row>
    <row r="7" spans="1:11" ht="14.4" customHeight="1" thickBot="1" x14ac:dyDescent="0.35">
      <c r="A7" s="312" t="s">
        <v>180</v>
      </c>
      <c r="B7" s="293">
        <v>18936.1147791281</v>
      </c>
      <c r="C7" s="293">
        <v>19811.683229999999</v>
      </c>
      <c r="D7" s="294">
        <v>875.56845087193096</v>
      </c>
      <c r="E7" s="295">
        <v>1.046238019841</v>
      </c>
      <c r="F7" s="293">
        <v>19131.734226254601</v>
      </c>
      <c r="G7" s="294">
        <v>3188.6223710424301</v>
      </c>
      <c r="H7" s="296">
        <v>827.01977999999997</v>
      </c>
      <c r="I7" s="293">
        <v>3376.83104000001</v>
      </c>
      <c r="J7" s="294">
        <v>188.20866895758201</v>
      </c>
      <c r="K7" s="297">
        <v>0.17650417887100001</v>
      </c>
    </row>
    <row r="8" spans="1:11" ht="14.4" customHeight="1" thickBot="1" x14ac:dyDescent="0.35">
      <c r="A8" s="313" t="s">
        <v>181</v>
      </c>
      <c r="B8" s="293">
        <v>16751.477533024601</v>
      </c>
      <c r="C8" s="293">
        <v>17663.401229999999</v>
      </c>
      <c r="D8" s="294">
        <v>911.923696975442</v>
      </c>
      <c r="E8" s="295">
        <v>1.054438403727</v>
      </c>
      <c r="F8" s="293">
        <v>16969.012689355601</v>
      </c>
      <c r="G8" s="294">
        <v>2828.16878155927</v>
      </c>
      <c r="H8" s="296">
        <v>644.33978000000002</v>
      </c>
      <c r="I8" s="293">
        <v>2969.25504000001</v>
      </c>
      <c r="J8" s="294">
        <v>141.08625844074001</v>
      </c>
      <c r="K8" s="297">
        <v>0.17498101358900001</v>
      </c>
    </row>
    <row r="9" spans="1:11" ht="14.4" customHeight="1" thickBot="1" x14ac:dyDescent="0.35">
      <c r="A9" s="314" t="s">
        <v>182</v>
      </c>
      <c r="B9" s="298">
        <v>4.9406564584124654E-324</v>
      </c>
      <c r="C9" s="298">
        <v>-1.6899999990000001E-3</v>
      </c>
      <c r="D9" s="299">
        <v>-1.6899999990000001E-3</v>
      </c>
      <c r="E9" s="300" t="s">
        <v>183</v>
      </c>
      <c r="F9" s="298">
        <v>0</v>
      </c>
      <c r="G9" s="299">
        <v>0</v>
      </c>
      <c r="H9" s="301">
        <v>-1.4999999999999999E-4</v>
      </c>
      <c r="I9" s="298">
        <v>-8.5999999999999998E-4</v>
      </c>
      <c r="J9" s="299">
        <v>-8.5999999999999998E-4</v>
      </c>
      <c r="K9" s="302" t="s">
        <v>177</v>
      </c>
    </row>
    <row r="10" spans="1:11" ht="14.4" customHeight="1" thickBot="1" x14ac:dyDescent="0.35">
      <c r="A10" s="315" t="s">
        <v>184</v>
      </c>
      <c r="B10" s="293">
        <v>4.9406564584124654E-324</v>
      </c>
      <c r="C10" s="293">
        <v>-1.6899999990000001E-3</v>
      </c>
      <c r="D10" s="294">
        <v>-1.6899999990000001E-3</v>
      </c>
      <c r="E10" s="303" t="s">
        <v>183</v>
      </c>
      <c r="F10" s="293">
        <v>0</v>
      </c>
      <c r="G10" s="294">
        <v>0</v>
      </c>
      <c r="H10" s="296">
        <v>-1.4999999999999999E-4</v>
      </c>
      <c r="I10" s="293">
        <v>-8.5999999999999998E-4</v>
      </c>
      <c r="J10" s="294">
        <v>-8.5999999999999998E-4</v>
      </c>
      <c r="K10" s="304" t="s">
        <v>177</v>
      </c>
    </row>
    <row r="11" spans="1:11" ht="14.4" customHeight="1" thickBot="1" x14ac:dyDescent="0.35">
      <c r="A11" s="314" t="s">
        <v>185</v>
      </c>
      <c r="B11" s="298">
        <v>922.51039294609905</v>
      </c>
      <c r="C11" s="298">
        <v>901.55295999999998</v>
      </c>
      <c r="D11" s="299">
        <v>-20.957432946097999</v>
      </c>
      <c r="E11" s="305">
        <v>0.97728217144600005</v>
      </c>
      <c r="F11" s="298">
        <v>893.80586841480897</v>
      </c>
      <c r="G11" s="299">
        <v>148.967644735801</v>
      </c>
      <c r="H11" s="301">
        <v>69.730680000000007</v>
      </c>
      <c r="I11" s="298">
        <v>133.38784000000001</v>
      </c>
      <c r="J11" s="299">
        <v>-15.579804735801</v>
      </c>
      <c r="K11" s="306">
        <v>0.149235806916</v>
      </c>
    </row>
    <row r="12" spans="1:11" ht="14.4" customHeight="1" thickBot="1" x14ac:dyDescent="0.35">
      <c r="A12" s="315" t="s">
        <v>186</v>
      </c>
      <c r="B12" s="293">
        <v>739.99857537841297</v>
      </c>
      <c r="C12" s="293">
        <v>701.34277999999995</v>
      </c>
      <c r="D12" s="294">
        <v>-38.655795378413004</v>
      </c>
      <c r="E12" s="295">
        <v>0.94776233811099997</v>
      </c>
      <c r="F12" s="293">
        <v>701.87404060374797</v>
      </c>
      <c r="G12" s="294">
        <v>116.979006767291</v>
      </c>
      <c r="H12" s="296">
        <v>55.401090000000003</v>
      </c>
      <c r="I12" s="293">
        <v>107.3002</v>
      </c>
      <c r="J12" s="294">
        <v>-9.6788067672910003</v>
      </c>
      <c r="K12" s="297">
        <v>0.152876718317</v>
      </c>
    </row>
    <row r="13" spans="1:11" ht="14.4" customHeight="1" thickBot="1" x14ac:dyDescent="0.35">
      <c r="A13" s="315" t="s">
        <v>187</v>
      </c>
      <c r="B13" s="293">
        <v>0</v>
      </c>
      <c r="C13" s="293">
        <v>6.1598899999999999</v>
      </c>
      <c r="D13" s="294">
        <v>6.1598899999999999</v>
      </c>
      <c r="E13" s="303" t="s">
        <v>177</v>
      </c>
      <c r="F13" s="293">
        <v>5.7690940597219997</v>
      </c>
      <c r="G13" s="294">
        <v>0.96151567662000004</v>
      </c>
      <c r="H13" s="296">
        <v>4.9406564584124654E-324</v>
      </c>
      <c r="I13" s="293">
        <v>9.8813129168249309E-324</v>
      </c>
      <c r="J13" s="294">
        <v>-0.96151567662000004</v>
      </c>
      <c r="K13" s="297">
        <v>0</v>
      </c>
    </row>
    <row r="14" spans="1:11" ht="14.4" customHeight="1" thickBot="1" x14ac:dyDescent="0.35">
      <c r="A14" s="315" t="s">
        <v>188</v>
      </c>
      <c r="B14" s="293">
        <v>24</v>
      </c>
      <c r="C14" s="293">
        <v>9.2124000000000006</v>
      </c>
      <c r="D14" s="294">
        <v>-14.787599999999999</v>
      </c>
      <c r="E14" s="295">
        <v>0.38385000000000002</v>
      </c>
      <c r="F14" s="293">
        <v>9.3244085439410007</v>
      </c>
      <c r="G14" s="294">
        <v>1.554068090656</v>
      </c>
      <c r="H14" s="296">
        <v>1.06</v>
      </c>
      <c r="I14" s="293">
        <v>1.06</v>
      </c>
      <c r="J14" s="294">
        <v>-0.49406809065599999</v>
      </c>
      <c r="K14" s="297">
        <v>0.113680132633</v>
      </c>
    </row>
    <row r="15" spans="1:11" ht="14.4" customHeight="1" thickBot="1" x14ac:dyDescent="0.35">
      <c r="A15" s="315" t="s">
        <v>189</v>
      </c>
      <c r="B15" s="293">
        <v>158.511817567685</v>
      </c>
      <c r="C15" s="293">
        <v>184.83788999999999</v>
      </c>
      <c r="D15" s="294">
        <v>26.326072432314</v>
      </c>
      <c r="E15" s="295">
        <v>1.166082711284</v>
      </c>
      <c r="F15" s="293">
        <v>176.83832520739799</v>
      </c>
      <c r="G15" s="294">
        <v>29.473054201233001</v>
      </c>
      <c r="H15" s="296">
        <v>13.269590000000001</v>
      </c>
      <c r="I15" s="293">
        <v>25.027640000000002</v>
      </c>
      <c r="J15" s="294">
        <v>-4.4454142012320004</v>
      </c>
      <c r="K15" s="297">
        <v>0.141528370451</v>
      </c>
    </row>
    <row r="16" spans="1:11" ht="14.4" customHeight="1" thickBot="1" x14ac:dyDescent="0.35">
      <c r="A16" s="314" t="s">
        <v>190</v>
      </c>
      <c r="B16" s="298">
        <v>9178.0777077049806</v>
      </c>
      <c r="C16" s="298">
        <v>10449.246349999999</v>
      </c>
      <c r="D16" s="299">
        <v>1271.1686422950299</v>
      </c>
      <c r="E16" s="305">
        <v>1.138500531677</v>
      </c>
      <c r="F16" s="298">
        <v>9007.6525947934806</v>
      </c>
      <c r="G16" s="299">
        <v>1501.27543246558</v>
      </c>
      <c r="H16" s="301">
        <v>10.653029999998999</v>
      </c>
      <c r="I16" s="298">
        <v>1771.58368000001</v>
      </c>
      <c r="J16" s="299">
        <v>270.30824753442897</v>
      </c>
      <c r="K16" s="306">
        <v>0.19667540031700001</v>
      </c>
    </row>
    <row r="17" spans="1:11" ht="14.4" customHeight="1" thickBot="1" x14ac:dyDescent="0.35">
      <c r="A17" s="315" t="s">
        <v>191</v>
      </c>
      <c r="B17" s="293">
        <v>10.407338976965001</v>
      </c>
      <c r="C17" s="293">
        <v>6.5440399999999999</v>
      </c>
      <c r="D17" s="294">
        <v>-3.8632989769649999</v>
      </c>
      <c r="E17" s="295">
        <v>0.62879089597100002</v>
      </c>
      <c r="F17" s="293">
        <v>6.9999962309220001</v>
      </c>
      <c r="G17" s="294">
        <v>1.166666038487</v>
      </c>
      <c r="H17" s="296">
        <v>4.9406564584124654E-324</v>
      </c>
      <c r="I17" s="293">
        <v>9.8813129168249309E-324</v>
      </c>
      <c r="J17" s="294">
        <v>-1.166666038487</v>
      </c>
      <c r="K17" s="297">
        <v>0</v>
      </c>
    </row>
    <row r="18" spans="1:11" ht="14.4" customHeight="1" thickBot="1" x14ac:dyDescent="0.35">
      <c r="A18" s="315" t="s">
        <v>192</v>
      </c>
      <c r="B18" s="293">
        <v>1547.0317157657601</v>
      </c>
      <c r="C18" s="293">
        <v>1550.52457</v>
      </c>
      <c r="D18" s="294">
        <v>3.492854234238</v>
      </c>
      <c r="E18" s="295">
        <v>1.0022577780390001</v>
      </c>
      <c r="F18" s="293">
        <v>1554.0505426673999</v>
      </c>
      <c r="G18" s="294">
        <v>259.00842377790002</v>
      </c>
      <c r="H18" s="296">
        <v>163.50774000000001</v>
      </c>
      <c r="I18" s="293">
        <v>276.14055000000099</v>
      </c>
      <c r="J18" s="294">
        <v>17.132126222099998</v>
      </c>
      <c r="K18" s="297">
        <v>0.177690842362</v>
      </c>
    </row>
    <row r="19" spans="1:11" ht="14.4" customHeight="1" thickBot="1" x14ac:dyDescent="0.35">
      <c r="A19" s="315" t="s">
        <v>193</v>
      </c>
      <c r="B19" s="293">
        <v>2510.93299375786</v>
      </c>
      <c r="C19" s="293">
        <v>1868.3525999999999</v>
      </c>
      <c r="D19" s="294">
        <v>-642.58039375785597</v>
      </c>
      <c r="E19" s="295">
        <v>0.74408700058599997</v>
      </c>
      <c r="F19" s="293">
        <v>1813.3389939127301</v>
      </c>
      <c r="G19" s="294">
        <v>302.223165652121</v>
      </c>
      <c r="H19" s="296">
        <v>102.4928</v>
      </c>
      <c r="I19" s="293">
        <v>197.63415000000001</v>
      </c>
      <c r="J19" s="294">
        <v>-104.58901565212101</v>
      </c>
      <c r="K19" s="297">
        <v>0.10898908072999999</v>
      </c>
    </row>
    <row r="20" spans="1:11" ht="14.4" customHeight="1" thickBot="1" x14ac:dyDescent="0.35">
      <c r="A20" s="315" t="s">
        <v>194</v>
      </c>
      <c r="B20" s="293">
        <v>0</v>
      </c>
      <c r="C20" s="293">
        <v>1642.3276499999999</v>
      </c>
      <c r="D20" s="294">
        <v>1642.3276499999999</v>
      </c>
      <c r="E20" s="303" t="s">
        <v>177</v>
      </c>
      <c r="F20" s="293">
        <v>0</v>
      </c>
      <c r="G20" s="294">
        <v>0</v>
      </c>
      <c r="H20" s="296">
        <v>-559.37833999999998</v>
      </c>
      <c r="I20" s="293">
        <v>588.86094000000605</v>
      </c>
      <c r="J20" s="294">
        <v>588.86094000000605</v>
      </c>
      <c r="K20" s="304" t="s">
        <v>177</v>
      </c>
    </row>
    <row r="21" spans="1:11" ht="14.4" customHeight="1" thickBot="1" x14ac:dyDescent="0.35">
      <c r="A21" s="315" t="s">
        <v>195</v>
      </c>
      <c r="B21" s="293">
        <v>145.35154963712901</v>
      </c>
      <c r="C21" s="293">
        <v>86.087879999999998</v>
      </c>
      <c r="D21" s="294">
        <v>-59.263669637127997</v>
      </c>
      <c r="E21" s="295">
        <v>0.59227356168400003</v>
      </c>
      <c r="F21" s="293">
        <v>84.333785536326005</v>
      </c>
      <c r="G21" s="294">
        <v>14.055630922721001</v>
      </c>
      <c r="H21" s="296">
        <v>4.9406564584124654E-324</v>
      </c>
      <c r="I21" s="293">
        <v>9.5464599999999997</v>
      </c>
      <c r="J21" s="294">
        <v>-4.5091709227210002</v>
      </c>
      <c r="K21" s="297">
        <v>0.113198523454</v>
      </c>
    </row>
    <row r="22" spans="1:11" ht="14.4" customHeight="1" thickBot="1" x14ac:dyDescent="0.35">
      <c r="A22" s="315" t="s">
        <v>196</v>
      </c>
      <c r="B22" s="293">
        <v>3945.09627543532</v>
      </c>
      <c r="C22" s="293">
        <v>3854.0446999999999</v>
      </c>
      <c r="D22" s="294">
        <v>-91.051575435315996</v>
      </c>
      <c r="E22" s="295">
        <v>0.97692031598700002</v>
      </c>
      <c r="F22" s="293">
        <v>3878.9310539766302</v>
      </c>
      <c r="G22" s="294">
        <v>646.488508996105</v>
      </c>
      <c r="H22" s="296">
        <v>248.46167</v>
      </c>
      <c r="I22" s="293">
        <v>555.85687000000098</v>
      </c>
      <c r="J22" s="294">
        <v>-90.631638996104002</v>
      </c>
      <c r="K22" s="297">
        <v>0.14330155969899999</v>
      </c>
    </row>
    <row r="23" spans="1:11" ht="14.4" customHeight="1" thickBot="1" x14ac:dyDescent="0.35">
      <c r="A23" s="315" t="s">
        <v>197</v>
      </c>
      <c r="B23" s="293">
        <v>171.02463442184199</v>
      </c>
      <c r="C23" s="293">
        <v>113.34855</v>
      </c>
      <c r="D23" s="294">
        <v>-57.676084421840997</v>
      </c>
      <c r="E23" s="295">
        <v>0.66276153948899996</v>
      </c>
      <c r="F23" s="293">
        <v>116.274729574595</v>
      </c>
      <c r="G23" s="294">
        <v>19.379121595765</v>
      </c>
      <c r="H23" s="296">
        <v>2.8223600000000002</v>
      </c>
      <c r="I23" s="293">
        <v>5.1645399999999997</v>
      </c>
      <c r="J23" s="294">
        <v>-14.214581595765001</v>
      </c>
      <c r="K23" s="297">
        <v>4.4416701881999997E-2</v>
      </c>
    </row>
    <row r="24" spans="1:11" ht="14.4" customHeight="1" thickBot="1" x14ac:dyDescent="0.35">
      <c r="A24" s="315" t="s">
        <v>198</v>
      </c>
      <c r="B24" s="293">
        <v>53.768934285416002</v>
      </c>
      <c r="C24" s="293">
        <v>42.576689999999999</v>
      </c>
      <c r="D24" s="294">
        <v>-11.192244285415001</v>
      </c>
      <c r="E24" s="295">
        <v>0.79184552503799999</v>
      </c>
      <c r="F24" s="293">
        <v>48.363950604727002</v>
      </c>
      <c r="G24" s="294">
        <v>8.0606584341210006</v>
      </c>
      <c r="H24" s="296">
        <v>4.9406564584124654E-324</v>
      </c>
      <c r="I24" s="293">
        <v>9.8813129168249309E-324</v>
      </c>
      <c r="J24" s="294">
        <v>-8.0606584341210006</v>
      </c>
      <c r="K24" s="297">
        <v>0</v>
      </c>
    </row>
    <row r="25" spans="1:11" ht="14.4" customHeight="1" thickBot="1" x14ac:dyDescent="0.35">
      <c r="A25" s="315" t="s">
        <v>199</v>
      </c>
      <c r="B25" s="293">
        <v>472.21374291213999</v>
      </c>
      <c r="C25" s="293">
        <v>565.16054999999994</v>
      </c>
      <c r="D25" s="294">
        <v>92.946807087859995</v>
      </c>
      <c r="E25" s="295">
        <v>1.196832067009</v>
      </c>
      <c r="F25" s="293">
        <v>871.15781423100702</v>
      </c>
      <c r="G25" s="294">
        <v>145.19296903850099</v>
      </c>
      <c r="H25" s="296">
        <v>52.7468</v>
      </c>
      <c r="I25" s="293">
        <v>138.38016999999999</v>
      </c>
      <c r="J25" s="294">
        <v>-6.8127990384999997</v>
      </c>
      <c r="K25" s="297">
        <v>0.15884627071999999</v>
      </c>
    </row>
    <row r="26" spans="1:11" ht="14.4" customHeight="1" thickBot="1" x14ac:dyDescent="0.35">
      <c r="A26" s="315" t="s">
        <v>200</v>
      </c>
      <c r="B26" s="293">
        <v>0</v>
      </c>
      <c r="C26" s="293">
        <v>19.181999999999999</v>
      </c>
      <c r="D26" s="294">
        <v>19.181999999999999</v>
      </c>
      <c r="E26" s="303" t="s">
        <v>177</v>
      </c>
      <c r="F26" s="293">
        <v>19.181909865024998</v>
      </c>
      <c r="G26" s="294">
        <v>3.196984977504</v>
      </c>
      <c r="H26" s="296">
        <v>4.9406564584124654E-324</v>
      </c>
      <c r="I26" s="293">
        <v>9.8813129168249309E-324</v>
      </c>
      <c r="J26" s="294">
        <v>-3.196984977504</v>
      </c>
      <c r="K26" s="297">
        <v>0</v>
      </c>
    </row>
    <row r="27" spans="1:11" ht="14.4" customHeight="1" thickBot="1" x14ac:dyDescent="0.35">
      <c r="A27" s="315" t="s">
        <v>201</v>
      </c>
      <c r="B27" s="293">
        <v>322.25052251254499</v>
      </c>
      <c r="C27" s="293">
        <v>701.09712000000002</v>
      </c>
      <c r="D27" s="294">
        <v>378.84659748745503</v>
      </c>
      <c r="E27" s="295">
        <v>2.1756275661969999</v>
      </c>
      <c r="F27" s="293">
        <v>615.01981819411401</v>
      </c>
      <c r="G27" s="294">
        <v>102.50330303235199</v>
      </c>
      <c r="H27" s="296">
        <v>4.9406564584124654E-324</v>
      </c>
      <c r="I27" s="293">
        <v>9.8813129168249309E-324</v>
      </c>
      <c r="J27" s="294">
        <v>-102.50330303235199</v>
      </c>
      <c r="K27" s="297">
        <v>0</v>
      </c>
    </row>
    <row r="28" spans="1:11" ht="14.4" customHeight="1" thickBot="1" x14ac:dyDescent="0.35">
      <c r="A28" s="314" t="s">
        <v>202</v>
      </c>
      <c r="B28" s="298">
        <v>818.82146621937397</v>
      </c>
      <c r="C28" s="298">
        <v>842.78197</v>
      </c>
      <c r="D28" s="299">
        <v>23.960503780625</v>
      </c>
      <c r="E28" s="305">
        <v>1.0292621832340001</v>
      </c>
      <c r="F28" s="298">
        <v>887.71794264222001</v>
      </c>
      <c r="G28" s="299">
        <v>147.95299044037</v>
      </c>
      <c r="H28" s="301">
        <v>70.69744</v>
      </c>
      <c r="I28" s="298">
        <v>118.19027</v>
      </c>
      <c r="J28" s="299">
        <v>-29.762720440369002</v>
      </c>
      <c r="K28" s="306">
        <v>0.13313944026800001</v>
      </c>
    </row>
    <row r="29" spans="1:11" ht="14.4" customHeight="1" thickBot="1" x14ac:dyDescent="0.35">
      <c r="A29" s="315" t="s">
        <v>203</v>
      </c>
      <c r="B29" s="293">
        <v>265.01199608745799</v>
      </c>
      <c r="C29" s="293">
        <v>27.617519999999999</v>
      </c>
      <c r="D29" s="294">
        <v>-237.394476087458</v>
      </c>
      <c r="E29" s="295">
        <v>0.104212339093</v>
      </c>
      <c r="F29" s="293">
        <v>31.873523025276</v>
      </c>
      <c r="G29" s="294">
        <v>5.3122538375459998</v>
      </c>
      <c r="H29" s="296">
        <v>4.9406564584124654E-324</v>
      </c>
      <c r="I29" s="293">
        <v>1.0000000000000101E-5</v>
      </c>
      <c r="J29" s="294">
        <v>-5.3122438375460002</v>
      </c>
      <c r="K29" s="297">
        <v>3.1374002779893201E-7</v>
      </c>
    </row>
    <row r="30" spans="1:11" ht="14.4" customHeight="1" thickBot="1" x14ac:dyDescent="0.35">
      <c r="A30" s="315" t="s">
        <v>204</v>
      </c>
      <c r="B30" s="293">
        <v>4.3342046295139998</v>
      </c>
      <c r="C30" s="293">
        <v>4.3284799999999999</v>
      </c>
      <c r="D30" s="294">
        <v>-5.7246295139999999E-3</v>
      </c>
      <c r="E30" s="295">
        <v>0.99867919722200005</v>
      </c>
      <c r="F30" s="293">
        <v>29.356866146007</v>
      </c>
      <c r="G30" s="294">
        <v>4.8928110243339997</v>
      </c>
      <c r="H30" s="296">
        <v>0.32573999999999997</v>
      </c>
      <c r="I30" s="293">
        <v>0.62339999999999995</v>
      </c>
      <c r="J30" s="294">
        <v>-4.2694110243340004</v>
      </c>
      <c r="K30" s="297">
        <v>2.1235236652E-2</v>
      </c>
    </row>
    <row r="31" spans="1:11" ht="14.4" customHeight="1" thickBot="1" x14ac:dyDescent="0.35">
      <c r="A31" s="315" t="s">
        <v>205</v>
      </c>
      <c r="B31" s="293">
        <v>493.71854782366302</v>
      </c>
      <c r="C31" s="293">
        <v>537.92754000000002</v>
      </c>
      <c r="D31" s="294">
        <v>44.208992176336999</v>
      </c>
      <c r="E31" s="295">
        <v>1.0895429032820001</v>
      </c>
      <c r="F31" s="293">
        <v>553.33816927278895</v>
      </c>
      <c r="G31" s="294">
        <v>92.223028212130998</v>
      </c>
      <c r="H31" s="296">
        <v>56.358849999999997</v>
      </c>
      <c r="I31" s="293">
        <v>97.201629999999994</v>
      </c>
      <c r="J31" s="294">
        <v>4.9786017878679996</v>
      </c>
      <c r="K31" s="297">
        <v>0.17566406114300001</v>
      </c>
    </row>
    <row r="32" spans="1:11" ht="14.4" customHeight="1" thickBot="1" x14ac:dyDescent="0.35">
      <c r="A32" s="315" t="s">
        <v>206</v>
      </c>
      <c r="B32" s="293">
        <v>17.848500033753002</v>
      </c>
      <c r="C32" s="293">
        <v>24.767869999999998</v>
      </c>
      <c r="D32" s="294">
        <v>6.9193699662460002</v>
      </c>
      <c r="E32" s="295">
        <v>1.3876723507940001</v>
      </c>
      <c r="F32" s="293">
        <v>52.182489374105998</v>
      </c>
      <c r="G32" s="294">
        <v>8.6970815623510003</v>
      </c>
      <c r="H32" s="296">
        <v>1.96753</v>
      </c>
      <c r="I32" s="293">
        <v>2.4862299999999999</v>
      </c>
      <c r="J32" s="294">
        <v>-6.2108515623510003</v>
      </c>
      <c r="K32" s="297">
        <v>4.7644909812000001E-2</v>
      </c>
    </row>
    <row r="33" spans="1:11" ht="14.4" customHeight="1" thickBot="1" x14ac:dyDescent="0.35">
      <c r="A33" s="315" t="s">
        <v>207</v>
      </c>
      <c r="B33" s="293">
        <v>3.9048344615119999</v>
      </c>
      <c r="C33" s="293">
        <v>5.7152399999999997</v>
      </c>
      <c r="D33" s="294">
        <v>1.8104055384869999</v>
      </c>
      <c r="E33" s="295">
        <v>1.4636318277589999</v>
      </c>
      <c r="F33" s="293">
        <v>15.99870358225</v>
      </c>
      <c r="G33" s="294">
        <v>2.666450597041</v>
      </c>
      <c r="H33" s="296">
        <v>3.87323</v>
      </c>
      <c r="I33" s="293">
        <v>5.2806300000000004</v>
      </c>
      <c r="J33" s="294">
        <v>2.6141794029579999</v>
      </c>
      <c r="K33" s="297">
        <v>0.33006611897299998</v>
      </c>
    </row>
    <row r="34" spans="1:11" ht="14.4" customHeight="1" thickBot="1" x14ac:dyDescent="0.35">
      <c r="A34" s="315" t="s">
        <v>208</v>
      </c>
      <c r="B34" s="293">
        <v>0.15256394264299999</v>
      </c>
      <c r="C34" s="293">
        <v>0.34834999999999999</v>
      </c>
      <c r="D34" s="294">
        <v>0.19578605735599999</v>
      </c>
      <c r="E34" s="295">
        <v>2.2833049144080002</v>
      </c>
      <c r="F34" s="293">
        <v>0.60492263762700005</v>
      </c>
      <c r="G34" s="294">
        <v>0.100820439604</v>
      </c>
      <c r="H34" s="296">
        <v>0.17913999999999999</v>
      </c>
      <c r="I34" s="293">
        <v>0.17913999999999999</v>
      </c>
      <c r="J34" s="294">
        <v>7.8319560395000001E-2</v>
      </c>
      <c r="K34" s="297">
        <v>0.29613704109700001</v>
      </c>
    </row>
    <row r="35" spans="1:11" ht="14.4" customHeight="1" thickBot="1" x14ac:dyDescent="0.35">
      <c r="A35" s="315" t="s">
        <v>209</v>
      </c>
      <c r="B35" s="293">
        <v>3.4284283417410002</v>
      </c>
      <c r="C35" s="293">
        <v>13.70838</v>
      </c>
      <c r="D35" s="294">
        <v>10.279951658258</v>
      </c>
      <c r="E35" s="295">
        <v>3.9984443697129999</v>
      </c>
      <c r="F35" s="293">
        <v>7.6523031549159999</v>
      </c>
      <c r="G35" s="294">
        <v>1.2753838591519999</v>
      </c>
      <c r="H35" s="296">
        <v>1.5210900000000001</v>
      </c>
      <c r="I35" s="293">
        <v>1.5210900000000001</v>
      </c>
      <c r="J35" s="294">
        <v>0.24570614084699999</v>
      </c>
      <c r="K35" s="297">
        <v>0.198775449587</v>
      </c>
    </row>
    <row r="36" spans="1:11" ht="14.4" customHeight="1" thickBot="1" x14ac:dyDescent="0.35">
      <c r="A36" s="315" t="s">
        <v>210</v>
      </c>
      <c r="B36" s="293">
        <v>16.877691160994001</v>
      </c>
      <c r="C36" s="293">
        <v>56.338430000000002</v>
      </c>
      <c r="D36" s="294">
        <v>39.460738839005003</v>
      </c>
      <c r="E36" s="295">
        <v>3.3380412914650002</v>
      </c>
      <c r="F36" s="293">
        <v>57.716122126656003</v>
      </c>
      <c r="G36" s="294">
        <v>9.619353687776</v>
      </c>
      <c r="H36" s="296">
        <v>4.9406564584124654E-324</v>
      </c>
      <c r="I36" s="293">
        <v>9.8813129168249309E-324</v>
      </c>
      <c r="J36" s="294">
        <v>-9.619353687776</v>
      </c>
      <c r="K36" s="297">
        <v>0</v>
      </c>
    </row>
    <row r="37" spans="1:11" ht="14.4" customHeight="1" thickBot="1" x14ac:dyDescent="0.35">
      <c r="A37" s="315" t="s">
        <v>211</v>
      </c>
      <c r="B37" s="293">
        <v>13.544699738093</v>
      </c>
      <c r="C37" s="293">
        <v>15.20914</v>
      </c>
      <c r="D37" s="294">
        <v>1.6644402619059999</v>
      </c>
      <c r="E37" s="295">
        <v>1.122884987787</v>
      </c>
      <c r="F37" s="293">
        <v>17.00520054251</v>
      </c>
      <c r="G37" s="294">
        <v>2.8342000904179998</v>
      </c>
      <c r="H37" s="296">
        <v>2.4734500000000001</v>
      </c>
      <c r="I37" s="293">
        <v>2.8313999999999999</v>
      </c>
      <c r="J37" s="294">
        <v>-2.8000904179999999E-3</v>
      </c>
      <c r="K37" s="297">
        <v>0.16650200583700001</v>
      </c>
    </row>
    <row r="38" spans="1:11" ht="14.4" customHeight="1" thickBot="1" x14ac:dyDescent="0.35">
      <c r="A38" s="315" t="s">
        <v>212</v>
      </c>
      <c r="B38" s="293">
        <v>4.9406564584124654E-324</v>
      </c>
      <c r="C38" s="293">
        <v>2.71</v>
      </c>
      <c r="D38" s="294">
        <v>2.71</v>
      </c>
      <c r="E38" s="303" t="s">
        <v>183</v>
      </c>
      <c r="F38" s="293">
        <v>0</v>
      </c>
      <c r="G38" s="294">
        <v>0</v>
      </c>
      <c r="H38" s="296">
        <v>4.9406564584124654E-324</v>
      </c>
      <c r="I38" s="293">
        <v>9.8813129168249309E-324</v>
      </c>
      <c r="J38" s="294">
        <v>9.8813129168249309E-324</v>
      </c>
      <c r="K38" s="304" t="s">
        <v>177</v>
      </c>
    </row>
    <row r="39" spans="1:11" ht="14.4" customHeight="1" thickBot="1" x14ac:dyDescent="0.35">
      <c r="A39" s="315" t="s">
        <v>213</v>
      </c>
      <c r="B39" s="293">
        <v>4.9406564584124654E-324</v>
      </c>
      <c r="C39" s="293">
        <v>0.99365999999999999</v>
      </c>
      <c r="D39" s="294">
        <v>0.99365999999999999</v>
      </c>
      <c r="E39" s="303" t="s">
        <v>183</v>
      </c>
      <c r="F39" s="293">
        <v>0</v>
      </c>
      <c r="G39" s="294">
        <v>0</v>
      </c>
      <c r="H39" s="296">
        <v>4.9406564584124654E-324</v>
      </c>
      <c r="I39" s="293">
        <v>9.8813129168249309E-324</v>
      </c>
      <c r="J39" s="294">
        <v>9.8813129168249309E-324</v>
      </c>
      <c r="K39" s="304" t="s">
        <v>177</v>
      </c>
    </row>
    <row r="40" spans="1:11" ht="14.4" customHeight="1" thickBot="1" x14ac:dyDescent="0.35">
      <c r="A40" s="315" t="s">
        <v>214</v>
      </c>
      <c r="B40" s="293">
        <v>4.9406564584124654E-324</v>
      </c>
      <c r="C40" s="293">
        <v>153.11735999999999</v>
      </c>
      <c r="D40" s="294">
        <v>153.11735999999999</v>
      </c>
      <c r="E40" s="303" t="s">
        <v>183</v>
      </c>
      <c r="F40" s="293">
        <v>121.989642780079</v>
      </c>
      <c r="G40" s="294">
        <v>20.331607130013001</v>
      </c>
      <c r="H40" s="296">
        <v>3.9984099999999998</v>
      </c>
      <c r="I40" s="293">
        <v>8.0667399999999994</v>
      </c>
      <c r="J40" s="294">
        <v>-12.264867130013</v>
      </c>
      <c r="K40" s="297">
        <v>6.6126433491000003E-2</v>
      </c>
    </row>
    <row r="41" spans="1:11" ht="14.4" customHeight="1" thickBot="1" x14ac:dyDescent="0.35">
      <c r="A41" s="314" t="s">
        <v>215</v>
      </c>
      <c r="B41" s="298">
        <v>852.19297180484295</v>
      </c>
      <c r="C41" s="298">
        <v>290.39756999999997</v>
      </c>
      <c r="D41" s="299">
        <v>-561.79540180484196</v>
      </c>
      <c r="E41" s="305">
        <v>0.34076503750600001</v>
      </c>
      <c r="F41" s="298">
        <v>204.45842956420501</v>
      </c>
      <c r="G41" s="299">
        <v>34.076404927367001</v>
      </c>
      <c r="H41" s="301">
        <v>23.62463</v>
      </c>
      <c r="I41" s="298">
        <v>31.92699</v>
      </c>
      <c r="J41" s="299">
        <v>-2.1494149273669998</v>
      </c>
      <c r="K41" s="306">
        <v>0.15615394321500001</v>
      </c>
    </row>
    <row r="42" spans="1:11" ht="14.4" customHeight="1" thickBot="1" x14ac:dyDescent="0.35">
      <c r="A42" s="315" t="s">
        <v>216</v>
      </c>
      <c r="B42" s="293">
        <v>16.996121629106</v>
      </c>
      <c r="C42" s="293">
        <v>2.8540000000000001</v>
      </c>
      <c r="D42" s="294">
        <v>-14.142121629106001</v>
      </c>
      <c r="E42" s="295">
        <v>0.167920662271</v>
      </c>
      <c r="F42" s="293">
        <v>0</v>
      </c>
      <c r="G42" s="294">
        <v>0</v>
      </c>
      <c r="H42" s="296">
        <v>4.9406564584124654E-324</v>
      </c>
      <c r="I42" s="293">
        <v>9.8813129168249309E-324</v>
      </c>
      <c r="J42" s="294">
        <v>9.8813129168249309E-324</v>
      </c>
      <c r="K42" s="304" t="s">
        <v>177</v>
      </c>
    </row>
    <row r="43" spans="1:11" ht="14.4" customHeight="1" thickBot="1" x14ac:dyDescent="0.35">
      <c r="A43" s="315" t="s">
        <v>217</v>
      </c>
      <c r="B43" s="293">
        <v>35.027857136553003</v>
      </c>
      <c r="C43" s="293">
        <v>72.296400000000006</v>
      </c>
      <c r="D43" s="294">
        <v>37.268542863446001</v>
      </c>
      <c r="E43" s="295">
        <v>2.0639686783619999</v>
      </c>
      <c r="F43" s="293">
        <v>58.563843418080999</v>
      </c>
      <c r="G43" s="294">
        <v>9.7606405696799996</v>
      </c>
      <c r="H43" s="296">
        <v>1.6919999999999999</v>
      </c>
      <c r="I43" s="293">
        <v>1.6919999999999999</v>
      </c>
      <c r="J43" s="294">
        <v>-8.0686405696799994</v>
      </c>
      <c r="K43" s="297">
        <v>2.8891546407999999E-2</v>
      </c>
    </row>
    <row r="44" spans="1:11" ht="14.4" customHeight="1" thickBot="1" x14ac:dyDescent="0.35">
      <c r="A44" s="315" t="s">
        <v>218</v>
      </c>
      <c r="B44" s="293">
        <v>791.52214669283001</v>
      </c>
      <c r="C44" s="293">
        <v>209.86368999999999</v>
      </c>
      <c r="D44" s="294">
        <v>-581.65845669282999</v>
      </c>
      <c r="E44" s="295">
        <v>0.26513937844500002</v>
      </c>
      <c r="F44" s="293">
        <v>139.89346715803401</v>
      </c>
      <c r="G44" s="294">
        <v>23.315577859672</v>
      </c>
      <c r="H44" s="296">
        <v>21.93263</v>
      </c>
      <c r="I44" s="293">
        <v>29.502389999999998</v>
      </c>
      <c r="J44" s="294">
        <v>6.1868121403270004</v>
      </c>
      <c r="K44" s="297">
        <v>0.21089183504600001</v>
      </c>
    </row>
    <row r="45" spans="1:11" ht="14.4" customHeight="1" thickBot="1" x14ac:dyDescent="0.35">
      <c r="A45" s="315" t="s">
        <v>219</v>
      </c>
      <c r="B45" s="293">
        <v>0</v>
      </c>
      <c r="C45" s="293">
        <v>1.0109999999999999</v>
      </c>
      <c r="D45" s="294">
        <v>1.0109999999999999</v>
      </c>
      <c r="E45" s="303" t="s">
        <v>177</v>
      </c>
      <c r="F45" s="293">
        <v>0</v>
      </c>
      <c r="G45" s="294">
        <v>0</v>
      </c>
      <c r="H45" s="296">
        <v>4.9406564584124654E-324</v>
      </c>
      <c r="I45" s="293">
        <v>9.8813129168249309E-324</v>
      </c>
      <c r="J45" s="294">
        <v>9.8813129168249309E-324</v>
      </c>
      <c r="K45" s="304" t="s">
        <v>177</v>
      </c>
    </row>
    <row r="46" spans="1:11" ht="14.4" customHeight="1" thickBot="1" x14ac:dyDescent="0.35">
      <c r="A46" s="315" t="s">
        <v>220</v>
      </c>
      <c r="B46" s="293">
        <v>8.4107345191680007</v>
      </c>
      <c r="C46" s="293">
        <v>4.3724800000000004</v>
      </c>
      <c r="D46" s="294">
        <v>-4.0382545191680004</v>
      </c>
      <c r="E46" s="295">
        <v>0.51986898290899997</v>
      </c>
      <c r="F46" s="293">
        <v>6.0011189880889999</v>
      </c>
      <c r="G46" s="294">
        <v>1.0001864980149999</v>
      </c>
      <c r="H46" s="296">
        <v>4.9406564584124654E-324</v>
      </c>
      <c r="I46" s="293">
        <v>0.73260000000000003</v>
      </c>
      <c r="J46" s="294">
        <v>-0.26758649801399997</v>
      </c>
      <c r="K46" s="297">
        <v>0.122077232838</v>
      </c>
    </row>
    <row r="47" spans="1:11" ht="14.4" customHeight="1" thickBot="1" x14ac:dyDescent="0.35">
      <c r="A47" s="314" t="s">
        <v>221</v>
      </c>
      <c r="B47" s="298">
        <v>4979.8749943492803</v>
      </c>
      <c r="C47" s="298">
        <v>5021.2315699999999</v>
      </c>
      <c r="D47" s="299">
        <v>41.356575650724999</v>
      </c>
      <c r="E47" s="305">
        <v>1.0083047417240001</v>
      </c>
      <c r="F47" s="298">
        <v>5975.3778539409104</v>
      </c>
      <c r="G47" s="299">
        <v>995.89630899015197</v>
      </c>
      <c r="H47" s="301">
        <v>469.63414999999998</v>
      </c>
      <c r="I47" s="298">
        <v>914.167120000002</v>
      </c>
      <c r="J47" s="299">
        <v>-81.729188990148998</v>
      </c>
      <c r="K47" s="306">
        <v>0.15298900627600001</v>
      </c>
    </row>
    <row r="48" spans="1:11" ht="14.4" customHeight="1" thickBot="1" x14ac:dyDescent="0.35">
      <c r="A48" s="315" t="s">
        <v>222</v>
      </c>
      <c r="B48" s="293">
        <v>93.380226486357998</v>
      </c>
      <c r="C48" s="293">
        <v>32.834099999999999</v>
      </c>
      <c r="D48" s="294">
        <v>-60.546126486357998</v>
      </c>
      <c r="E48" s="295">
        <v>0.35161726668900001</v>
      </c>
      <c r="F48" s="293">
        <v>29.371100406562999</v>
      </c>
      <c r="G48" s="294">
        <v>4.895183401093</v>
      </c>
      <c r="H48" s="296">
        <v>5.19604</v>
      </c>
      <c r="I48" s="293">
        <v>5.7596499999999997</v>
      </c>
      <c r="J48" s="294">
        <v>0.86446659890599997</v>
      </c>
      <c r="K48" s="297">
        <v>0.196099224076</v>
      </c>
    </row>
    <row r="49" spans="1:11" ht="14.4" customHeight="1" thickBot="1" x14ac:dyDescent="0.35">
      <c r="A49" s="315" t="s">
        <v>223</v>
      </c>
      <c r="B49" s="293">
        <v>3.6204716799679999</v>
      </c>
      <c r="C49" s="293">
        <v>1.1279999999999999</v>
      </c>
      <c r="D49" s="294">
        <v>-2.4924716799679998</v>
      </c>
      <c r="E49" s="295">
        <v>0.31156161398499999</v>
      </c>
      <c r="F49" s="293">
        <v>0</v>
      </c>
      <c r="G49" s="294">
        <v>0</v>
      </c>
      <c r="H49" s="296">
        <v>4.9406564584124654E-324</v>
      </c>
      <c r="I49" s="293">
        <v>9.8813129168249309E-324</v>
      </c>
      <c r="J49" s="294">
        <v>9.8813129168249309E-324</v>
      </c>
      <c r="K49" s="304" t="s">
        <v>177</v>
      </c>
    </row>
    <row r="50" spans="1:11" ht="14.4" customHeight="1" thickBot="1" x14ac:dyDescent="0.35">
      <c r="A50" s="315" t="s">
        <v>224</v>
      </c>
      <c r="B50" s="293">
        <v>4882.8742961829503</v>
      </c>
      <c r="C50" s="293">
        <v>4987.2694700000002</v>
      </c>
      <c r="D50" s="294">
        <v>104.39517381705301</v>
      </c>
      <c r="E50" s="295">
        <v>1.021379861017</v>
      </c>
      <c r="F50" s="293">
        <v>0</v>
      </c>
      <c r="G50" s="294">
        <v>0</v>
      </c>
      <c r="H50" s="296">
        <v>4.9406564584124654E-324</v>
      </c>
      <c r="I50" s="293">
        <v>9.8813129168249309E-324</v>
      </c>
      <c r="J50" s="294">
        <v>9.8813129168249309E-324</v>
      </c>
      <c r="K50" s="304" t="s">
        <v>177</v>
      </c>
    </row>
    <row r="51" spans="1:11" ht="14.4" customHeight="1" thickBot="1" x14ac:dyDescent="0.35">
      <c r="A51" s="315" t="s">
        <v>225</v>
      </c>
      <c r="B51" s="293">
        <v>4.9406564584124654E-324</v>
      </c>
      <c r="C51" s="293">
        <v>4.9406564584124654E-324</v>
      </c>
      <c r="D51" s="294">
        <v>0</v>
      </c>
      <c r="E51" s="295">
        <v>1</v>
      </c>
      <c r="F51" s="293">
        <v>1444.13890421876</v>
      </c>
      <c r="G51" s="294">
        <v>240.68981736979401</v>
      </c>
      <c r="H51" s="296">
        <v>130.7449</v>
      </c>
      <c r="I51" s="293">
        <v>228.58596000000099</v>
      </c>
      <c r="J51" s="294">
        <v>-12.103857369792999</v>
      </c>
      <c r="K51" s="297">
        <v>0.15828530021000001</v>
      </c>
    </row>
    <row r="52" spans="1:11" ht="14.4" customHeight="1" thickBot="1" x14ac:dyDescent="0.35">
      <c r="A52" s="315" t="s">
        <v>226</v>
      </c>
      <c r="B52" s="293">
        <v>4.9406564584124654E-324</v>
      </c>
      <c r="C52" s="293">
        <v>4.9406564584124654E-324</v>
      </c>
      <c r="D52" s="294">
        <v>0</v>
      </c>
      <c r="E52" s="295">
        <v>1</v>
      </c>
      <c r="F52" s="293">
        <v>4117.9200388859299</v>
      </c>
      <c r="G52" s="294">
        <v>686.32000648098801</v>
      </c>
      <c r="H52" s="296">
        <v>282.81479000000002</v>
      </c>
      <c r="I52" s="293">
        <v>587.327910000001</v>
      </c>
      <c r="J52" s="294">
        <v>-98.992096480986007</v>
      </c>
      <c r="K52" s="297">
        <v>0.142627322641</v>
      </c>
    </row>
    <row r="53" spans="1:11" ht="14.4" customHeight="1" thickBot="1" x14ac:dyDescent="0.35">
      <c r="A53" s="315" t="s">
        <v>227</v>
      </c>
      <c r="B53" s="293">
        <v>4.9406564584124654E-324</v>
      </c>
      <c r="C53" s="293">
        <v>4.9406564584124654E-324</v>
      </c>
      <c r="D53" s="294">
        <v>0</v>
      </c>
      <c r="E53" s="295">
        <v>1</v>
      </c>
      <c r="F53" s="293">
        <v>383.94781042965298</v>
      </c>
      <c r="G53" s="294">
        <v>63.991301738274998</v>
      </c>
      <c r="H53" s="296">
        <v>50.878419999999998</v>
      </c>
      <c r="I53" s="293">
        <v>92.493600000000001</v>
      </c>
      <c r="J53" s="294">
        <v>28.502298261724</v>
      </c>
      <c r="K53" s="297">
        <v>0.24090149100300001</v>
      </c>
    </row>
    <row r="54" spans="1:11" ht="14.4" customHeight="1" thickBot="1" x14ac:dyDescent="0.35">
      <c r="A54" s="314" t="s">
        <v>228</v>
      </c>
      <c r="B54" s="298">
        <v>0</v>
      </c>
      <c r="C54" s="298">
        <v>158.1925</v>
      </c>
      <c r="D54" s="299">
        <v>158.1925</v>
      </c>
      <c r="E54" s="300" t="s">
        <v>177</v>
      </c>
      <c r="F54" s="298">
        <v>0</v>
      </c>
      <c r="G54" s="299">
        <v>0</v>
      </c>
      <c r="H54" s="301">
        <v>4.9406564584124654E-324</v>
      </c>
      <c r="I54" s="298">
        <v>9.8813129168249309E-324</v>
      </c>
      <c r="J54" s="299">
        <v>9.8813129168249309E-324</v>
      </c>
      <c r="K54" s="302" t="s">
        <v>177</v>
      </c>
    </row>
    <row r="55" spans="1:11" ht="14.4" customHeight="1" thickBot="1" x14ac:dyDescent="0.35">
      <c r="A55" s="315" t="s">
        <v>229</v>
      </c>
      <c r="B55" s="293">
        <v>4.9406564584124654E-324</v>
      </c>
      <c r="C55" s="293">
        <v>158.1925</v>
      </c>
      <c r="D55" s="294">
        <v>158.1925</v>
      </c>
      <c r="E55" s="303" t="s">
        <v>183</v>
      </c>
      <c r="F55" s="293">
        <v>0</v>
      </c>
      <c r="G55" s="294">
        <v>0</v>
      </c>
      <c r="H55" s="296">
        <v>4.9406564584124654E-324</v>
      </c>
      <c r="I55" s="293">
        <v>9.8813129168249309E-324</v>
      </c>
      <c r="J55" s="294">
        <v>9.8813129168249309E-324</v>
      </c>
      <c r="K55" s="304" t="s">
        <v>177</v>
      </c>
    </row>
    <row r="56" spans="1:11" ht="14.4" customHeight="1" thickBot="1" x14ac:dyDescent="0.35">
      <c r="A56" s="313" t="s">
        <v>30</v>
      </c>
      <c r="B56" s="293">
        <v>2184.6372461035098</v>
      </c>
      <c r="C56" s="293">
        <v>2148.2820000000002</v>
      </c>
      <c r="D56" s="294">
        <v>-36.355246103508001</v>
      </c>
      <c r="E56" s="295">
        <v>0.98335868063700005</v>
      </c>
      <c r="F56" s="293">
        <v>2162.72153689896</v>
      </c>
      <c r="G56" s="294">
        <v>360.45358948315999</v>
      </c>
      <c r="H56" s="296">
        <v>182.68</v>
      </c>
      <c r="I56" s="293">
        <v>407.57600000000099</v>
      </c>
      <c r="J56" s="294">
        <v>47.122410516841001</v>
      </c>
      <c r="K56" s="297">
        <v>0.18845514461499999</v>
      </c>
    </row>
    <row r="57" spans="1:11" ht="14.4" customHeight="1" thickBot="1" x14ac:dyDescent="0.35">
      <c r="A57" s="314" t="s">
        <v>230</v>
      </c>
      <c r="B57" s="298">
        <v>2184.6372461035098</v>
      </c>
      <c r="C57" s="298">
        <v>2148.2820000000002</v>
      </c>
      <c r="D57" s="299">
        <v>-36.355246103508001</v>
      </c>
      <c r="E57" s="305">
        <v>0.98335868063700005</v>
      </c>
      <c r="F57" s="298">
        <v>2162.72153689896</v>
      </c>
      <c r="G57" s="299">
        <v>360.45358948315999</v>
      </c>
      <c r="H57" s="301">
        <v>182.68</v>
      </c>
      <c r="I57" s="298">
        <v>407.57600000000099</v>
      </c>
      <c r="J57" s="299">
        <v>47.122410516841001</v>
      </c>
      <c r="K57" s="306">
        <v>0.18845514461499999</v>
      </c>
    </row>
    <row r="58" spans="1:11" ht="14.4" customHeight="1" thickBot="1" x14ac:dyDescent="0.35">
      <c r="A58" s="315" t="s">
        <v>231</v>
      </c>
      <c r="B58" s="293">
        <v>607.54676380440901</v>
      </c>
      <c r="C58" s="293">
        <v>614.27800000000002</v>
      </c>
      <c r="D58" s="294">
        <v>6.7312361955910003</v>
      </c>
      <c r="E58" s="295">
        <v>1.011079371328</v>
      </c>
      <c r="F58" s="293">
        <v>609.68701612278403</v>
      </c>
      <c r="G58" s="294">
        <v>101.61450268713099</v>
      </c>
      <c r="H58" s="296">
        <v>39.625</v>
      </c>
      <c r="I58" s="293">
        <v>83.813000000000002</v>
      </c>
      <c r="J58" s="294">
        <v>-17.80150268713</v>
      </c>
      <c r="K58" s="297">
        <v>0.13746889434000001</v>
      </c>
    </row>
    <row r="59" spans="1:11" ht="14.4" customHeight="1" thickBot="1" x14ac:dyDescent="0.35">
      <c r="A59" s="315" t="s">
        <v>232</v>
      </c>
      <c r="B59" s="293">
        <v>900.03868195048699</v>
      </c>
      <c r="C59" s="293">
        <v>889.98</v>
      </c>
      <c r="D59" s="294">
        <v>-10.058681950486999</v>
      </c>
      <c r="E59" s="295">
        <v>0.98882416705800003</v>
      </c>
      <c r="F59" s="293">
        <v>900.00609651507102</v>
      </c>
      <c r="G59" s="294">
        <v>150.00101608584501</v>
      </c>
      <c r="H59" s="296">
        <v>66.881</v>
      </c>
      <c r="I59" s="293">
        <v>156.10499999999999</v>
      </c>
      <c r="J59" s="294">
        <v>6.1039839141550001</v>
      </c>
      <c r="K59" s="297">
        <v>0.173448825074</v>
      </c>
    </row>
    <row r="60" spans="1:11" ht="14.4" customHeight="1" thickBot="1" x14ac:dyDescent="0.35">
      <c r="A60" s="315" t="s">
        <v>233</v>
      </c>
      <c r="B60" s="293">
        <v>677.05180034861303</v>
      </c>
      <c r="C60" s="293">
        <v>644.024</v>
      </c>
      <c r="D60" s="294">
        <v>-33.027800348612999</v>
      </c>
      <c r="E60" s="295">
        <v>0.951218207629</v>
      </c>
      <c r="F60" s="293">
        <v>653.02842426110396</v>
      </c>
      <c r="G60" s="294">
        <v>108.838070710184</v>
      </c>
      <c r="H60" s="296">
        <v>76.174000000000007</v>
      </c>
      <c r="I60" s="293">
        <v>167.65799999999999</v>
      </c>
      <c r="J60" s="294">
        <v>58.819929289816002</v>
      </c>
      <c r="K60" s="297">
        <v>0.25673920731599997</v>
      </c>
    </row>
    <row r="61" spans="1:11" ht="14.4" customHeight="1" thickBot="1" x14ac:dyDescent="0.35">
      <c r="A61" s="316" t="s">
        <v>234</v>
      </c>
      <c r="B61" s="298">
        <v>5851.9342135180304</v>
      </c>
      <c r="C61" s="298">
        <v>5492.9667600000002</v>
      </c>
      <c r="D61" s="299">
        <v>-358.96745351802701</v>
      </c>
      <c r="E61" s="305">
        <v>0.93865832382500003</v>
      </c>
      <c r="F61" s="298">
        <v>5378.7353457003401</v>
      </c>
      <c r="G61" s="299">
        <v>896.45589095005698</v>
      </c>
      <c r="H61" s="301">
        <v>4400.4252299999998</v>
      </c>
      <c r="I61" s="298">
        <v>4793.6916000000001</v>
      </c>
      <c r="J61" s="299">
        <v>3897.2357090499399</v>
      </c>
      <c r="K61" s="306">
        <v>0.89123024129299999</v>
      </c>
    </row>
    <row r="62" spans="1:11" ht="14.4" customHeight="1" thickBot="1" x14ac:dyDescent="0.35">
      <c r="A62" s="313" t="s">
        <v>33</v>
      </c>
      <c r="B62" s="293">
        <v>1545.5070339470701</v>
      </c>
      <c r="C62" s="293">
        <v>1381.7570499999999</v>
      </c>
      <c r="D62" s="294">
        <v>-163.74998394706799</v>
      </c>
      <c r="E62" s="295">
        <v>0.89404772650599995</v>
      </c>
      <c r="F62" s="293">
        <v>1310.4887640844299</v>
      </c>
      <c r="G62" s="294">
        <v>218.41479401407199</v>
      </c>
      <c r="H62" s="296">
        <v>157.87101000000001</v>
      </c>
      <c r="I62" s="293">
        <v>243.91627</v>
      </c>
      <c r="J62" s="294">
        <v>25.501475985928</v>
      </c>
      <c r="K62" s="297">
        <v>0.186126181837</v>
      </c>
    </row>
    <row r="63" spans="1:11" ht="14.4" customHeight="1" thickBot="1" x14ac:dyDescent="0.35">
      <c r="A63" s="317" t="s">
        <v>235</v>
      </c>
      <c r="B63" s="293">
        <v>1545.5070339470701</v>
      </c>
      <c r="C63" s="293">
        <v>1381.7570499999999</v>
      </c>
      <c r="D63" s="294">
        <v>-163.74998394706799</v>
      </c>
      <c r="E63" s="295">
        <v>0.89404772650599995</v>
      </c>
      <c r="F63" s="293">
        <v>1310.4887640844299</v>
      </c>
      <c r="G63" s="294">
        <v>218.41479401407199</v>
      </c>
      <c r="H63" s="296">
        <v>157.87101000000001</v>
      </c>
      <c r="I63" s="293">
        <v>243.91627</v>
      </c>
      <c r="J63" s="294">
        <v>25.501475985928</v>
      </c>
      <c r="K63" s="297">
        <v>0.186126181837</v>
      </c>
    </row>
    <row r="64" spans="1:11" ht="14.4" customHeight="1" thickBot="1" x14ac:dyDescent="0.35">
      <c r="A64" s="315" t="s">
        <v>236</v>
      </c>
      <c r="B64" s="293">
        <v>1125.5870100648999</v>
      </c>
      <c r="C64" s="293">
        <v>886.47229000000095</v>
      </c>
      <c r="D64" s="294">
        <v>-239.11472006490101</v>
      </c>
      <c r="E64" s="295">
        <v>0.78756442822499995</v>
      </c>
      <c r="F64" s="293">
        <v>817.45143495754803</v>
      </c>
      <c r="G64" s="294">
        <v>136.24190582625801</v>
      </c>
      <c r="H64" s="296">
        <v>95.858339999999998</v>
      </c>
      <c r="I64" s="293">
        <v>181.1266</v>
      </c>
      <c r="J64" s="294">
        <v>44.884694173741998</v>
      </c>
      <c r="K64" s="297">
        <v>0.22157475325600001</v>
      </c>
    </row>
    <row r="65" spans="1:11" ht="14.4" customHeight="1" thickBot="1" x14ac:dyDescent="0.35">
      <c r="A65" s="315" t="s">
        <v>237</v>
      </c>
      <c r="B65" s="293">
        <v>166.93985488609101</v>
      </c>
      <c r="C65" s="293">
        <v>212.51760999999999</v>
      </c>
      <c r="D65" s="294">
        <v>45.577755113907997</v>
      </c>
      <c r="E65" s="295">
        <v>1.273019017208</v>
      </c>
      <c r="F65" s="293">
        <v>276.33555588538798</v>
      </c>
      <c r="G65" s="294">
        <v>46.055925980898003</v>
      </c>
      <c r="H65" s="296">
        <v>2.1840999999999999</v>
      </c>
      <c r="I65" s="293">
        <v>2.9611000000000001</v>
      </c>
      <c r="J65" s="294">
        <v>-43.094825980898001</v>
      </c>
      <c r="K65" s="297">
        <v>1.0715595358000001E-2</v>
      </c>
    </row>
    <row r="66" spans="1:11" ht="14.4" customHeight="1" thickBot="1" x14ac:dyDescent="0.35">
      <c r="A66" s="315" t="s">
        <v>238</v>
      </c>
      <c r="B66" s="293">
        <v>169.98629104171101</v>
      </c>
      <c r="C66" s="293">
        <v>153.10580999999999</v>
      </c>
      <c r="D66" s="294">
        <v>-16.880481041711001</v>
      </c>
      <c r="E66" s="295">
        <v>0.90069504465100003</v>
      </c>
      <c r="F66" s="293">
        <v>81.999861559118003</v>
      </c>
      <c r="G66" s="294">
        <v>13.666643593186</v>
      </c>
      <c r="H66" s="296">
        <v>45.334380000000003</v>
      </c>
      <c r="I66" s="293">
        <v>45.334380000000003</v>
      </c>
      <c r="J66" s="294">
        <v>31.667736406812999</v>
      </c>
      <c r="K66" s="297">
        <v>0.552859226077</v>
      </c>
    </row>
    <row r="67" spans="1:11" ht="14.4" customHeight="1" thickBot="1" x14ac:dyDescent="0.35">
      <c r="A67" s="315" t="s">
        <v>239</v>
      </c>
      <c r="B67" s="293">
        <v>82.993877954363995</v>
      </c>
      <c r="C67" s="293">
        <v>129.66134</v>
      </c>
      <c r="D67" s="294">
        <v>46.667462045634998</v>
      </c>
      <c r="E67" s="295">
        <v>1.562300053882</v>
      </c>
      <c r="F67" s="293">
        <v>134.701911682375</v>
      </c>
      <c r="G67" s="294">
        <v>22.450318613728999</v>
      </c>
      <c r="H67" s="296">
        <v>14.49419</v>
      </c>
      <c r="I67" s="293">
        <v>14.49419</v>
      </c>
      <c r="J67" s="294">
        <v>-7.9561286137289997</v>
      </c>
      <c r="K67" s="297">
        <v>0.107601962132</v>
      </c>
    </row>
    <row r="68" spans="1:11" ht="14.4" customHeight="1" thickBot="1" x14ac:dyDescent="0.35">
      <c r="A68" s="318" t="s">
        <v>34</v>
      </c>
      <c r="B68" s="298">
        <v>0</v>
      </c>
      <c r="C68" s="298">
        <v>33.04</v>
      </c>
      <c r="D68" s="299">
        <v>33.04</v>
      </c>
      <c r="E68" s="300" t="s">
        <v>177</v>
      </c>
      <c r="F68" s="298">
        <v>0</v>
      </c>
      <c r="G68" s="299">
        <v>0</v>
      </c>
      <c r="H68" s="301">
        <v>1.593</v>
      </c>
      <c r="I68" s="298">
        <v>4.0469999999999997</v>
      </c>
      <c r="J68" s="299">
        <v>4.0469999999999997</v>
      </c>
      <c r="K68" s="302" t="s">
        <v>177</v>
      </c>
    </row>
    <row r="69" spans="1:11" ht="14.4" customHeight="1" thickBot="1" x14ac:dyDescent="0.35">
      <c r="A69" s="314" t="s">
        <v>240</v>
      </c>
      <c r="B69" s="298">
        <v>0</v>
      </c>
      <c r="C69" s="298">
        <v>33.04</v>
      </c>
      <c r="D69" s="299">
        <v>33.04</v>
      </c>
      <c r="E69" s="300" t="s">
        <v>177</v>
      </c>
      <c r="F69" s="298">
        <v>0</v>
      </c>
      <c r="G69" s="299">
        <v>0</v>
      </c>
      <c r="H69" s="301">
        <v>1.593</v>
      </c>
      <c r="I69" s="298">
        <v>4.0469999999999997</v>
      </c>
      <c r="J69" s="299">
        <v>4.0469999999999997</v>
      </c>
      <c r="K69" s="302" t="s">
        <v>177</v>
      </c>
    </row>
    <row r="70" spans="1:11" ht="14.4" customHeight="1" thickBot="1" x14ac:dyDescent="0.35">
      <c r="A70" s="315" t="s">
        <v>241</v>
      </c>
      <c r="B70" s="293">
        <v>0</v>
      </c>
      <c r="C70" s="293">
        <v>18.872</v>
      </c>
      <c r="D70" s="294">
        <v>18.872</v>
      </c>
      <c r="E70" s="303" t="s">
        <v>177</v>
      </c>
      <c r="F70" s="293">
        <v>0</v>
      </c>
      <c r="G70" s="294">
        <v>0</v>
      </c>
      <c r="H70" s="296">
        <v>1.593</v>
      </c>
      <c r="I70" s="293">
        <v>2.1219999999999999</v>
      </c>
      <c r="J70" s="294">
        <v>2.1219999999999999</v>
      </c>
      <c r="K70" s="304" t="s">
        <v>177</v>
      </c>
    </row>
    <row r="71" spans="1:11" ht="14.4" customHeight="1" thickBot="1" x14ac:dyDescent="0.35">
      <c r="A71" s="315" t="s">
        <v>242</v>
      </c>
      <c r="B71" s="293">
        <v>0</v>
      </c>
      <c r="C71" s="293">
        <v>14.167999999999999</v>
      </c>
      <c r="D71" s="294">
        <v>14.167999999999999</v>
      </c>
      <c r="E71" s="303" t="s">
        <v>177</v>
      </c>
      <c r="F71" s="293">
        <v>0</v>
      </c>
      <c r="G71" s="294">
        <v>0</v>
      </c>
      <c r="H71" s="296">
        <v>4.9406564584124654E-324</v>
      </c>
      <c r="I71" s="293">
        <v>1.925</v>
      </c>
      <c r="J71" s="294">
        <v>1.925</v>
      </c>
      <c r="K71" s="304" t="s">
        <v>177</v>
      </c>
    </row>
    <row r="72" spans="1:11" ht="14.4" customHeight="1" thickBot="1" x14ac:dyDescent="0.35">
      <c r="A72" s="313" t="s">
        <v>243</v>
      </c>
      <c r="B72" s="293">
        <v>0</v>
      </c>
      <c r="C72" s="293">
        <v>0.62295</v>
      </c>
      <c r="D72" s="294">
        <v>0.62295</v>
      </c>
      <c r="E72" s="303" t="s">
        <v>177</v>
      </c>
      <c r="F72" s="293">
        <v>0</v>
      </c>
      <c r="G72" s="294">
        <v>0</v>
      </c>
      <c r="H72" s="296">
        <v>4.9406564584124654E-324</v>
      </c>
      <c r="I72" s="293">
        <v>9.8813129168249309E-324</v>
      </c>
      <c r="J72" s="294">
        <v>9.8813129168249309E-324</v>
      </c>
      <c r="K72" s="304" t="s">
        <v>177</v>
      </c>
    </row>
    <row r="73" spans="1:11" ht="14.4" customHeight="1" thickBot="1" x14ac:dyDescent="0.35">
      <c r="A73" s="314" t="s">
        <v>244</v>
      </c>
      <c r="B73" s="298">
        <v>0</v>
      </c>
      <c r="C73" s="298">
        <v>0.62295</v>
      </c>
      <c r="D73" s="299">
        <v>0.62295</v>
      </c>
      <c r="E73" s="300" t="s">
        <v>177</v>
      </c>
      <c r="F73" s="298">
        <v>0</v>
      </c>
      <c r="G73" s="299">
        <v>0</v>
      </c>
      <c r="H73" s="301">
        <v>4.9406564584124654E-324</v>
      </c>
      <c r="I73" s="298">
        <v>9.8813129168249309E-324</v>
      </c>
      <c r="J73" s="299">
        <v>9.8813129168249309E-324</v>
      </c>
      <c r="K73" s="302" t="s">
        <v>177</v>
      </c>
    </row>
    <row r="74" spans="1:11" ht="14.4" customHeight="1" thickBot="1" x14ac:dyDescent="0.35">
      <c r="A74" s="315" t="s">
        <v>245</v>
      </c>
      <c r="B74" s="293">
        <v>0</v>
      </c>
      <c r="C74" s="293">
        <v>0.62295</v>
      </c>
      <c r="D74" s="294">
        <v>0.62295</v>
      </c>
      <c r="E74" s="303" t="s">
        <v>177</v>
      </c>
      <c r="F74" s="293">
        <v>0</v>
      </c>
      <c r="G74" s="294">
        <v>0</v>
      </c>
      <c r="H74" s="296">
        <v>4.9406564584124654E-324</v>
      </c>
      <c r="I74" s="293">
        <v>9.8813129168249309E-324</v>
      </c>
      <c r="J74" s="294">
        <v>9.8813129168249309E-324</v>
      </c>
      <c r="K74" s="304" t="s">
        <v>177</v>
      </c>
    </row>
    <row r="75" spans="1:11" ht="14.4" customHeight="1" thickBot="1" x14ac:dyDescent="0.35">
      <c r="A75" s="313" t="s">
        <v>35</v>
      </c>
      <c r="B75" s="293">
        <v>4306.4271795709601</v>
      </c>
      <c r="C75" s="293">
        <v>4077.5467600000002</v>
      </c>
      <c r="D75" s="294">
        <v>-228.88041957095999</v>
      </c>
      <c r="E75" s="295">
        <v>0.94685143623000001</v>
      </c>
      <c r="F75" s="293">
        <v>4068.2465816159101</v>
      </c>
      <c r="G75" s="294">
        <v>678.04109693598502</v>
      </c>
      <c r="H75" s="296">
        <v>4240.9612200000001</v>
      </c>
      <c r="I75" s="293">
        <v>4545.7283299999999</v>
      </c>
      <c r="J75" s="294">
        <v>3867.6872330640199</v>
      </c>
      <c r="K75" s="297">
        <v>1.117367946805</v>
      </c>
    </row>
    <row r="76" spans="1:11" ht="14.4" customHeight="1" thickBot="1" x14ac:dyDescent="0.35">
      <c r="A76" s="314" t="s">
        <v>246</v>
      </c>
      <c r="B76" s="298">
        <v>5.0847630308290004</v>
      </c>
      <c r="C76" s="298">
        <v>2.7320000000000002</v>
      </c>
      <c r="D76" s="299">
        <v>-2.3527630308290002</v>
      </c>
      <c r="E76" s="305">
        <v>0.53729150865700004</v>
      </c>
      <c r="F76" s="298">
        <v>1.0919770817029999</v>
      </c>
      <c r="G76" s="299">
        <v>0.18199618028299999</v>
      </c>
      <c r="H76" s="301">
        <v>0.20699999999999999</v>
      </c>
      <c r="I76" s="298">
        <v>0.51900000000000002</v>
      </c>
      <c r="J76" s="299">
        <v>0.33700381971600002</v>
      </c>
      <c r="K76" s="306">
        <v>0.47528470028899999</v>
      </c>
    </row>
    <row r="77" spans="1:11" ht="14.4" customHeight="1" thickBot="1" x14ac:dyDescent="0.35">
      <c r="A77" s="315" t="s">
        <v>247</v>
      </c>
      <c r="B77" s="293">
        <v>5.0847630308290004</v>
      </c>
      <c r="C77" s="293">
        <v>2.7320000000000002</v>
      </c>
      <c r="D77" s="294">
        <v>-2.3527630308290002</v>
      </c>
      <c r="E77" s="295">
        <v>0.53729150865700004</v>
      </c>
      <c r="F77" s="293">
        <v>1.0919770817029999</v>
      </c>
      <c r="G77" s="294">
        <v>0.18199618028299999</v>
      </c>
      <c r="H77" s="296">
        <v>0.20699999999999999</v>
      </c>
      <c r="I77" s="293">
        <v>0.51900000000000002</v>
      </c>
      <c r="J77" s="294">
        <v>0.33700381971600002</v>
      </c>
      <c r="K77" s="297">
        <v>0.47528470028899999</v>
      </c>
    </row>
    <row r="78" spans="1:11" ht="14.4" customHeight="1" thickBot="1" x14ac:dyDescent="0.35">
      <c r="A78" s="314" t="s">
        <v>248</v>
      </c>
      <c r="B78" s="298">
        <v>4.3804400502969996</v>
      </c>
      <c r="C78" s="298">
        <v>5.1136600000000003</v>
      </c>
      <c r="D78" s="299">
        <v>0.733219949702</v>
      </c>
      <c r="E78" s="305">
        <v>1.1673849981460001</v>
      </c>
      <c r="F78" s="298">
        <v>4.802707233534</v>
      </c>
      <c r="G78" s="299">
        <v>0.80045120558899996</v>
      </c>
      <c r="H78" s="301">
        <v>0.53183000000000002</v>
      </c>
      <c r="I78" s="298">
        <v>1.4385600000000001</v>
      </c>
      <c r="J78" s="299">
        <v>0.63810879441000001</v>
      </c>
      <c r="K78" s="306">
        <v>0.29953106238799998</v>
      </c>
    </row>
    <row r="79" spans="1:11" ht="14.4" customHeight="1" thickBot="1" x14ac:dyDescent="0.35">
      <c r="A79" s="315" t="s">
        <v>249</v>
      </c>
      <c r="B79" s="293">
        <v>4.3804400502969996</v>
      </c>
      <c r="C79" s="293">
        <v>5.1136600000000003</v>
      </c>
      <c r="D79" s="294">
        <v>0.733219949702</v>
      </c>
      <c r="E79" s="295">
        <v>1.1673849981460001</v>
      </c>
      <c r="F79" s="293">
        <v>4.802707233534</v>
      </c>
      <c r="G79" s="294">
        <v>0.80045120558899996</v>
      </c>
      <c r="H79" s="296">
        <v>0.53183000000000002</v>
      </c>
      <c r="I79" s="293">
        <v>1.4385600000000001</v>
      </c>
      <c r="J79" s="294">
        <v>0.63810879441000001</v>
      </c>
      <c r="K79" s="297">
        <v>0.29953106238799998</v>
      </c>
    </row>
    <row r="80" spans="1:11" ht="14.4" customHeight="1" thickBot="1" x14ac:dyDescent="0.35">
      <c r="A80" s="314" t="s">
        <v>250</v>
      </c>
      <c r="B80" s="298">
        <v>10.835014243267</v>
      </c>
      <c r="C80" s="298">
        <v>19.968409999999999</v>
      </c>
      <c r="D80" s="299">
        <v>9.1333957567319999</v>
      </c>
      <c r="E80" s="305">
        <v>1.8429518920479999</v>
      </c>
      <c r="F80" s="298">
        <v>20.325387597793998</v>
      </c>
      <c r="G80" s="299">
        <v>3.3875645996319999</v>
      </c>
      <c r="H80" s="301">
        <v>1.3717600000000001</v>
      </c>
      <c r="I80" s="298">
        <v>5.0055199999999997</v>
      </c>
      <c r="J80" s="299">
        <v>1.617955400367</v>
      </c>
      <c r="K80" s="306">
        <v>0.24626935038299999</v>
      </c>
    </row>
    <row r="81" spans="1:11" ht="14.4" customHeight="1" thickBot="1" x14ac:dyDescent="0.35">
      <c r="A81" s="315" t="s">
        <v>251</v>
      </c>
      <c r="B81" s="293">
        <v>3.9989618059079999</v>
      </c>
      <c r="C81" s="293">
        <v>4.32</v>
      </c>
      <c r="D81" s="294">
        <v>0.32103819409099998</v>
      </c>
      <c r="E81" s="295">
        <v>1.0802803851780001</v>
      </c>
      <c r="F81" s="293">
        <v>6.0008246184620004</v>
      </c>
      <c r="G81" s="294">
        <v>1.00013743641</v>
      </c>
      <c r="H81" s="296">
        <v>4.9406564584124654E-324</v>
      </c>
      <c r="I81" s="293">
        <v>1.62</v>
      </c>
      <c r="J81" s="294">
        <v>0.61986256358900005</v>
      </c>
      <c r="K81" s="297">
        <v>0.26996289726799999</v>
      </c>
    </row>
    <row r="82" spans="1:11" ht="14.4" customHeight="1" thickBot="1" x14ac:dyDescent="0.35">
      <c r="A82" s="315" t="s">
        <v>252</v>
      </c>
      <c r="B82" s="293">
        <v>6.8360524373590001</v>
      </c>
      <c r="C82" s="293">
        <v>15.64841</v>
      </c>
      <c r="D82" s="294">
        <v>8.8123575626400008</v>
      </c>
      <c r="E82" s="295">
        <v>2.2891003460529999</v>
      </c>
      <c r="F82" s="293">
        <v>14.324562979331001</v>
      </c>
      <c r="G82" s="294">
        <v>2.387427163221</v>
      </c>
      <c r="H82" s="296">
        <v>1.3717600000000001</v>
      </c>
      <c r="I82" s="293">
        <v>3.3855200000000001</v>
      </c>
      <c r="J82" s="294">
        <v>0.99809283677799998</v>
      </c>
      <c r="K82" s="297">
        <v>0.236343684961</v>
      </c>
    </row>
    <row r="83" spans="1:11" ht="14.4" customHeight="1" thickBot="1" x14ac:dyDescent="0.35">
      <c r="A83" s="314" t="s">
        <v>253</v>
      </c>
      <c r="B83" s="298">
        <v>3137.9116568476202</v>
      </c>
      <c r="C83" s="298">
        <v>3275.2101499999999</v>
      </c>
      <c r="D83" s="299">
        <v>137.298493152379</v>
      </c>
      <c r="E83" s="305">
        <v>1.0437547350480001</v>
      </c>
      <c r="F83" s="298">
        <v>3275.8686367514401</v>
      </c>
      <c r="G83" s="299">
        <v>545.97810612523995</v>
      </c>
      <c r="H83" s="301">
        <v>25.760280000000002</v>
      </c>
      <c r="I83" s="298">
        <v>302.55103000000099</v>
      </c>
      <c r="J83" s="299">
        <v>-243.42707612523799</v>
      </c>
      <c r="K83" s="306">
        <v>9.2357497674000005E-2</v>
      </c>
    </row>
    <row r="84" spans="1:11" ht="14.4" customHeight="1" thickBot="1" x14ac:dyDescent="0.35">
      <c r="A84" s="315" t="s">
        <v>254</v>
      </c>
      <c r="B84" s="293">
        <v>2824.0028675455001</v>
      </c>
      <c r="C84" s="293">
        <v>2951.8485799999999</v>
      </c>
      <c r="D84" s="294">
        <v>127.845712454501</v>
      </c>
      <c r="E84" s="295">
        <v>1.045271098667</v>
      </c>
      <c r="F84" s="293">
        <v>2950.7320486654799</v>
      </c>
      <c r="G84" s="294">
        <v>491.78867477757899</v>
      </c>
      <c r="H84" s="296">
        <v>4.9406564584124654E-324</v>
      </c>
      <c r="I84" s="293">
        <v>248.388720000001</v>
      </c>
      <c r="J84" s="294">
        <v>-243.39995477757799</v>
      </c>
      <c r="K84" s="297">
        <v>8.4178676987000003E-2</v>
      </c>
    </row>
    <row r="85" spans="1:11" ht="14.4" customHeight="1" thickBot="1" x14ac:dyDescent="0.35">
      <c r="A85" s="315" t="s">
        <v>255</v>
      </c>
      <c r="B85" s="293">
        <v>313.90878930212199</v>
      </c>
      <c r="C85" s="293">
        <v>323.36156999999997</v>
      </c>
      <c r="D85" s="294">
        <v>9.4527806978779996</v>
      </c>
      <c r="E85" s="295">
        <v>1.0301131443910001</v>
      </c>
      <c r="F85" s="293">
        <v>325.13658808596199</v>
      </c>
      <c r="G85" s="294">
        <v>54.189431347659998</v>
      </c>
      <c r="H85" s="296">
        <v>25.760280000000002</v>
      </c>
      <c r="I85" s="293">
        <v>54.162309999999998</v>
      </c>
      <c r="J85" s="294">
        <v>-2.712134766E-2</v>
      </c>
      <c r="K85" s="297">
        <v>0.16658325142300001</v>
      </c>
    </row>
    <row r="86" spans="1:11" ht="14.4" customHeight="1" thickBot="1" x14ac:dyDescent="0.35">
      <c r="A86" s="314" t="s">
        <v>256</v>
      </c>
      <c r="B86" s="298">
        <v>1100.98860014042</v>
      </c>
      <c r="C86" s="298">
        <v>774.52254000000096</v>
      </c>
      <c r="D86" s="299">
        <v>-326.466060140416</v>
      </c>
      <c r="E86" s="305">
        <v>0.70347916399900001</v>
      </c>
      <c r="F86" s="298">
        <v>766.15787295144003</v>
      </c>
      <c r="G86" s="299">
        <v>127.69297882524</v>
      </c>
      <c r="H86" s="301">
        <v>4213.0903500000004</v>
      </c>
      <c r="I86" s="298">
        <v>4236.2142199999998</v>
      </c>
      <c r="J86" s="299">
        <v>4108.5212411747598</v>
      </c>
      <c r="K86" s="306">
        <v>5.5291662065429996</v>
      </c>
    </row>
    <row r="87" spans="1:11" ht="14.4" customHeight="1" thickBot="1" x14ac:dyDescent="0.35">
      <c r="A87" s="315" t="s">
        <v>257</v>
      </c>
      <c r="B87" s="293">
        <v>4.0052271175760001</v>
      </c>
      <c r="C87" s="293">
        <v>34.386000000000003</v>
      </c>
      <c r="D87" s="294">
        <v>30.380772882422999</v>
      </c>
      <c r="E87" s="295">
        <v>8.5852809317850003</v>
      </c>
      <c r="F87" s="293">
        <v>35.290920653268998</v>
      </c>
      <c r="G87" s="294">
        <v>5.8818201088780002</v>
      </c>
      <c r="H87" s="296">
        <v>4.9406564584124654E-324</v>
      </c>
      <c r="I87" s="293">
        <v>9.8813129168249309E-324</v>
      </c>
      <c r="J87" s="294">
        <v>-5.8818201088780002</v>
      </c>
      <c r="K87" s="297">
        <v>0</v>
      </c>
    </row>
    <row r="88" spans="1:11" ht="14.4" customHeight="1" thickBot="1" x14ac:dyDescent="0.35">
      <c r="A88" s="315" t="s">
        <v>258</v>
      </c>
      <c r="B88" s="293">
        <v>1072.25849198231</v>
      </c>
      <c r="C88" s="293">
        <v>724.16954000000101</v>
      </c>
      <c r="D88" s="294">
        <v>-348.08895198230499</v>
      </c>
      <c r="E88" s="295">
        <v>0.67536843533000002</v>
      </c>
      <c r="F88" s="293">
        <v>715.96003256276902</v>
      </c>
      <c r="G88" s="294">
        <v>119.326672093795</v>
      </c>
      <c r="H88" s="296">
        <v>44.13335</v>
      </c>
      <c r="I88" s="293">
        <v>67.257220000000004</v>
      </c>
      <c r="J88" s="294">
        <v>-52.069452093793998</v>
      </c>
      <c r="K88" s="297">
        <v>9.3939908571E-2</v>
      </c>
    </row>
    <row r="89" spans="1:11" ht="14.4" customHeight="1" thickBot="1" x14ac:dyDescent="0.35">
      <c r="A89" s="315" t="s">
        <v>259</v>
      </c>
      <c r="B89" s="293">
        <v>2.9984533709769998</v>
      </c>
      <c r="C89" s="293">
        <v>6.7210000000000001</v>
      </c>
      <c r="D89" s="294">
        <v>3.7225466290220002</v>
      </c>
      <c r="E89" s="295">
        <v>2.241488917271</v>
      </c>
      <c r="F89" s="293">
        <v>4.0014576669619997</v>
      </c>
      <c r="G89" s="294">
        <v>0.66690961116000003</v>
      </c>
      <c r="H89" s="296">
        <v>1.742</v>
      </c>
      <c r="I89" s="293">
        <v>1.742</v>
      </c>
      <c r="J89" s="294">
        <v>1.075090388839</v>
      </c>
      <c r="K89" s="297">
        <v>0.435341354322</v>
      </c>
    </row>
    <row r="90" spans="1:11" ht="14.4" customHeight="1" thickBot="1" x14ac:dyDescent="0.35">
      <c r="A90" s="315" t="s">
        <v>260</v>
      </c>
      <c r="B90" s="293">
        <v>20.721343186637998</v>
      </c>
      <c r="C90" s="293">
        <v>9.2460000000000004</v>
      </c>
      <c r="D90" s="294">
        <v>-11.475343186638</v>
      </c>
      <c r="E90" s="295">
        <v>0.44620659561999998</v>
      </c>
      <c r="F90" s="293">
        <v>10.905462068438</v>
      </c>
      <c r="G90" s="294">
        <v>1.8175770114059999</v>
      </c>
      <c r="H90" s="296">
        <v>4167.2150000000001</v>
      </c>
      <c r="I90" s="293">
        <v>4167.2150000000001</v>
      </c>
      <c r="J90" s="294">
        <v>4165.3974229885898</v>
      </c>
      <c r="K90" s="297">
        <v>382.12181875907999</v>
      </c>
    </row>
    <row r="91" spans="1:11" ht="14.4" customHeight="1" thickBot="1" x14ac:dyDescent="0.35">
      <c r="A91" s="312" t="s">
        <v>36</v>
      </c>
      <c r="B91" s="293">
        <v>20898.994351054302</v>
      </c>
      <c r="C91" s="293">
        <v>22499.36116</v>
      </c>
      <c r="D91" s="294">
        <v>1600.3668089457001</v>
      </c>
      <c r="E91" s="295">
        <v>1.0765762592229999</v>
      </c>
      <c r="F91" s="293">
        <v>21080.104276682399</v>
      </c>
      <c r="G91" s="294">
        <v>3513.3507127804</v>
      </c>
      <c r="H91" s="296">
        <v>1714.4003600000001</v>
      </c>
      <c r="I91" s="293">
        <v>3438.4881100000098</v>
      </c>
      <c r="J91" s="294">
        <v>-74.862602780390006</v>
      </c>
      <c r="K91" s="297">
        <v>0.16311532736500001</v>
      </c>
    </row>
    <row r="92" spans="1:11" ht="14.4" customHeight="1" thickBot="1" x14ac:dyDescent="0.35">
      <c r="A92" s="318" t="s">
        <v>261</v>
      </c>
      <c r="B92" s="298">
        <v>15480.9999999992</v>
      </c>
      <c r="C92" s="298">
        <v>16687.252</v>
      </c>
      <c r="D92" s="299">
        <v>1206.2520000008501</v>
      </c>
      <c r="E92" s="305">
        <v>1.0779182223370001</v>
      </c>
      <c r="F92" s="298">
        <v>15627.9999999997</v>
      </c>
      <c r="G92" s="299">
        <v>2604.6666666666201</v>
      </c>
      <c r="H92" s="301">
        <v>1271.771</v>
      </c>
      <c r="I92" s="298">
        <v>2549.4350000000099</v>
      </c>
      <c r="J92" s="299">
        <v>-55.231666666612</v>
      </c>
      <c r="K92" s="306">
        <v>0.163132518556</v>
      </c>
    </row>
    <row r="93" spans="1:11" ht="14.4" customHeight="1" thickBot="1" x14ac:dyDescent="0.35">
      <c r="A93" s="314" t="s">
        <v>262</v>
      </c>
      <c r="B93" s="298">
        <v>15480.9999999992</v>
      </c>
      <c r="C93" s="298">
        <v>16605.671999999999</v>
      </c>
      <c r="D93" s="299">
        <v>1124.6720000008499</v>
      </c>
      <c r="E93" s="305">
        <v>1.0726485369159999</v>
      </c>
      <c r="F93" s="298">
        <v>15575.9999999997</v>
      </c>
      <c r="G93" s="299">
        <v>2595.99999999995</v>
      </c>
      <c r="H93" s="301">
        <v>1264.2819999999999</v>
      </c>
      <c r="I93" s="298">
        <v>2539.71200000001</v>
      </c>
      <c r="J93" s="299">
        <v>-56.287999999946003</v>
      </c>
      <c r="K93" s="306">
        <v>0.16305290189999999</v>
      </c>
    </row>
    <row r="94" spans="1:11" ht="14.4" customHeight="1" thickBot="1" x14ac:dyDescent="0.35">
      <c r="A94" s="315" t="s">
        <v>263</v>
      </c>
      <c r="B94" s="293">
        <v>15480.9999999992</v>
      </c>
      <c r="C94" s="293">
        <v>16605.671999999999</v>
      </c>
      <c r="D94" s="294">
        <v>1124.6720000008499</v>
      </c>
      <c r="E94" s="295">
        <v>1.0726485369159999</v>
      </c>
      <c r="F94" s="293">
        <v>15575.9999999997</v>
      </c>
      <c r="G94" s="294">
        <v>2595.99999999995</v>
      </c>
      <c r="H94" s="296">
        <v>1264.2819999999999</v>
      </c>
      <c r="I94" s="293">
        <v>2539.71200000001</v>
      </c>
      <c r="J94" s="294">
        <v>-56.287999999946003</v>
      </c>
      <c r="K94" s="297">
        <v>0.16305290189999999</v>
      </c>
    </row>
    <row r="95" spans="1:11" ht="14.4" customHeight="1" thickBot="1" x14ac:dyDescent="0.35">
      <c r="A95" s="314" t="s">
        <v>264</v>
      </c>
      <c r="B95" s="298">
        <v>0</v>
      </c>
      <c r="C95" s="298">
        <v>81.58</v>
      </c>
      <c r="D95" s="299">
        <v>81.58</v>
      </c>
      <c r="E95" s="300" t="s">
        <v>177</v>
      </c>
      <c r="F95" s="298">
        <v>51.999999999998998</v>
      </c>
      <c r="G95" s="299">
        <v>8.6666666666659999</v>
      </c>
      <c r="H95" s="301">
        <v>7.4889999999999999</v>
      </c>
      <c r="I95" s="298">
        <v>9.7230000000000008</v>
      </c>
      <c r="J95" s="299">
        <v>1.0563333333330001</v>
      </c>
      <c r="K95" s="306">
        <v>0.18698076923000001</v>
      </c>
    </row>
    <row r="96" spans="1:11" ht="14.4" customHeight="1" thickBot="1" x14ac:dyDescent="0.35">
      <c r="A96" s="315" t="s">
        <v>265</v>
      </c>
      <c r="B96" s="293">
        <v>0</v>
      </c>
      <c r="C96" s="293">
        <v>81.58</v>
      </c>
      <c r="D96" s="294">
        <v>81.58</v>
      </c>
      <c r="E96" s="303" t="s">
        <v>177</v>
      </c>
      <c r="F96" s="293">
        <v>51.999999999998998</v>
      </c>
      <c r="G96" s="294">
        <v>8.6666666666659999</v>
      </c>
      <c r="H96" s="296">
        <v>7.4889999999999999</v>
      </c>
      <c r="I96" s="293">
        <v>9.7230000000000008</v>
      </c>
      <c r="J96" s="294">
        <v>1.0563333333330001</v>
      </c>
      <c r="K96" s="297">
        <v>0.18698076923000001</v>
      </c>
    </row>
    <row r="97" spans="1:11" ht="14.4" customHeight="1" thickBot="1" x14ac:dyDescent="0.35">
      <c r="A97" s="313" t="s">
        <v>266</v>
      </c>
      <c r="B97" s="293">
        <v>5262.9943510551702</v>
      </c>
      <c r="C97" s="293">
        <v>5645.2363800000003</v>
      </c>
      <c r="D97" s="294">
        <v>382.24202894483301</v>
      </c>
      <c r="E97" s="295">
        <v>1.072628242298</v>
      </c>
      <c r="F97" s="293">
        <v>5296.1042766826804</v>
      </c>
      <c r="G97" s="294">
        <v>882.68404611378003</v>
      </c>
      <c r="H97" s="296">
        <v>429.91180000000003</v>
      </c>
      <c r="I97" s="293">
        <v>863.558600000002</v>
      </c>
      <c r="J97" s="294">
        <v>-19.125446113778001</v>
      </c>
      <c r="K97" s="297">
        <v>0.163055437522</v>
      </c>
    </row>
    <row r="98" spans="1:11" ht="14.4" customHeight="1" thickBot="1" x14ac:dyDescent="0.35">
      <c r="A98" s="314" t="s">
        <v>267</v>
      </c>
      <c r="B98" s="298">
        <v>1392.99998927819</v>
      </c>
      <c r="C98" s="298">
        <v>1494.5042900000001</v>
      </c>
      <c r="D98" s="299">
        <v>101.504300721806</v>
      </c>
      <c r="E98" s="305">
        <v>1.0728674095490001</v>
      </c>
      <c r="F98" s="298">
        <v>1402.10427668276</v>
      </c>
      <c r="G98" s="299">
        <v>233.68404611379299</v>
      </c>
      <c r="H98" s="301">
        <v>113.8413</v>
      </c>
      <c r="I98" s="298">
        <v>228.63060000000101</v>
      </c>
      <c r="J98" s="299">
        <v>-5.0534461137919999</v>
      </c>
      <c r="K98" s="306">
        <v>0.16306247959</v>
      </c>
    </row>
    <row r="99" spans="1:11" ht="14.4" customHeight="1" thickBot="1" x14ac:dyDescent="0.35">
      <c r="A99" s="315" t="s">
        <v>268</v>
      </c>
      <c r="B99" s="293">
        <v>1392.99998927819</v>
      </c>
      <c r="C99" s="293">
        <v>1494.5042900000001</v>
      </c>
      <c r="D99" s="294">
        <v>101.504300721806</v>
      </c>
      <c r="E99" s="295">
        <v>1.0728674095490001</v>
      </c>
      <c r="F99" s="293">
        <v>1402.10427668276</v>
      </c>
      <c r="G99" s="294">
        <v>233.68404611379299</v>
      </c>
      <c r="H99" s="296">
        <v>113.8413</v>
      </c>
      <c r="I99" s="293">
        <v>228.63060000000101</v>
      </c>
      <c r="J99" s="294">
        <v>-5.0534461137919999</v>
      </c>
      <c r="K99" s="297">
        <v>0.16306247959</v>
      </c>
    </row>
    <row r="100" spans="1:11" ht="14.4" customHeight="1" thickBot="1" x14ac:dyDescent="0.35">
      <c r="A100" s="314" t="s">
        <v>269</v>
      </c>
      <c r="B100" s="298">
        <v>3869.99436177697</v>
      </c>
      <c r="C100" s="298">
        <v>4150.7320900000004</v>
      </c>
      <c r="D100" s="299">
        <v>280.73772822302698</v>
      </c>
      <c r="E100" s="305">
        <v>1.072542154323</v>
      </c>
      <c r="F100" s="298">
        <v>3893.99999999992</v>
      </c>
      <c r="G100" s="299">
        <v>648.99999999998704</v>
      </c>
      <c r="H100" s="301">
        <v>316.07049999999998</v>
      </c>
      <c r="I100" s="298">
        <v>634.92800000000102</v>
      </c>
      <c r="J100" s="299">
        <v>-14.071999999985</v>
      </c>
      <c r="K100" s="306">
        <v>0.16305290189999999</v>
      </c>
    </row>
    <row r="101" spans="1:11" ht="14.4" customHeight="1" thickBot="1" x14ac:dyDescent="0.35">
      <c r="A101" s="315" t="s">
        <v>270</v>
      </c>
      <c r="B101" s="293">
        <v>3869.99436177697</v>
      </c>
      <c r="C101" s="293">
        <v>4150.7320900000004</v>
      </c>
      <c r="D101" s="294">
        <v>280.73772822302698</v>
      </c>
      <c r="E101" s="295">
        <v>1.072542154323</v>
      </c>
      <c r="F101" s="293">
        <v>3893.99999999992</v>
      </c>
      <c r="G101" s="294">
        <v>648.99999999998704</v>
      </c>
      <c r="H101" s="296">
        <v>316.07049999999998</v>
      </c>
      <c r="I101" s="293">
        <v>634.92800000000102</v>
      </c>
      <c r="J101" s="294">
        <v>-14.071999999985</v>
      </c>
      <c r="K101" s="297">
        <v>0.16305290189999999</v>
      </c>
    </row>
    <row r="102" spans="1:11" ht="14.4" customHeight="1" thickBot="1" x14ac:dyDescent="0.35">
      <c r="A102" s="313" t="s">
        <v>271</v>
      </c>
      <c r="B102" s="293">
        <v>154.99999999999099</v>
      </c>
      <c r="C102" s="293">
        <v>166.87278000000001</v>
      </c>
      <c r="D102" s="294">
        <v>11.872780000007999</v>
      </c>
      <c r="E102" s="295">
        <v>1.076598580645</v>
      </c>
      <c r="F102" s="293">
        <v>155.99999999999699</v>
      </c>
      <c r="G102" s="294">
        <v>25.999999999999002</v>
      </c>
      <c r="H102" s="296">
        <v>12.717560000000001</v>
      </c>
      <c r="I102" s="293">
        <v>25.494509999999998</v>
      </c>
      <c r="J102" s="294">
        <v>-0.50548999999900002</v>
      </c>
      <c r="K102" s="297">
        <v>0.163426346153</v>
      </c>
    </row>
    <row r="103" spans="1:11" ht="14.4" customHeight="1" thickBot="1" x14ac:dyDescent="0.35">
      <c r="A103" s="314" t="s">
        <v>272</v>
      </c>
      <c r="B103" s="298">
        <v>154.99999999999099</v>
      </c>
      <c r="C103" s="298">
        <v>166.87278000000001</v>
      </c>
      <c r="D103" s="299">
        <v>11.872780000007999</v>
      </c>
      <c r="E103" s="305">
        <v>1.076598580645</v>
      </c>
      <c r="F103" s="298">
        <v>155.99999999999699</v>
      </c>
      <c r="G103" s="299">
        <v>25.999999999999002</v>
      </c>
      <c r="H103" s="301">
        <v>12.717560000000001</v>
      </c>
      <c r="I103" s="298">
        <v>25.494509999999998</v>
      </c>
      <c r="J103" s="299">
        <v>-0.50548999999900002</v>
      </c>
      <c r="K103" s="306">
        <v>0.163426346153</v>
      </c>
    </row>
    <row r="104" spans="1:11" ht="14.4" customHeight="1" thickBot="1" x14ac:dyDescent="0.35">
      <c r="A104" s="315" t="s">
        <v>273</v>
      </c>
      <c r="B104" s="293">
        <v>154.99999999999099</v>
      </c>
      <c r="C104" s="293">
        <v>166.87278000000001</v>
      </c>
      <c r="D104" s="294">
        <v>11.872780000007999</v>
      </c>
      <c r="E104" s="295">
        <v>1.076598580645</v>
      </c>
      <c r="F104" s="293">
        <v>155.99999999999699</v>
      </c>
      <c r="G104" s="294">
        <v>25.999999999999002</v>
      </c>
      <c r="H104" s="296">
        <v>12.717560000000001</v>
      </c>
      <c r="I104" s="293">
        <v>25.494509999999998</v>
      </c>
      <c r="J104" s="294">
        <v>-0.50548999999900002</v>
      </c>
      <c r="K104" s="297">
        <v>0.163426346153</v>
      </c>
    </row>
    <row r="105" spans="1:11" ht="14.4" customHeight="1" thickBot="1" x14ac:dyDescent="0.35">
      <c r="A105" s="312" t="s">
        <v>274</v>
      </c>
      <c r="B105" s="293">
        <v>0</v>
      </c>
      <c r="C105" s="293">
        <v>92.174199999999999</v>
      </c>
      <c r="D105" s="294">
        <v>92.174199999999999</v>
      </c>
      <c r="E105" s="303" t="s">
        <v>177</v>
      </c>
      <c r="F105" s="293">
        <v>0</v>
      </c>
      <c r="G105" s="294">
        <v>0</v>
      </c>
      <c r="H105" s="296">
        <v>0.5</v>
      </c>
      <c r="I105" s="293">
        <v>4.4809999999999999</v>
      </c>
      <c r="J105" s="294">
        <v>4.4809999999999999</v>
      </c>
      <c r="K105" s="304" t="s">
        <v>177</v>
      </c>
    </row>
    <row r="106" spans="1:11" ht="14.4" customHeight="1" thickBot="1" x14ac:dyDescent="0.35">
      <c r="A106" s="313" t="s">
        <v>275</v>
      </c>
      <c r="B106" s="293">
        <v>0</v>
      </c>
      <c r="C106" s="293">
        <v>92.174199999999999</v>
      </c>
      <c r="D106" s="294">
        <v>92.174199999999999</v>
      </c>
      <c r="E106" s="303" t="s">
        <v>177</v>
      </c>
      <c r="F106" s="293">
        <v>0</v>
      </c>
      <c r="G106" s="294">
        <v>0</v>
      </c>
      <c r="H106" s="296">
        <v>0.5</v>
      </c>
      <c r="I106" s="293">
        <v>4.4809999999999999</v>
      </c>
      <c r="J106" s="294">
        <v>4.4809999999999999</v>
      </c>
      <c r="K106" s="304" t="s">
        <v>177</v>
      </c>
    </row>
    <row r="107" spans="1:11" ht="14.4" customHeight="1" thickBot="1" x14ac:dyDescent="0.35">
      <c r="A107" s="314" t="s">
        <v>276</v>
      </c>
      <c r="B107" s="298">
        <v>0</v>
      </c>
      <c r="C107" s="298">
        <v>60.606200000000001</v>
      </c>
      <c r="D107" s="299">
        <v>60.606200000000001</v>
      </c>
      <c r="E107" s="300" t="s">
        <v>177</v>
      </c>
      <c r="F107" s="298">
        <v>0</v>
      </c>
      <c r="G107" s="299">
        <v>0</v>
      </c>
      <c r="H107" s="301">
        <v>0.5</v>
      </c>
      <c r="I107" s="298">
        <v>4.4809999999999999</v>
      </c>
      <c r="J107" s="299">
        <v>4.4809999999999999</v>
      </c>
      <c r="K107" s="302" t="s">
        <v>177</v>
      </c>
    </row>
    <row r="108" spans="1:11" ht="14.4" customHeight="1" thickBot="1" x14ac:dyDescent="0.35">
      <c r="A108" s="315" t="s">
        <v>277</v>
      </c>
      <c r="B108" s="293">
        <v>0</v>
      </c>
      <c r="C108" s="293">
        <v>6.6172000000000004</v>
      </c>
      <c r="D108" s="294">
        <v>6.6172000000000004</v>
      </c>
      <c r="E108" s="303" t="s">
        <v>177</v>
      </c>
      <c r="F108" s="293">
        <v>0</v>
      </c>
      <c r="G108" s="294">
        <v>0</v>
      </c>
      <c r="H108" s="296">
        <v>4.9406564584124654E-324</v>
      </c>
      <c r="I108" s="293">
        <v>9.8813129168249309E-324</v>
      </c>
      <c r="J108" s="294">
        <v>9.8813129168249309E-324</v>
      </c>
      <c r="K108" s="304" t="s">
        <v>177</v>
      </c>
    </row>
    <row r="109" spans="1:11" ht="14.4" customHeight="1" thickBot="1" x14ac:dyDescent="0.35">
      <c r="A109" s="315" t="s">
        <v>278</v>
      </c>
      <c r="B109" s="293">
        <v>0</v>
      </c>
      <c r="C109" s="293">
        <v>53.988999999999997</v>
      </c>
      <c r="D109" s="294">
        <v>53.988999999999997</v>
      </c>
      <c r="E109" s="303" t="s">
        <v>177</v>
      </c>
      <c r="F109" s="293">
        <v>0</v>
      </c>
      <c r="G109" s="294">
        <v>0</v>
      </c>
      <c r="H109" s="296">
        <v>0.5</v>
      </c>
      <c r="I109" s="293">
        <v>4.4809999999999999</v>
      </c>
      <c r="J109" s="294">
        <v>4.4809999999999999</v>
      </c>
      <c r="K109" s="304" t="s">
        <v>177</v>
      </c>
    </row>
    <row r="110" spans="1:11" ht="14.4" customHeight="1" thickBot="1" x14ac:dyDescent="0.35">
      <c r="A110" s="314" t="s">
        <v>279</v>
      </c>
      <c r="B110" s="298">
        <v>0</v>
      </c>
      <c r="C110" s="298">
        <v>3</v>
      </c>
      <c r="D110" s="299">
        <v>3</v>
      </c>
      <c r="E110" s="300" t="s">
        <v>177</v>
      </c>
      <c r="F110" s="298">
        <v>0</v>
      </c>
      <c r="G110" s="299">
        <v>0</v>
      </c>
      <c r="H110" s="301">
        <v>4.9406564584124654E-324</v>
      </c>
      <c r="I110" s="298">
        <v>9.8813129168249309E-324</v>
      </c>
      <c r="J110" s="299">
        <v>9.8813129168249309E-324</v>
      </c>
      <c r="K110" s="302" t="s">
        <v>177</v>
      </c>
    </row>
    <row r="111" spans="1:11" ht="14.4" customHeight="1" thickBot="1" x14ac:dyDescent="0.35">
      <c r="A111" s="315" t="s">
        <v>280</v>
      </c>
      <c r="B111" s="293">
        <v>0</v>
      </c>
      <c r="C111" s="293">
        <v>3</v>
      </c>
      <c r="D111" s="294">
        <v>3</v>
      </c>
      <c r="E111" s="303" t="s">
        <v>177</v>
      </c>
      <c r="F111" s="293">
        <v>0</v>
      </c>
      <c r="G111" s="294">
        <v>0</v>
      </c>
      <c r="H111" s="296">
        <v>4.9406564584124654E-324</v>
      </c>
      <c r="I111" s="293">
        <v>9.8813129168249309E-324</v>
      </c>
      <c r="J111" s="294">
        <v>9.8813129168249309E-324</v>
      </c>
      <c r="K111" s="304" t="s">
        <v>177</v>
      </c>
    </row>
    <row r="112" spans="1:11" ht="14.4" customHeight="1" thickBot="1" x14ac:dyDescent="0.35">
      <c r="A112" s="317" t="s">
        <v>281</v>
      </c>
      <c r="B112" s="293">
        <v>0</v>
      </c>
      <c r="C112" s="293">
        <v>28.568000000000001</v>
      </c>
      <c r="D112" s="294">
        <v>28.568000000000001</v>
      </c>
      <c r="E112" s="303" t="s">
        <v>177</v>
      </c>
      <c r="F112" s="293">
        <v>0</v>
      </c>
      <c r="G112" s="294">
        <v>0</v>
      </c>
      <c r="H112" s="296">
        <v>4.9406564584124654E-324</v>
      </c>
      <c r="I112" s="293">
        <v>9.8813129168249309E-324</v>
      </c>
      <c r="J112" s="294">
        <v>9.8813129168249309E-324</v>
      </c>
      <c r="K112" s="304" t="s">
        <v>177</v>
      </c>
    </row>
    <row r="113" spans="1:11" ht="14.4" customHeight="1" thickBot="1" x14ac:dyDescent="0.35">
      <c r="A113" s="315" t="s">
        <v>282</v>
      </c>
      <c r="B113" s="293">
        <v>0</v>
      </c>
      <c r="C113" s="293">
        <v>28.568000000000001</v>
      </c>
      <c r="D113" s="294">
        <v>28.568000000000001</v>
      </c>
      <c r="E113" s="303" t="s">
        <v>177</v>
      </c>
      <c r="F113" s="293">
        <v>0</v>
      </c>
      <c r="G113" s="294">
        <v>0</v>
      </c>
      <c r="H113" s="296">
        <v>4.9406564584124654E-324</v>
      </c>
      <c r="I113" s="293">
        <v>9.8813129168249309E-324</v>
      </c>
      <c r="J113" s="294">
        <v>9.8813129168249309E-324</v>
      </c>
      <c r="K113" s="304" t="s">
        <v>177</v>
      </c>
    </row>
    <row r="114" spans="1:11" ht="14.4" customHeight="1" thickBot="1" x14ac:dyDescent="0.35">
      <c r="A114" s="312" t="s">
        <v>283</v>
      </c>
      <c r="B114" s="293">
        <v>19916.999999998901</v>
      </c>
      <c r="C114" s="293">
        <v>20571.51122</v>
      </c>
      <c r="D114" s="294">
        <v>654.51122000110297</v>
      </c>
      <c r="E114" s="295">
        <v>1.0328619380420001</v>
      </c>
      <c r="F114" s="293">
        <v>20146.963161780001</v>
      </c>
      <c r="G114" s="294">
        <v>3357.8271936299998</v>
      </c>
      <c r="H114" s="296">
        <v>1695.3050000000001</v>
      </c>
      <c r="I114" s="293">
        <v>3387.4810000000102</v>
      </c>
      <c r="J114" s="294">
        <v>29.653806370003</v>
      </c>
      <c r="K114" s="297">
        <v>0.16813854141599999</v>
      </c>
    </row>
    <row r="115" spans="1:11" ht="14.4" customHeight="1" thickBot="1" x14ac:dyDescent="0.35">
      <c r="A115" s="313" t="s">
        <v>284</v>
      </c>
      <c r="B115" s="293">
        <v>19916.999999998901</v>
      </c>
      <c r="C115" s="293">
        <v>20275.677</v>
      </c>
      <c r="D115" s="294">
        <v>358.67700000109801</v>
      </c>
      <c r="E115" s="295">
        <v>1.0180085856300001</v>
      </c>
      <c r="F115" s="293">
        <v>20146.963161780001</v>
      </c>
      <c r="G115" s="294">
        <v>3357.8271936299998</v>
      </c>
      <c r="H115" s="296">
        <v>1695.3050000000001</v>
      </c>
      <c r="I115" s="293">
        <v>3387.4810000000102</v>
      </c>
      <c r="J115" s="294">
        <v>29.653806370003</v>
      </c>
      <c r="K115" s="297">
        <v>0.16813854141599999</v>
      </c>
    </row>
    <row r="116" spans="1:11" ht="14.4" customHeight="1" thickBot="1" x14ac:dyDescent="0.35">
      <c r="A116" s="314" t="s">
        <v>285</v>
      </c>
      <c r="B116" s="298">
        <v>19916.999999998901</v>
      </c>
      <c r="C116" s="298">
        <v>20275.677</v>
      </c>
      <c r="D116" s="299">
        <v>358.67700000109801</v>
      </c>
      <c r="E116" s="305">
        <v>1.0180085856300001</v>
      </c>
      <c r="F116" s="298">
        <v>20146.963161780001</v>
      </c>
      <c r="G116" s="299">
        <v>3357.8271936299998</v>
      </c>
      <c r="H116" s="301">
        <v>1695.3050000000001</v>
      </c>
      <c r="I116" s="298">
        <v>3387.4810000000102</v>
      </c>
      <c r="J116" s="299">
        <v>29.653806370003</v>
      </c>
      <c r="K116" s="306">
        <v>0.16813854141599999</v>
      </c>
    </row>
    <row r="117" spans="1:11" ht="14.4" customHeight="1" thickBot="1" x14ac:dyDescent="0.35">
      <c r="A117" s="315" t="s">
        <v>286</v>
      </c>
      <c r="B117" s="293">
        <v>227.99999999998701</v>
      </c>
      <c r="C117" s="293">
        <v>327.48500000000001</v>
      </c>
      <c r="D117" s="294">
        <v>99.485000000011993</v>
      </c>
      <c r="E117" s="295">
        <v>1.436337719298</v>
      </c>
      <c r="F117" s="293">
        <v>345.98625349666401</v>
      </c>
      <c r="G117" s="294">
        <v>57.664375582776998</v>
      </c>
      <c r="H117" s="296">
        <v>28.884</v>
      </c>
      <c r="I117" s="293">
        <v>57.768000000000001</v>
      </c>
      <c r="J117" s="294">
        <v>0.103624417222</v>
      </c>
      <c r="K117" s="297">
        <v>0.16696617110100001</v>
      </c>
    </row>
    <row r="118" spans="1:11" ht="14.4" customHeight="1" thickBot="1" x14ac:dyDescent="0.35">
      <c r="A118" s="315" t="s">
        <v>287</v>
      </c>
      <c r="B118" s="293">
        <v>6786.9999999996298</v>
      </c>
      <c r="C118" s="293">
        <v>6779.643</v>
      </c>
      <c r="D118" s="294">
        <v>-7.3569999996269999</v>
      </c>
      <c r="E118" s="295">
        <v>0.99891601591199997</v>
      </c>
      <c r="F118" s="293">
        <v>6724.9999999998799</v>
      </c>
      <c r="G118" s="294">
        <v>1120.8333333333101</v>
      </c>
      <c r="H118" s="296">
        <v>571.66200000000003</v>
      </c>
      <c r="I118" s="293">
        <v>1140.192</v>
      </c>
      <c r="J118" s="294">
        <v>19.358666666689</v>
      </c>
      <c r="K118" s="297">
        <v>0.16954527881000001</v>
      </c>
    </row>
    <row r="119" spans="1:11" ht="14.4" customHeight="1" thickBot="1" x14ac:dyDescent="0.35">
      <c r="A119" s="315" t="s">
        <v>288</v>
      </c>
      <c r="B119" s="293">
        <v>425.99999999997698</v>
      </c>
      <c r="C119" s="293">
        <v>426.113</v>
      </c>
      <c r="D119" s="294">
        <v>0.11300000002299999</v>
      </c>
      <c r="E119" s="295">
        <v>1.0002652582160001</v>
      </c>
      <c r="F119" s="293">
        <v>426.00356411090002</v>
      </c>
      <c r="G119" s="294">
        <v>71.000594018483</v>
      </c>
      <c r="H119" s="296">
        <v>35.508000000000003</v>
      </c>
      <c r="I119" s="293">
        <v>71.016000000000005</v>
      </c>
      <c r="J119" s="294">
        <v>1.5405981516000001E-2</v>
      </c>
      <c r="K119" s="297">
        <v>0.16670283063899999</v>
      </c>
    </row>
    <row r="120" spans="1:11" ht="14.4" customHeight="1" thickBot="1" x14ac:dyDescent="0.35">
      <c r="A120" s="315" t="s">
        <v>289</v>
      </c>
      <c r="B120" s="293">
        <v>1728.9999999999</v>
      </c>
      <c r="C120" s="293">
        <v>2059.5160000000001</v>
      </c>
      <c r="D120" s="294">
        <v>330.51600000009603</v>
      </c>
      <c r="E120" s="295">
        <v>1.1911602082120001</v>
      </c>
      <c r="F120" s="293">
        <v>2163.9733441727699</v>
      </c>
      <c r="G120" s="294">
        <v>360.66222402879498</v>
      </c>
      <c r="H120" s="296">
        <v>180.34299999999999</v>
      </c>
      <c r="I120" s="293">
        <v>360.686000000001</v>
      </c>
      <c r="J120" s="294">
        <v>2.3775971205E-2</v>
      </c>
      <c r="K120" s="297">
        <v>0.16667765384899999</v>
      </c>
    </row>
    <row r="121" spans="1:11" ht="14.4" customHeight="1" thickBot="1" x14ac:dyDescent="0.35">
      <c r="A121" s="315" t="s">
        <v>290</v>
      </c>
      <c r="B121" s="293">
        <v>9926.9999999994507</v>
      </c>
      <c r="C121" s="293">
        <v>9927.5049999999992</v>
      </c>
      <c r="D121" s="294">
        <v>0.50500000054799998</v>
      </c>
      <c r="E121" s="295">
        <v>1.00005087136</v>
      </c>
      <c r="F121" s="293">
        <v>9736.9999999998308</v>
      </c>
      <c r="G121" s="294">
        <v>1622.8333333333001</v>
      </c>
      <c r="H121" s="296">
        <v>816.45699999999999</v>
      </c>
      <c r="I121" s="293">
        <v>1632.914</v>
      </c>
      <c r="J121" s="294">
        <v>10.080666666699001</v>
      </c>
      <c r="K121" s="297">
        <v>0.167701961589</v>
      </c>
    </row>
    <row r="122" spans="1:11" ht="14.4" customHeight="1" thickBot="1" x14ac:dyDescent="0.35">
      <c r="A122" s="315" t="s">
        <v>291</v>
      </c>
      <c r="B122" s="293">
        <v>819.99999999995498</v>
      </c>
      <c r="C122" s="293">
        <v>755.41499999999996</v>
      </c>
      <c r="D122" s="294">
        <v>-64.584999999955002</v>
      </c>
      <c r="E122" s="295">
        <v>0.921237804878</v>
      </c>
      <c r="F122" s="293">
        <v>748.99999999998602</v>
      </c>
      <c r="G122" s="294">
        <v>124.833333333331</v>
      </c>
      <c r="H122" s="296">
        <v>62.451000000000001</v>
      </c>
      <c r="I122" s="293">
        <v>124.905</v>
      </c>
      <c r="J122" s="294">
        <v>7.1666666668999998E-2</v>
      </c>
      <c r="K122" s="297">
        <v>0.16676234979900001</v>
      </c>
    </row>
    <row r="123" spans="1:11" ht="14.4" customHeight="1" thickBot="1" x14ac:dyDescent="0.35">
      <c r="A123" s="313" t="s">
        <v>292</v>
      </c>
      <c r="B123" s="293">
        <v>0</v>
      </c>
      <c r="C123" s="293">
        <v>295.83422000000098</v>
      </c>
      <c r="D123" s="294">
        <v>295.83422000000098</v>
      </c>
      <c r="E123" s="303" t="s">
        <v>177</v>
      </c>
      <c r="F123" s="293">
        <v>0</v>
      </c>
      <c r="G123" s="294">
        <v>0</v>
      </c>
      <c r="H123" s="296">
        <v>4.9406564584124654E-324</v>
      </c>
      <c r="I123" s="293">
        <v>9.8813129168249309E-324</v>
      </c>
      <c r="J123" s="294">
        <v>9.8813129168249309E-324</v>
      </c>
      <c r="K123" s="304" t="s">
        <v>177</v>
      </c>
    </row>
    <row r="124" spans="1:11" ht="14.4" customHeight="1" thickBot="1" x14ac:dyDescent="0.35">
      <c r="A124" s="314" t="s">
        <v>293</v>
      </c>
      <c r="B124" s="298">
        <v>0</v>
      </c>
      <c r="C124" s="298">
        <v>204.30822000000001</v>
      </c>
      <c r="D124" s="299">
        <v>204.30822000000001</v>
      </c>
      <c r="E124" s="300" t="s">
        <v>177</v>
      </c>
      <c r="F124" s="298">
        <v>0</v>
      </c>
      <c r="G124" s="299">
        <v>0</v>
      </c>
      <c r="H124" s="301">
        <v>4.9406564584124654E-324</v>
      </c>
      <c r="I124" s="298">
        <v>9.8813129168249309E-324</v>
      </c>
      <c r="J124" s="299">
        <v>9.8813129168249309E-324</v>
      </c>
      <c r="K124" s="302" t="s">
        <v>177</v>
      </c>
    </row>
    <row r="125" spans="1:11" ht="14.4" customHeight="1" thickBot="1" x14ac:dyDescent="0.35">
      <c r="A125" s="315" t="s">
        <v>294</v>
      </c>
      <c r="B125" s="293">
        <v>0</v>
      </c>
      <c r="C125" s="293">
        <v>11.374000000000001</v>
      </c>
      <c r="D125" s="294">
        <v>11.374000000000001</v>
      </c>
      <c r="E125" s="303" t="s">
        <v>177</v>
      </c>
      <c r="F125" s="293">
        <v>0</v>
      </c>
      <c r="G125" s="294">
        <v>0</v>
      </c>
      <c r="H125" s="296">
        <v>4.9406564584124654E-324</v>
      </c>
      <c r="I125" s="293">
        <v>9.8813129168249309E-324</v>
      </c>
      <c r="J125" s="294">
        <v>9.8813129168249309E-324</v>
      </c>
      <c r="K125" s="304" t="s">
        <v>177</v>
      </c>
    </row>
    <row r="126" spans="1:11" ht="14.4" customHeight="1" thickBot="1" x14ac:dyDescent="0.35">
      <c r="A126" s="315" t="s">
        <v>295</v>
      </c>
      <c r="B126" s="293">
        <v>0</v>
      </c>
      <c r="C126" s="293">
        <v>192.93422000000001</v>
      </c>
      <c r="D126" s="294">
        <v>192.93422000000001</v>
      </c>
      <c r="E126" s="303" t="s">
        <v>177</v>
      </c>
      <c r="F126" s="293">
        <v>0</v>
      </c>
      <c r="G126" s="294">
        <v>0</v>
      </c>
      <c r="H126" s="296">
        <v>4.9406564584124654E-324</v>
      </c>
      <c r="I126" s="293">
        <v>9.8813129168249309E-324</v>
      </c>
      <c r="J126" s="294">
        <v>9.8813129168249309E-324</v>
      </c>
      <c r="K126" s="304" t="s">
        <v>177</v>
      </c>
    </row>
    <row r="127" spans="1:11" ht="14.4" customHeight="1" thickBot="1" x14ac:dyDescent="0.35">
      <c r="A127" s="314" t="s">
        <v>296</v>
      </c>
      <c r="B127" s="298">
        <v>0</v>
      </c>
      <c r="C127" s="298">
        <v>89.54</v>
      </c>
      <c r="D127" s="299">
        <v>89.54</v>
      </c>
      <c r="E127" s="300" t="s">
        <v>177</v>
      </c>
      <c r="F127" s="298">
        <v>0</v>
      </c>
      <c r="G127" s="299">
        <v>0</v>
      </c>
      <c r="H127" s="301">
        <v>4.9406564584124654E-324</v>
      </c>
      <c r="I127" s="298">
        <v>9.8813129168249309E-324</v>
      </c>
      <c r="J127" s="299">
        <v>9.8813129168249309E-324</v>
      </c>
      <c r="K127" s="302" t="s">
        <v>177</v>
      </c>
    </row>
    <row r="128" spans="1:11" ht="14.4" customHeight="1" thickBot="1" x14ac:dyDescent="0.35">
      <c r="A128" s="315" t="s">
        <v>297</v>
      </c>
      <c r="B128" s="293">
        <v>0</v>
      </c>
      <c r="C128" s="293">
        <v>73.447000000000003</v>
      </c>
      <c r="D128" s="294">
        <v>73.447000000000003</v>
      </c>
      <c r="E128" s="303" t="s">
        <v>177</v>
      </c>
      <c r="F128" s="293">
        <v>0</v>
      </c>
      <c r="G128" s="294">
        <v>0</v>
      </c>
      <c r="H128" s="296">
        <v>4.9406564584124654E-324</v>
      </c>
      <c r="I128" s="293">
        <v>9.8813129168249309E-324</v>
      </c>
      <c r="J128" s="294">
        <v>9.8813129168249309E-324</v>
      </c>
      <c r="K128" s="304" t="s">
        <v>177</v>
      </c>
    </row>
    <row r="129" spans="1:11" ht="14.4" customHeight="1" thickBot="1" x14ac:dyDescent="0.35">
      <c r="A129" s="315" t="s">
        <v>298</v>
      </c>
      <c r="B129" s="293">
        <v>4.9406564584124654E-324</v>
      </c>
      <c r="C129" s="293">
        <v>16.093</v>
      </c>
      <c r="D129" s="294">
        <v>16.093</v>
      </c>
      <c r="E129" s="303" t="s">
        <v>183</v>
      </c>
      <c r="F129" s="293">
        <v>0</v>
      </c>
      <c r="G129" s="294">
        <v>0</v>
      </c>
      <c r="H129" s="296">
        <v>4.9406564584124654E-324</v>
      </c>
      <c r="I129" s="293">
        <v>9.8813129168249309E-324</v>
      </c>
      <c r="J129" s="294">
        <v>9.8813129168249309E-324</v>
      </c>
      <c r="K129" s="304" t="s">
        <v>177</v>
      </c>
    </row>
    <row r="130" spans="1:11" ht="14.4" customHeight="1" thickBot="1" x14ac:dyDescent="0.35">
      <c r="A130" s="314" t="s">
        <v>299</v>
      </c>
      <c r="B130" s="298">
        <v>0</v>
      </c>
      <c r="C130" s="298">
        <v>1.986</v>
      </c>
      <c r="D130" s="299">
        <v>1.986</v>
      </c>
      <c r="E130" s="300" t="s">
        <v>177</v>
      </c>
      <c r="F130" s="298">
        <v>0</v>
      </c>
      <c r="G130" s="299">
        <v>0</v>
      </c>
      <c r="H130" s="301">
        <v>4.9406564584124654E-324</v>
      </c>
      <c r="I130" s="298">
        <v>9.8813129168249309E-324</v>
      </c>
      <c r="J130" s="299">
        <v>9.8813129168249309E-324</v>
      </c>
      <c r="K130" s="302" t="s">
        <v>177</v>
      </c>
    </row>
    <row r="131" spans="1:11" ht="14.4" customHeight="1" thickBot="1" x14ac:dyDescent="0.35">
      <c r="A131" s="315" t="s">
        <v>300</v>
      </c>
      <c r="B131" s="293">
        <v>0</v>
      </c>
      <c r="C131" s="293">
        <v>1.986</v>
      </c>
      <c r="D131" s="294">
        <v>1.986</v>
      </c>
      <c r="E131" s="303" t="s">
        <v>177</v>
      </c>
      <c r="F131" s="293">
        <v>0</v>
      </c>
      <c r="G131" s="294">
        <v>0</v>
      </c>
      <c r="H131" s="296">
        <v>4.9406564584124654E-324</v>
      </c>
      <c r="I131" s="293">
        <v>9.8813129168249309E-324</v>
      </c>
      <c r="J131" s="294">
        <v>9.8813129168249309E-324</v>
      </c>
      <c r="K131" s="304" t="s">
        <v>177</v>
      </c>
    </row>
    <row r="132" spans="1:11" ht="14.4" customHeight="1" thickBot="1" x14ac:dyDescent="0.35">
      <c r="A132" s="312" t="s">
        <v>301</v>
      </c>
      <c r="B132" s="293">
        <v>4.9406564584124654E-324</v>
      </c>
      <c r="C132" s="293">
        <v>50.12894</v>
      </c>
      <c r="D132" s="294">
        <v>50.12894</v>
      </c>
      <c r="E132" s="303" t="s">
        <v>183</v>
      </c>
      <c r="F132" s="293">
        <v>0</v>
      </c>
      <c r="G132" s="294">
        <v>0</v>
      </c>
      <c r="H132" s="296">
        <v>3.68926</v>
      </c>
      <c r="I132" s="293">
        <v>6.4923400000000004</v>
      </c>
      <c r="J132" s="294">
        <v>6.4923400000000004</v>
      </c>
      <c r="K132" s="304" t="s">
        <v>177</v>
      </c>
    </row>
    <row r="133" spans="1:11" ht="14.4" customHeight="1" thickBot="1" x14ac:dyDescent="0.35">
      <c r="A133" s="313" t="s">
        <v>302</v>
      </c>
      <c r="B133" s="293">
        <v>4.9406564584124654E-324</v>
      </c>
      <c r="C133" s="293">
        <v>50.12894</v>
      </c>
      <c r="D133" s="294">
        <v>50.12894</v>
      </c>
      <c r="E133" s="303" t="s">
        <v>183</v>
      </c>
      <c r="F133" s="293">
        <v>0</v>
      </c>
      <c r="G133" s="294">
        <v>0</v>
      </c>
      <c r="H133" s="296">
        <v>3.68926</v>
      </c>
      <c r="I133" s="293">
        <v>6.4923400000000004</v>
      </c>
      <c r="J133" s="294">
        <v>6.4923400000000004</v>
      </c>
      <c r="K133" s="304" t="s">
        <v>177</v>
      </c>
    </row>
    <row r="134" spans="1:11" ht="14.4" customHeight="1" thickBot="1" x14ac:dyDescent="0.35">
      <c r="A134" s="314" t="s">
        <v>303</v>
      </c>
      <c r="B134" s="298">
        <v>4.9406564584124654E-324</v>
      </c>
      <c r="C134" s="298">
        <v>50.12894</v>
      </c>
      <c r="D134" s="299">
        <v>50.12894</v>
      </c>
      <c r="E134" s="300" t="s">
        <v>183</v>
      </c>
      <c r="F134" s="298">
        <v>0</v>
      </c>
      <c r="G134" s="299">
        <v>0</v>
      </c>
      <c r="H134" s="301">
        <v>3.68926</v>
      </c>
      <c r="I134" s="298">
        <v>6.4923400000000004</v>
      </c>
      <c r="J134" s="299">
        <v>6.4923400000000004</v>
      </c>
      <c r="K134" s="302" t="s">
        <v>177</v>
      </c>
    </row>
    <row r="135" spans="1:11" ht="14.4" customHeight="1" thickBot="1" x14ac:dyDescent="0.35">
      <c r="A135" s="315" t="s">
        <v>304</v>
      </c>
      <c r="B135" s="293">
        <v>4.9406564584124654E-324</v>
      </c>
      <c r="C135" s="293">
        <v>50.12894</v>
      </c>
      <c r="D135" s="294">
        <v>50.12894</v>
      </c>
      <c r="E135" s="303" t="s">
        <v>183</v>
      </c>
      <c r="F135" s="293">
        <v>0</v>
      </c>
      <c r="G135" s="294">
        <v>0</v>
      </c>
      <c r="H135" s="296">
        <v>3.68926</v>
      </c>
      <c r="I135" s="293">
        <v>6.4923400000000004</v>
      </c>
      <c r="J135" s="294">
        <v>6.4923400000000004</v>
      </c>
      <c r="K135" s="304" t="s">
        <v>177</v>
      </c>
    </row>
    <row r="136" spans="1:11" ht="14.4" customHeight="1" thickBot="1" x14ac:dyDescent="0.35">
      <c r="A136" s="311" t="s">
        <v>305</v>
      </c>
      <c r="B136" s="293">
        <v>1550.6141979414199</v>
      </c>
      <c r="C136" s="293">
        <v>1454.4283</v>
      </c>
      <c r="D136" s="294">
        <v>-96.185897941419995</v>
      </c>
      <c r="E136" s="295">
        <v>0.93796916211000003</v>
      </c>
      <c r="F136" s="293">
        <v>62.146079213581999</v>
      </c>
      <c r="G136" s="294">
        <v>10.357679868929999</v>
      </c>
      <c r="H136" s="296">
        <v>4.9406564584124654E-324</v>
      </c>
      <c r="I136" s="293">
        <v>9.8813129168249309E-324</v>
      </c>
      <c r="J136" s="294">
        <v>-10.357679868929999</v>
      </c>
      <c r="K136" s="297">
        <v>0</v>
      </c>
    </row>
    <row r="137" spans="1:11" ht="14.4" customHeight="1" thickBot="1" x14ac:dyDescent="0.35">
      <c r="A137" s="312" t="s">
        <v>306</v>
      </c>
      <c r="B137" s="293">
        <v>4.9406564584124654E-324</v>
      </c>
      <c r="C137" s="293">
        <v>-11.11655</v>
      </c>
      <c r="D137" s="294">
        <v>-11.11655</v>
      </c>
      <c r="E137" s="303" t="s">
        <v>183</v>
      </c>
      <c r="F137" s="293">
        <v>0</v>
      </c>
      <c r="G137" s="294">
        <v>0</v>
      </c>
      <c r="H137" s="296">
        <v>4.9406564584124654E-324</v>
      </c>
      <c r="I137" s="293">
        <v>9.8813129168249309E-324</v>
      </c>
      <c r="J137" s="294">
        <v>9.8813129168249309E-324</v>
      </c>
      <c r="K137" s="304" t="s">
        <v>177</v>
      </c>
    </row>
    <row r="138" spans="1:11" ht="14.4" customHeight="1" thickBot="1" x14ac:dyDescent="0.35">
      <c r="A138" s="313" t="s">
        <v>307</v>
      </c>
      <c r="B138" s="293">
        <v>4.9406564584124654E-324</v>
      </c>
      <c r="C138" s="293">
        <v>-11.11655</v>
      </c>
      <c r="D138" s="294">
        <v>-11.11655</v>
      </c>
      <c r="E138" s="303" t="s">
        <v>183</v>
      </c>
      <c r="F138" s="293">
        <v>0</v>
      </c>
      <c r="G138" s="294">
        <v>0</v>
      </c>
      <c r="H138" s="296">
        <v>4.9406564584124654E-324</v>
      </c>
      <c r="I138" s="293">
        <v>9.8813129168249309E-324</v>
      </c>
      <c r="J138" s="294">
        <v>9.8813129168249309E-324</v>
      </c>
      <c r="K138" s="304" t="s">
        <v>177</v>
      </c>
    </row>
    <row r="139" spans="1:11" ht="14.4" customHeight="1" thickBot="1" x14ac:dyDescent="0.35">
      <c r="A139" s="314" t="s">
        <v>308</v>
      </c>
      <c r="B139" s="298">
        <v>4.9406564584124654E-324</v>
      </c>
      <c r="C139" s="298">
        <v>-11.11655</v>
      </c>
      <c r="D139" s="299">
        <v>-11.11655</v>
      </c>
      <c r="E139" s="300" t="s">
        <v>183</v>
      </c>
      <c r="F139" s="298">
        <v>0</v>
      </c>
      <c r="G139" s="299">
        <v>0</v>
      </c>
      <c r="H139" s="301">
        <v>4.9406564584124654E-324</v>
      </c>
      <c r="I139" s="298">
        <v>9.8813129168249309E-324</v>
      </c>
      <c r="J139" s="299">
        <v>9.8813129168249309E-324</v>
      </c>
      <c r="K139" s="302" t="s">
        <v>177</v>
      </c>
    </row>
    <row r="140" spans="1:11" ht="14.4" customHeight="1" thickBot="1" x14ac:dyDescent="0.35">
      <c r="A140" s="315" t="s">
        <v>309</v>
      </c>
      <c r="B140" s="293">
        <v>4.9406564584124654E-324</v>
      </c>
      <c r="C140" s="293">
        <v>-11.11655</v>
      </c>
      <c r="D140" s="294">
        <v>-11.11655</v>
      </c>
      <c r="E140" s="303" t="s">
        <v>183</v>
      </c>
      <c r="F140" s="293">
        <v>0</v>
      </c>
      <c r="G140" s="294">
        <v>0</v>
      </c>
      <c r="H140" s="296">
        <v>4.9406564584124654E-324</v>
      </c>
      <c r="I140" s="293">
        <v>9.8813129168249309E-324</v>
      </c>
      <c r="J140" s="294">
        <v>9.8813129168249309E-324</v>
      </c>
      <c r="K140" s="304" t="s">
        <v>177</v>
      </c>
    </row>
    <row r="141" spans="1:11" ht="14.4" customHeight="1" thickBot="1" x14ac:dyDescent="0.35">
      <c r="A141" s="312" t="s">
        <v>310</v>
      </c>
      <c r="B141" s="293">
        <v>1550.6141979414199</v>
      </c>
      <c r="C141" s="293">
        <v>1452.1448499999999</v>
      </c>
      <c r="D141" s="294">
        <v>-98.469347941419997</v>
      </c>
      <c r="E141" s="295">
        <v>0.93649655209299998</v>
      </c>
      <c r="F141" s="293">
        <v>5.1460792135820004</v>
      </c>
      <c r="G141" s="294">
        <v>0.85767986893000003</v>
      </c>
      <c r="H141" s="296">
        <v>4.9406564584124654E-324</v>
      </c>
      <c r="I141" s="293">
        <v>9.8813129168249309E-324</v>
      </c>
      <c r="J141" s="294">
        <v>-0.85767986893000003</v>
      </c>
      <c r="K141" s="297">
        <v>0</v>
      </c>
    </row>
    <row r="142" spans="1:11" ht="14.4" customHeight="1" thickBot="1" x14ac:dyDescent="0.35">
      <c r="A142" s="313" t="s">
        <v>311</v>
      </c>
      <c r="B142" s="293">
        <v>1545.46811872784</v>
      </c>
      <c r="C142" s="293">
        <v>1401.8330100000001</v>
      </c>
      <c r="D142" s="294">
        <v>-143.635108727839</v>
      </c>
      <c r="E142" s="295">
        <v>0.90706045178899997</v>
      </c>
      <c r="F142" s="293">
        <v>0</v>
      </c>
      <c r="G142" s="294">
        <v>0</v>
      </c>
      <c r="H142" s="296">
        <v>4.9406564584124654E-324</v>
      </c>
      <c r="I142" s="293">
        <v>9.8813129168249309E-324</v>
      </c>
      <c r="J142" s="294">
        <v>9.8813129168249309E-324</v>
      </c>
      <c r="K142" s="304" t="s">
        <v>177</v>
      </c>
    </row>
    <row r="143" spans="1:11" ht="14.4" customHeight="1" thickBot="1" x14ac:dyDescent="0.35">
      <c r="A143" s="314" t="s">
        <v>312</v>
      </c>
      <c r="B143" s="298">
        <v>4.9406564584124654E-324</v>
      </c>
      <c r="C143" s="298">
        <v>158.1925</v>
      </c>
      <c r="D143" s="299">
        <v>158.1925</v>
      </c>
      <c r="E143" s="300" t="s">
        <v>183</v>
      </c>
      <c r="F143" s="298">
        <v>0</v>
      </c>
      <c r="G143" s="299">
        <v>0</v>
      </c>
      <c r="H143" s="301">
        <v>4.9406564584124654E-324</v>
      </c>
      <c r="I143" s="298">
        <v>9.8813129168249309E-324</v>
      </c>
      <c r="J143" s="299">
        <v>9.8813129168249309E-324</v>
      </c>
      <c r="K143" s="302" t="s">
        <v>177</v>
      </c>
    </row>
    <row r="144" spans="1:11" ht="14.4" customHeight="1" thickBot="1" x14ac:dyDescent="0.35">
      <c r="A144" s="315" t="s">
        <v>313</v>
      </c>
      <c r="B144" s="293">
        <v>4.9406564584124654E-324</v>
      </c>
      <c r="C144" s="293">
        <v>158.1925</v>
      </c>
      <c r="D144" s="294">
        <v>158.1925</v>
      </c>
      <c r="E144" s="303" t="s">
        <v>183</v>
      </c>
      <c r="F144" s="293">
        <v>0</v>
      </c>
      <c r="G144" s="294">
        <v>0</v>
      </c>
      <c r="H144" s="296">
        <v>4.9406564584124654E-324</v>
      </c>
      <c r="I144" s="293">
        <v>9.8813129168249309E-324</v>
      </c>
      <c r="J144" s="294">
        <v>9.8813129168249309E-324</v>
      </c>
      <c r="K144" s="304" t="s">
        <v>177</v>
      </c>
    </row>
    <row r="145" spans="1:11" ht="14.4" customHeight="1" thickBot="1" x14ac:dyDescent="0.35">
      <c r="A145" s="314" t="s">
        <v>314</v>
      </c>
      <c r="B145" s="298">
        <v>1545.46811872784</v>
      </c>
      <c r="C145" s="298">
        <v>1243.6405099999999</v>
      </c>
      <c r="D145" s="299">
        <v>-301.82760872783899</v>
      </c>
      <c r="E145" s="305">
        <v>0.80470149783699996</v>
      </c>
      <c r="F145" s="298">
        <v>0</v>
      </c>
      <c r="G145" s="299">
        <v>0</v>
      </c>
      <c r="H145" s="301">
        <v>4.9406564584124654E-324</v>
      </c>
      <c r="I145" s="298">
        <v>9.8813129168249309E-324</v>
      </c>
      <c r="J145" s="299">
        <v>9.8813129168249309E-324</v>
      </c>
      <c r="K145" s="302" t="s">
        <v>177</v>
      </c>
    </row>
    <row r="146" spans="1:11" ht="14.4" customHeight="1" thickBot="1" x14ac:dyDescent="0.35">
      <c r="A146" s="315" t="s">
        <v>315</v>
      </c>
      <c r="B146" s="293">
        <v>0</v>
      </c>
      <c r="C146" s="293">
        <v>787.07133999999996</v>
      </c>
      <c r="D146" s="294">
        <v>787.07133999999996</v>
      </c>
      <c r="E146" s="303" t="s">
        <v>177</v>
      </c>
      <c r="F146" s="293">
        <v>0</v>
      </c>
      <c r="G146" s="294">
        <v>0</v>
      </c>
      <c r="H146" s="296">
        <v>4.9406564584124654E-324</v>
      </c>
      <c r="I146" s="293">
        <v>9.8813129168249309E-324</v>
      </c>
      <c r="J146" s="294">
        <v>9.8813129168249309E-324</v>
      </c>
      <c r="K146" s="304" t="s">
        <v>177</v>
      </c>
    </row>
    <row r="147" spans="1:11" ht="14.4" customHeight="1" thickBot="1" x14ac:dyDescent="0.35">
      <c r="A147" s="315" t="s">
        <v>316</v>
      </c>
      <c r="B147" s="293">
        <v>0</v>
      </c>
      <c r="C147" s="293">
        <v>187.78399999999999</v>
      </c>
      <c r="D147" s="294">
        <v>187.78399999999999</v>
      </c>
      <c r="E147" s="303" t="s">
        <v>177</v>
      </c>
      <c r="F147" s="293">
        <v>0</v>
      </c>
      <c r="G147" s="294">
        <v>0</v>
      </c>
      <c r="H147" s="296">
        <v>4.9406564584124654E-324</v>
      </c>
      <c r="I147" s="293">
        <v>9.8813129168249309E-324</v>
      </c>
      <c r="J147" s="294">
        <v>9.8813129168249309E-324</v>
      </c>
      <c r="K147" s="304" t="s">
        <v>177</v>
      </c>
    </row>
    <row r="148" spans="1:11" ht="14.4" customHeight="1" thickBot="1" x14ac:dyDescent="0.35">
      <c r="A148" s="315" t="s">
        <v>317</v>
      </c>
      <c r="B148" s="293">
        <v>0</v>
      </c>
      <c r="C148" s="293">
        <v>145.44028</v>
      </c>
      <c r="D148" s="294">
        <v>145.44028</v>
      </c>
      <c r="E148" s="303" t="s">
        <v>177</v>
      </c>
      <c r="F148" s="293">
        <v>0</v>
      </c>
      <c r="G148" s="294">
        <v>0</v>
      </c>
      <c r="H148" s="296">
        <v>4.9406564584124654E-324</v>
      </c>
      <c r="I148" s="293">
        <v>9.8813129168249309E-324</v>
      </c>
      <c r="J148" s="294">
        <v>9.8813129168249309E-324</v>
      </c>
      <c r="K148" s="304" t="s">
        <v>177</v>
      </c>
    </row>
    <row r="149" spans="1:11" ht="14.4" customHeight="1" thickBot="1" x14ac:dyDescent="0.35">
      <c r="A149" s="315" t="s">
        <v>318</v>
      </c>
      <c r="B149" s="293">
        <v>0</v>
      </c>
      <c r="C149" s="293">
        <v>123.34489000000001</v>
      </c>
      <c r="D149" s="294">
        <v>123.34489000000001</v>
      </c>
      <c r="E149" s="303" t="s">
        <v>177</v>
      </c>
      <c r="F149" s="293">
        <v>0</v>
      </c>
      <c r="G149" s="294">
        <v>0</v>
      </c>
      <c r="H149" s="296">
        <v>4.9406564584124654E-324</v>
      </c>
      <c r="I149" s="293">
        <v>9.8813129168249309E-324</v>
      </c>
      <c r="J149" s="294">
        <v>9.8813129168249309E-324</v>
      </c>
      <c r="K149" s="304" t="s">
        <v>177</v>
      </c>
    </row>
    <row r="150" spans="1:11" ht="14.4" customHeight="1" thickBot="1" x14ac:dyDescent="0.35">
      <c r="A150" s="318" t="s">
        <v>319</v>
      </c>
      <c r="B150" s="298">
        <v>5.1460792135820004</v>
      </c>
      <c r="C150" s="298">
        <v>50.311839999999997</v>
      </c>
      <c r="D150" s="299">
        <v>45.165760786417003</v>
      </c>
      <c r="E150" s="305">
        <v>9.7767325204019997</v>
      </c>
      <c r="F150" s="298">
        <v>5.1460792135820004</v>
      </c>
      <c r="G150" s="299">
        <v>0.85767986893000003</v>
      </c>
      <c r="H150" s="301">
        <v>4.9406564584124654E-324</v>
      </c>
      <c r="I150" s="298">
        <v>9.8813129168249309E-324</v>
      </c>
      <c r="J150" s="299">
        <v>-0.85767986893000003</v>
      </c>
      <c r="K150" s="306">
        <v>0</v>
      </c>
    </row>
    <row r="151" spans="1:11" ht="14.4" customHeight="1" thickBot="1" x14ac:dyDescent="0.35">
      <c r="A151" s="314" t="s">
        <v>320</v>
      </c>
      <c r="B151" s="298">
        <v>0</v>
      </c>
      <c r="C151" s="298">
        <v>31.568079999999998</v>
      </c>
      <c r="D151" s="299">
        <v>31.568079999999998</v>
      </c>
      <c r="E151" s="300" t="s">
        <v>177</v>
      </c>
      <c r="F151" s="298">
        <v>0</v>
      </c>
      <c r="G151" s="299">
        <v>0</v>
      </c>
      <c r="H151" s="301">
        <v>4.9406564584124654E-324</v>
      </c>
      <c r="I151" s="298">
        <v>9.8813129168249309E-324</v>
      </c>
      <c r="J151" s="299">
        <v>9.8813129168249309E-324</v>
      </c>
      <c r="K151" s="302" t="s">
        <v>177</v>
      </c>
    </row>
    <row r="152" spans="1:11" ht="14.4" customHeight="1" thickBot="1" x14ac:dyDescent="0.35">
      <c r="A152" s="315" t="s">
        <v>321</v>
      </c>
      <c r="B152" s="293">
        <v>4.9406564584124654E-324</v>
      </c>
      <c r="C152" s="293">
        <v>8.0000000000000007E-5</v>
      </c>
      <c r="D152" s="294">
        <v>8.0000000000000007E-5</v>
      </c>
      <c r="E152" s="303" t="s">
        <v>183</v>
      </c>
      <c r="F152" s="293">
        <v>0</v>
      </c>
      <c r="G152" s="294">
        <v>0</v>
      </c>
      <c r="H152" s="296">
        <v>4.9406564584124654E-324</v>
      </c>
      <c r="I152" s="293">
        <v>9.8813129168249309E-324</v>
      </c>
      <c r="J152" s="294">
        <v>9.8813129168249309E-324</v>
      </c>
      <c r="K152" s="304" t="s">
        <v>177</v>
      </c>
    </row>
    <row r="153" spans="1:11" ht="14.4" customHeight="1" thickBot="1" x14ac:dyDescent="0.35">
      <c r="A153" s="315" t="s">
        <v>322</v>
      </c>
      <c r="B153" s="293">
        <v>0</v>
      </c>
      <c r="C153" s="293">
        <v>31.568000000000001</v>
      </c>
      <c r="D153" s="294">
        <v>31.568000000000001</v>
      </c>
      <c r="E153" s="303" t="s">
        <v>177</v>
      </c>
      <c r="F153" s="293">
        <v>0</v>
      </c>
      <c r="G153" s="294">
        <v>0</v>
      </c>
      <c r="H153" s="296">
        <v>4.9406564584124654E-324</v>
      </c>
      <c r="I153" s="293">
        <v>9.8813129168249309E-324</v>
      </c>
      <c r="J153" s="294">
        <v>9.8813129168249309E-324</v>
      </c>
      <c r="K153" s="304" t="s">
        <v>177</v>
      </c>
    </row>
    <row r="154" spans="1:11" ht="14.4" customHeight="1" thickBot="1" x14ac:dyDescent="0.35">
      <c r="A154" s="314" t="s">
        <v>323</v>
      </c>
      <c r="B154" s="298">
        <v>5.1460792135820004</v>
      </c>
      <c r="C154" s="298">
        <v>18.743760000000002</v>
      </c>
      <c r="D154" s="299">
        <v>13.597680786417</v>
      </c>
      <c r="E154" s="305">
        <v>3.6423380251370001</v>
      </c>
      <c r="F154" s="298">
        <v>5.1460792135820004</v>
      </c>
      <c r="G154" s="299">
        <v>0.85767986893000003</v>
      </c>
      <c r="H154" s="301">
        <v>4.9406564584124654E-324</v>
      </c>
      <c r="I154" s="298">
        <v>9.8813129168249309E-324</v>
      </c>
      <c r="J154" s="299">
        <v>-0.85767986893000003</v>
      </c>
      <c r="K154" s="306">
        <v>0</v>
      </c>
    </row>
    <row r="155" spans="1:11" ht="14.4" customHeight="1" thickBot="1" x14ac:dyDescent="0.35">
      <c r="A155" s="315" t="s">
        <v>324</v>
      </c>
      <c r="B155" s="293">
        <v>5.1460792135820004</v>
      </c>
      <c r="C155" s="293">
        <v>18.743760000000002</v>
      </c>
      <c r="D155" s="294">
        <v>13.597680786417</v>
      </c>
      <c r="E155" s="295">
        <v>3.6423380251370001</v>
      </c>
      <c r="F155" s="293">
        <v>5.1460792135820004</v>
      </c>
      <c r="G155" s="294">
        <v>0.85767986893000003</v>
      </c>
      <c r="H155" s="296">
        <v>4.9406564584124654E-324</v>
      </c>
      <c r="I155" s="293">
        <v>9.8813129168249309E-324</v>
      </c>
      <c r="J155" s="294">
        <v>-0.85767986893000003</v>
      </c>
      <c r="K155" s="297">
        <v>0</v>
      </c>
    </row>
    <row r="156" spans="1:11" ht="14.4" customHeight="1" thickBot="1" x14ac:dyDescent="0.35">
      <c r="A156" s="312" t="s">
        <v>325</v>
      </c>
      <c r="B156" s="293">
        <v>4.9406564584124654E-324</v>
      </c>
      <c r="C156" s="293">
        <v>13.4</v>
      </c>
      <c r="D156" s="294">
        <v>13.4</v>
      </c>
      <c r="E156" s="303" t="s">
        <v>183</v>
      </c>
      <c r="F156" s="293">
        <v>57</v>
      </c>
      <c r="G156" s="294">
        <v>9.5</v>
      </c>
      <c r="H156" s="296">
        <v>4.9406564584124654E-324</v>
      </c>
      <c r="I156" s="293">
        <v>9.8813129168249309E-324</v>
      </c>
      <c r="J156" s="294">
        <v>-9.5</v>
      </c>
      <c r="K156" s="297">
        <v>0</v>
      </c>
    </row>
    <row r="157" spans="1:11" ht="14.4" customHeight="1" thickBot="1" x14ac:dyDescent="0.35">
      <c r="A157" s="318" t="s">
        <v>326</v>
      </c>
      <c r="B157" s="298">
        <v>4.9406564584124654E-324</v>
      </c>
      <c r="C157" s="298">
        <v>13.4</v>
      </c>
      <c r="D157" s="299">
        <v>13.4</v>
      </c>
      <c r="E157" s="300" t="s">
        <v>183</v>
      </c>
      <c r="F157" s="298">
        <v>57</v>
      </c>
      <c r="G157" s="299">
        <v>9.5</v>
      </c>
      <c r="H157" s="301">
        <v>4.9406564584124654E-324</v>
      </c>
      <c r="I157" s="298">
        <v>9.8813129168249309E-324</v>
      </c>
      <c r="J157" s="299">
        <v>-9.5</v>
      </c>
      <c r="K157" s="306">
        <v>0</v>
      </c>
    </row>
    <row r="158" spans="1:11" ht="14.4" customHeight="1" thickBot="1" x14ac:dyDescent="0.35">
      <c r="A158" s="314" t="s">
        <v>327</v>
      </c>
      <c r="B158" s="298">
        <v>4.9406564584124654E-324</v>
      </c>
      <c r="C158" s="298">
        <v>13.4</v>
      </c>
      <c r="D158" s="299">
        <v>13.4</v>
      </c>
      <c r="E158" s="300" t="s">
        <v>183</v>
      </c>
      <c r="F158" s="298">
        <v>57</v>
      </c>
      <c r="G158" s="299">
        <v>9.5</v>
      </c>
      <c r="H158" s="301">
        <v>4.9406564584124654E-324</v>
      </c>
      <c r="I158" s="298">
        <v>9.8813129168249309E-324</v>
      </c>
      <c r="J158" s="299">
        <v>-9.5</v>
      </c>
      <c r="K158" s="306">
        <v>0</v>
      </c>
    </row>
    <row r="159" spans="1:11" ht="14.4" customHeight="1" thickBot="1" x14ac:dyDescent="0.35">
      <c r="A159" s="315" t="s">
        <v>328</v>
      </c>
      <c r="B159" s="293">
        <v>4.9406564584124654E-324</v>
      </c>
      <c r="C159" s="293">
        <v>13.4</v>
      </c>
      <c r="D159" s="294">
        <v>13.4</v>
      </c>
      <c r="E159" s="303" t="s">
        <v>183</v>
      </c>
      <c r="F159" s="293">
        <v>57</v>
      </c>
      <c r="G159" s="294">
        <v>9.5</v>
      </c>
      <c r="H159" s="296">
        <v>4.9406564584124654E-324</v>
      </c>
      <c r="I159" s="293">
        <v>9.8813129168249309E-324</v>
      </c>
      <c r="J159" s="294">
        <v>-9.5</v>
      </c>
      <c r="K159" s="297">
        <v>0</v>
      </c>
    </row>
    <row r="160" spans="1:11" ht="14.4" customHeight="1" thickBot="1" x14ac:dyDescent="0.35">
      <c r="A160" s="311" t="s">
        <v>329</v>
      </c>
      <c r="B160" s="293">
        <v>3951.7370652112099</v>
      </c>
      <c r="C160" s="293">
        <v>2824.9995800000002</v>
      </c>
      <c r="D160" s="294">
        <v>-1126.73748521121</v>
      </c>
      <c r="E160" s="295">
        <v>0.71487539109499998</v>
      </c>
      <c r="F160" s="293">
        <v>2936.4428464133798</v>
      </c>
      <c r="G160" s="294">
        <v>489.40714106889698</v>
      </c>
      <c r="H160" s="296">
        <v>233.3168</v>
      </c>
      <c r="I160" s="293">
        <v>475.63333</v>
      </c>
      <c r="J160" s="294">
        <v>-13.773811068897</v>
      </c>
      <c r="K160" s="297">
        <v>0.16197602162700001</v>
      </c>
    </row>
    <row r="161" spans="1:11" ht="14.4" customHeight="1" thickBot="1" x14ac:dyDescent="0.35">
      <c r="A161" s="316" t="s">
        <v>330</v>
      </c>
      <c r="B161" s="298">
        <v>3951.7370652112099</v>
      </c>
      <c r="C161" s="298">
        <v>2824.9995800000002</v>
      </c>
      <c r="D161" s="299">
        <v>-1126.73748521121</v>
      </c>
      <c r="E161" s="305">
        <v>0.71487539109499998</v>
      </c>
      <c r="F161" s="298">
        <v>2936.4428464133798</v>
      </c>
      <c r="G161" s="299">
        <v>489.40714106889698</v>
      </c>
      <c r="H161" s="301">
        <v>233.3168</v>
      </c>
      <c r="I161" s="298">
        <v>475.63333</v>
      </c>
      <c r="J161" s="299">
        <v>-13.773811068897</v>
      </c>
      <c r="K161" s="306">
        <v>0.16197602162700001</v>
      </c>
    </row>
    <row r="162" spans="1:11" ht="14.4" customHeight="1" thickBot="1" x14ac:dyDescent="0.35">
      <c r="A162" s="318" t="s">
        <v>42</v>
      </c>
      <c r="B162" s="298">
        <v>3951.7370652112099</v>
      </c>
      <c r="C162" s="298">
        <v>2824.9995800000002</v>
      </c>
      <c r="D162" s="299">
        <v>-1126.73748521121</v>
      </c>
      <c r="E162" s="305">
        <v>0.71487539109499998</v>
      </c>
      <c r="F162" s="298">
        <v>2936.4428464133798</v>
      </c>
      <c r="G162" s="299">
        <v>489.40714106889698</v>
      </c>
      <c r="H162" s="301">
        <v>233.3168</v>
      </c>
      <c r="I162" s="298">
        <v>475.63333</v>
      </c>
      <c r="J162" s="299">
        <v>-13.773811068897</v>
      </c>
      <c r="K162" s="306">
        <v>0.16197602162700001</v>
      </c>
    </row>
    <row r="163" spans="1:11" ht="14.4" customHeight="1" thickBot="1" x14ac:dyDescent="0.35">
      <c r="A163" s="314" t="s">
        <v>331</v>
      </c>
      <c r="B163" s="298">
        <v>83.999999999997996</v>
      </c>
      <c r="C163" s="298">
        <v>81.84</v>
      </c>
      <c r="D163" s="299">
        <v>-2.159999999998</v>
      </c>
      <c r="E163" s="305">
        <v>0.97428571428499999</v>
      </c>
      <c r="F163" s="298">
        <v>35</v>
      </c>
      <c r="G163" s="299">
        <v>5.833333333333</v>
      </c>
      <c r="H163" s="301">
        <v>6.82</v>
      </c>
      <c r="I163" s="298">
        <v>13.64</v>
      </c>
      <c r="J163" s="299">
        <v>7.8066666666659996</v>
      </c>
      <c r="K163" s="306">
        <v>0.38971428571400002</v>
      </c>
    </row>
    <row r="164" spans="1:11" ht="14.4" customHeight="1" thickBot="1" x14ac:dyDescent="0.35">
      <c r="A164" s="315" t="s">
        <v>332</v>
      </c>
      <c r="B164" s="293">
        <v>83.999999999997996</v>
      </c>
      <c r="C164" s="293">
        <v>81.84</v>
      </c>
      <c r="D164" s="294">
        <v>-2.159999999998</v>
      </c>
      <c r="E164" s="295">
        <v>0.97428571428499999</v>
      </c>
      <c r="F164" s="293">
        <v>35</v>
      </c>
      <c r="G164" s="294">
        <v>5.833333333333</v>
      </c>
      <c r="H164" s="296">
        <v>6.82</v>
      </c>
      <c r="I164" s="293">
        <v>13.64</v>
      </c>
      <c r="J164" s="294">
        <v>7.8066666666659996</v>
      </c>
      <c r="K164" s="297">
        <v>0.38971428571400002</v>
      </c>
    </row>
    <row r="165" spans="1:11" ht="14.4" customHeight="1" thickBot="1" x14ac:dyDescent="0.35">
      <c r="A165" s="314" t="s">
        <v>333</v>
      </c>
      <c r="B165" s="298">
        <v>115.308049287884</v>
      </c>
      <c r="C165" s="298">
        <v>46.125</v>
      </c>
      <c r="D165" s="299">
        <v>-69.183049287884003</v>
      </c>
      <c r="E165" s="305">
        <v>0.40001543938</v>
      </c>
      <c r="F165" s="298">
        <v>49.006946413382003</v>
      </c>
      <c r="G165" s="299">
        <v>8.1678244022299999</v>
      </c>
      <c r="H165" s="301">
        <v>5.99</v>
      </c>
      <c r="I165" s="298">
        <v>9.39</v>
      </c>
      <c r="J165" s="299">
        <v>1.2221755977690001</v>
      </c>
      <c r="K165" s="306">
        <v>0.19160549038800001</v>
      </c>
    </row>
    <row r="166" spans="1:11" ht="14.4" customHeight="1" thickBot="1" x14ac:dyDescent="0.35">
      <c r="A166" s="315" t="s">
        <v>334</v>
      </c>
      <c r="B166" s="293">
        <v>115.308049287884</v>
      </c>
      <c r="C166" s="293">
        <v>46.125</v>
      </c>
      <c r="D166" s="294">
        <v>-69.183049287884003</v>
      </c>
      <c r="E166" s="295">
        <v>0.40001543938</v>
      </c>
      <c r="F166" s="293">
        <v>49.006946413382003</v>
      </c>
      <c r="G166" s="294">
        <v>8.1678244022299999</v>
      </c>
      <c r="H166" s="296">
        <v>5.99</v>
      </c>
      <c r="I166" s="293">
        <v>9.39</v>
      </c>
      <c r="J166" s="294">
        <v>1.2221755977690001</v>
      </c>
      <c r="K166" s="297">
        <v>0.19160549038800001</v>
      </c>
    </row>
    <row r="167" spans="1:11" ht="14.4" customHeight="1" thickBot="1" x14ac:dyDescent="0.35">
      <c r="A167" s="314" t="s">
        <v>335</v>
      </c>
      <c r="B167" s="298">
        <v>552.429015923365</v>
      </c>
      <c r="C167" s="298">
        <v>62.253300000000003</v>
      </c>
      <c r="D167" s="299">
        <v>-490.17571592336498</v>
      </c>
      <c r="E167" s="305">
        <v>0.11269013430700001</v>
      </c>
      <c r="F167" s="298">
        <v>68.435900000000004</v>
      </c>
      <c r="G167" s="299">
        <v>11.405983333332999</v>
      </c>
      <c r="H167" s="301">
        <v>5.5441000000000003</v>
      </c>
      <c r="I167" s="298">
        <v>11.1412</v>
      </c>
      <c r="J167" s="299">
        <v>-0.26478333333300003</v>
      </c>
      <c r="K167" s="306">
        <v>0.16279759599800001</v>
      </c>
    </row>
    <row r="168" spans="1:11" ht="14.4" customHeight="1" thickBot="1" x14ac:dyDescent="0.35">
      <c r="A168" s="315" t="s">
        <v>336</v>
      </c>
      <c r="B168" s="293">
        <v>552.429015923365</v>
      </c>
      <c r="C168" s="293">
        <v>62.253300000000003</v>
      </c>
      <c r="D168" s="294">
        <v>-490.17571592336498</v>
      </c>
      <c r="E168" s="295">
        <v>0.11269013430700001</v>
      </c>
      <c r="F168" s="293">
        <v>68.435900000000004</v>
      </c>
      <c r="G168" s="294">
        <v>11.405983333332999</v>
      </c>
      <c r="H168" s="296">
        <v>5.5441000000000003</v>
      </c>
      <c r="I168" s="293">
        <v>11.1412</v>
      </c>
      <c r="J168" s="294">
        <v>-0.26478333333300003</v>
      </c>
      <c r="K168" s="297">
        <v>0.16279759599800001</v>
      </c>
    </row>
    <row r="169" spans="1:11" ht="14.4" customHeight="1" thickBot="1" x14ac:dyDescent="0.35">
      <c r="A169" s="314" t="s">
        <v>337</v>
      </c>
      <c r="B169" s="298">
        <v>357.999999999995</v>
      </c>
      <c r="C169" s="298">
        <v>317.19878</v>
      </c>
      <c r="D169" s="299">
        <v>-40.801219999994998</v>
      </c>
      <c r="E169" s="305">
        <v>0.88603011173099999</v>
      </c>
      <c r="F169" s="298">
        <v>441</v>
      </c>
      <c r="G169" s="299">
        <v>73.5</v>
      </c>
      <c r="H169" s="301">
        <v>19.301390000000001</v>
      </c>
      <c r="I169" s="298">
        <v>44.784489999999998</v>
      </c>
      <c r="J169" s="299">
        <v>-28.715509999999998</v>
      </c>
      <c r="K169" s="306">
        <v>0.101552131519</v>
      </c>
    </row>
    <row r="170" spans="1:11" ht="14.4" customHeight="1" thickBot="1" x14ac:dyDescent="0.35">
      <c r="A170" s="315" t="s">
        <v>338</v>
      </c>
      <c r="B170" s="293">
        <v>357.999999999995</v>
      </c>
      <c r="C170" s="293">
        <v>317.19878</v>
      </c>
      <c r="D170" s="294">
        <v>-40.801219999994998</v>
      </c>
      <c r="E170" s="295">
        <v>0.88603011173099999</v>
      </c>
      <c r="F170" s="293">
        <v>441</v>
      </c>
      <c r="G170" s="294">
        <v>73.5</v>
      </c>
      <c r="H170" s="296">
        <v>19.301390000000001</v>
      </c>
      <c r="I170" s="293">
        <v>44.784489999999998</v>
      </c>
      <c r="J170" s="294">
        <v>-28.715509999999998</v>
      </c>
      <c r="K170" s="297">
        <v>0.101552131519</v>
      </c>
    </row>
    <row r="171" spans="1:11" ht="14.4" customHeight="1" thickBot="1" x14ac:dyDescent="0.35">
      <c r="A171" s="314" t="s">
        <v>339</v>
      </c>
      <c r="B171" s="298">
        <v>2841.99999999996</v>
      </c>
      <c r="C171" s="298">
        <v>2317.5825</v>
      </c>
      <c r="D171" s="299">
        <v>-524.41749999996398</v>
      </c>
      <c r="E171" s="305">
        <v>0.81547589725500003</v>
      </c>
      <c r="F171" s="298">
        <v>2343</v>
      </c>
      <c r="G171" s="299">
        <v>390.5</v>
      </c>
      <c r="H171" s="301">
        <v>195.66130999999999</v>
      </c>
      <c r="I171" s="298">
        <v>396.67764</v>
      </c>
      <c r="J171" s="299">
        <v>6.1776400000000002</v>
      </c>
      <c r="K171" s="306">
        <v>0.16930330345700001</v>
      </c>
    </row>
    <row r="172" spans="1:11" ht="14.4" customHeight="1" thickBot="1" x14ac:dyDescent="0.35">
      <c r="A172" s="315" t="s">
        <v>340</v>
      </c>
      <c r="B172" s="293">
        <v>2841.99999999996</v>
      </c>
      <c r="C172" s="293">
        <v>2317.5825</v>
      </c>
      <c r="D172" s="294">
        <v>-524.41749999996398</v>
      </c>
      <c r="E172" s="295">
        <v>0.81547589725500003</v>
      </c>
      <c r="F172" s="293">
        <v>2343</v>
      </c>
      <c r="G172" s="294">
        <v>390.5</v>
      </c>
      <c r="H172" s="296">
        <v>195.66130999999999</v>
      </c>
      <c r="I172" s="293">
        <v>396.67764</v>
      </c>
      <c r="J172" s="294">
        <v>6.1776400000000002</v>
      </c>
      <c r="K172" s="297">
        <v>0.16930330345700001</v>
      </c>
    </row>
    <row r="173" spans="1:11" ht="14.4" customHeight="1" thickBot="1" x14ac:dyDescent="0.35">
      <c r="A173" s="319"/>
      <c r="B173" s="293">
        <v>-68005.166210969095</v>
      </c>
      <c r="C173" s="293">
        <v>-69888.396789999999</v>
      </c>
      <c r="D173" s="294">
        <v>-1883.2305790309299</v>
      </c>
      <c r="E173" s="295">
        <v>1.02769246344</v>
      </c>
      <c r="F173" s="293">
        <v>-68611.833777617197</v>
      </c>
      <c r="G173" s="294">
        <v>-11435.305629602901</v>
      </c>
      <c r="H173" s="296">
        <v>-8874.6564299999991</v>
      </c>
      <c r="I173" s="293">
        <v>-15483.09842</v>
      </c>
      <c r="J173" s="294">
        <v>-4047.7927903971699</v>
      </c>
      <c r="K173" s="297">
        <v>0.225662215503</v>
      </c>
    </row>
    <row r="174" spans="1:11" ht="14.4" customHeight="1" thickBot="1" x14ac:dyDescent="0.35">
      <c r="A174" s="320" t="s">
        <v>54</v>
      </c>
      <c r="B174" s="307">
        <v>-68005.166210969095</v>
      </c>
      <c r="C174" s="307">
        <v>-69888.396789999999</v>
      </c>
      <c r="D174" s="308">
        <v>-1883.2305790308801</v>
      </c>
      <c r="E174" s="309">
        <v>-0.82132090249800005</v>
      </c>
      <c r="F174" s="307">
        <v>-68611.833777617197</v>
      </c>
      <c r="G174" s="308">
        <v>-11435.305629602901</v>
      </c>
      <c r="H174" s="307">
        <v>-8874.6564299999991</v>
      </c>
      <c r="I174" s="307">
        <v>-15483.09842</v>
      </c>
      <c r="J174" s="308">
        <v>-4047.7927903971699</v>
      </c>
      <c r="K174" s="310">
        <v>0.225662215503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0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169" bestFit="1" customWidth="1"/>
    <col min="2" max="2" width="9.33203125" style="169" customWidth="1"/>
    <col min="3" max="3" width="28.88671875" style="101" bestFit="1" customWidth="1"/>
    <col min="4" max="4" width="12.77734375" style="170" bestFit="1" customWidth="1"/>
    <col min="5" max="5" width="11.109375" style="170" customWidth="1"/>
    <col min="6" max="6" width="6.6640625" style="171" customWidth="1"/>
    <col min="7" max="7" width="12.21875" style="168" bestFit="1" customWidth="1"/>
    <col min="8" max="8" width="0" style="101" hidden="1" customWidth="1"/>
    <col min="9" max="16384" width="8.88671875" style="101"/>
  </cols>
  <sheetData>
    <row r="1" spans="1:8" ht="18.600000000000001" customHeight="1" thickBot="1" x14ac:dyDescent="0.4">
      <c r="A1" s="279" t="s">
        <v>81</v>
      </c>
      <c r="B1" s="280"/>
      <c r="C1" s="280"/>
      <c r="D1" s="280"/>
      <c r="E1" s="280"/>
      <c r="F1" s="280"/>
      <c r="G1" s="256"/>
    </row>
    <row r="2" spans="1:8" ht="14.4" customHeight="1" thickBot="1" x14ac:dyDescent="0.35">
      <c r="A2" s="179" t="s">
        <v>176</v>
      </c>
      <c r="B2" s="167"/>
      <c r="C2" s="167"/>
      <c r="D2" s="167"/>
      <c r="E2" s="167"/>
      <c r="F2" s="167"/>
    </row>
    <row r="3" spans="1:8" ht="14.4" customHeight="1" thickBot="1" x14ac:dyDescent="0.35">
      <c r="A3" s="61" t="s">
        <v>0</v>
      </c>
      <c r="B3" s="62" t="s">
        <v>1</v>
      </c>
      <c r="C3" s="73" t="s">
        <v>2</v>
      </c>
      <c r="D3" s="74" t="s">
        <v>101</v>
      </c>
      <c r="E3" s="74" t="s">
        <v>4</v>
      </c>
      <c r="F3" s="74" t="s">
        <v>5</v>
      </c>
      <c r="G3" s="75" t="s">
        <v>85</v>
      </c>
    </row>
    <row r="4" spans="1:8" ht="14.4" customHeight="1" x14ac:dyDescent="0.3">
      <c r="A4" s="321" t="s">
        <v>341</v>
      </c>
      <c r="B4" s="322" t="s">
        <v>342</v>
      </c>
      <c r="C4" s="323" t="s">
        <v>343</v>
      </c>
      <c r="D4" s="323" t="s">
        <v>342</v>
      </c>
      <c r="E4" s="323" t="s">
        <v>342</v>
      </c>
      <c r="F4" s="324" t="s">
        <v>342</v>
      </c>
      <c r="G4" s="323" t="s">
        <v>342</v>
      </c>
      <c r="H4" s="323" t="s">
        <v>57</v>
      </c>
    </row>
    <row r="5" spans="1:8" ht="14.4" customHeight="1" x14ac:dyDescent="0.3">
      <c r="A5" s="321" t="s">
        <v>341</v>
      </c>
      <c r="B5" s="322" t="s">
        <v>344</v>
      </c>
      <c r="C5" s="323" t="s">
        <v>345</v>
      </c>
      <c r="D5" s="323">
        <v>116979.00676729128</v>
      </c>
      <c r="E5" s="323">
        <v>107300.1921778464</v>
      </c>
      <c r="F5" s="324">
        <v>0.91726024303917075</v>
      </c>
      <c r="G5" s="323">
        <v>-9678.8145894448826</v>
      </c>
      <c r="H5" s="323" t="s">
        <v>2</v>
      </c>
    </row>
    <row r="6" spans="1:8" ht="14.4" customHeight="1" x14ac:dyDescent="0.3">
      <c r="A6" s="321" t="s">
        <v>341</v>
      </c>
      <c r="B6" s="322" t="s">
        <v>346</v>
      </c>
      <c r="C6" s="323" t="s">
        <v>347</v>
      </c>
      <c r="D6" s="323">
        <v>1554.0680906568598</v>
      </c>
      <c r="E6" s="323">
        <v>1060</v>
      </c>
      <c r="F6" s="324">
        <v>0.68208079579831571</v>
      </c>
      <c r="G6" s="323">
        <v>-494.06809065685979</v>
      </c>
      <c r="H6" s="323" t="s">
        <v>2</v>
      </c>
    </row>
    <row r="7" spans="1:8" ht="14.4" customHeight="1" x14ac:dyDescent="0.3">
      <c r="A7" s="321" t="s">
        <v>341</v>
      </c>
      <c r="B7" s="322" t="s">
        <v>6</v>
      </c>
      <c r="C7" s="323" t="s">
        <v>343</v>
      </c>
      <c r="D7" s="323">
        <v>119494.59053456853</v>
      </c>
      <c r="E7" s="323">
        <v>108360.1921778464</v>
      </c>
      <c r="F7" s="324">
        <v>0.90682090036953544</v>
      </c>
      <c r="G7" s="323">
        <v>-11134.398356722129</v>
      </c>
      <c r="H7" s="323" t="s">
        <v>348</v>
      </c>
    </row>
    <row r="9" spans="1:8" ht="14.4" customHeight="1" x14ac:dyDescent="0.3">
      <c r="A9" s="321" t="s">
        <v>341</v>
      </c>
      <c r="B9" s="322" t="s">
        <v>342</v>
      </c>
      <c r="C9" s="323" t="s">
        <v>343</v>
      </c>
      <c r="D9" s="323" t="s">
        <v>342</v>
      </c>
      <c r="E9" s="323" t="s">
        <v>342</v>
      </c>
      <c r="F9" s="324" t="s">
        <v>342</v>
      </c>
      <c r="G9" s="323" t="s">
        <v>342</v>
      </c>
      <c r="H9" s="323" t="s">
        <v>57</v>
      </c>
    </row>
    <row r="10" spans="1:8" ht="14.4" customHeight="1" x14ac:dyDescent="0.3">
      <c r="A10" s="321" t="s">
        <v>349</v>
      </c>
      <c r="B10" s="322" t="s">
        <v>344</v>
      </c>
      <c r="C10" s="323" t="s">
        <v>345</v>
      </c>
      <c r="D10" s="323">
        <v>113011.26017792249</v>
      </c>
      <c r="E10" s="323">
        <v>102146.12025784551</v>
      </c>
      <c r="F10" s="324">
        <v>0.90385789962016938</v>
      </c>
      <c r="G10" s="323">
        <v>-10865.139920076981</v>
      </c>
      <c r="H10" s="323" t="s">
        <v>2</v>
      </c>
    </row>
    <row r="11" spans="1:8" ht="14.4" customHeight="1" x14ac:dyDescent="0.3">
      <c r="A11" s="321" t="s">
        <v>349</v>
      </c>
      <c r="B11" s="322" t="s">
        <v>346</v>
      </c>
      <c r="C11" s="323" t="s">
        <v>347</v>
      </c>
      <c r="D11" s="323">
        <v>1554.0680906568598</v>
      </c>
      <c r="E11" s="323">
        <v>1060</v>
      </c>
      <c r="F11" s="324">
        <v>0.68208079579831571</v>
      </c>
      <c r="G11" s="323">
        <v>-494.06809065685979</v>
      </c>
      <c r="H11" s="323" t="s">
        <v>2</v>
      </c>
    </row>
    <row r="12" spans="1:8" ht="14.4" customHeight="1" x14ac:dyDescent="0.3">
      <c r="A12" s="321" t="s">
        <v>349</v>
      </c>
      <c r="B12" s="322" t="s">
        <v>6</v>
      </c>
      <c r="C12" s="323" t="s">
        <v>350</v>
      </c>
      <c r="D12" s="323">
        <v>115526.84394519974</v>
      </c>
      <c r="E12" s="323">
        <v>103206.12025784551</v>
      </c>
      <c r="F12" s="324">
        <v>0.89335185428246811</v>
      </c>
      <c r="G12" s="323">
        <v>-12320.723687354228</v>
      </c>
      <c r="H12" s="323" t="s">
        <v>351</v>
      </c>
    </row>
    <row r="13" spans="1:8" ht="14.4" customHeight="1" x14ac:dyDescent="0.3">
      <c r="A13" s="321" t="s">
        <v>342</v>
      </c>
      <c r="B13" s="322" t="s">
        <v>342</v>
      </c>
      <c r="C13" s="323" t="s">
        <v>342</v>
      </c>
      <c r="D13" s="323" t="s">
        <v>342</v>
      </c>
      <c r="E13" s="323" t="s">
        <v>342</v>
      </c>
      <c r="F13" s="324" t="s">
        <v>342</v>
      </c>
      <c r="G13" s="323" t="s">
        <v>342</v>
      </c>
      <c r="H13" s="323" t="s">
        <v>352</v>
      </c>
    </row>
    <row r="14" spans="1:8" ht="14.4" customHeight="1" x14ac:dyDescent="0.3">
      <c r="A14" s="321" t="s">
        <v>353</v>
      </c>
      <c r="B14" s="322" t="s">
        <v>344</v>
      </c>
      <c r="C14" s="323" t="s">
        <v>345</v>
      </c>
      <c r="D14" s="323">
        <v>3967.7465893688</v>
      </c>
      <c r="E14" s="323">
        <v>4865.6255888615206</v>
      </c>
      <c r="F14" s="324">
        <v>1.226294441761604</v>
      </c>
      <c r="G14" s="323">
        <v>897.8789994927206</v>
      </c>
      <c r="H14" s="323" t="s">
        <v>2</v>
      </c>
    </row>
    <row r="15" spans="1:8" ht="14.4" customHeight="1" x14ac:dyDescent="0.3">
      <c r="A15" s="321" t="s">
        <v>353</v>
      </c>
      <c r="B15" s="322" t="s">
        <v>6</v>
      </c>
      <c r="C15" s="323" t="s">
        <v>354</v>
      </c>
      <c r="D15" s="323">
        <v>3967.7465893688</v>
      </c>
      <c r="E15" s="323">
        <v>4865.6255888615206</v>
      </c>
      <c r="F15" s="324">
        <v>1.226294441761604</v>
      </c>
      <c r="G15" s="323">
        <v>897.8789994927206</v>
      </c>
      <c r="H15" s="323" t="s">
        <v>351</v>
      </c>
    </row>
    <row r="16" spans="1:8" ht="14.4" customHeight="1" x14ac:dyDescent="0.3">
      <c r="A16" s="321" t="s">
        <v>342</v>
      </c>
      <c r="B16" s="322" t="s">
        <v>342</v>
      </c>
      <c r="C16" s="323" t="s">
        <v>342</v>
      </c>
      <c r="D16" s="323" t="s">
        <v>342</v>
      </c>
      <c r="E16" s="323" t="s">
        <v>342</v>
      </c>
      <c r="F16" s="324" t="s">
        <v>342</v>
      </c>
      <c r="G16" s="323" t="s">
        <v>342</v>
      </c>
      <c r="H16" s="323" t="s">
        <v>352</v>
      </c>
    </row>
    <row r="17" spans="1:8" ht="14.4" customHeight="1" x14ac:dyDescent="0.3">
      <c r="A17" s="321" t="s">
        <v>355</v>
      </c>
      <c r="B17" s="322" t="s">
        <v>344</v>
      </c>
      <c r="C17" s="323" t="s">
        <v>345</v>
      </c>
      <c r="D17" s="323" t="s">
        <v>342</v>
      </c>
      <c r="E17" s="323">
        <v>288.44633113936214</v>
      </c>
      <c r="F17" s="324" t="s">
        <v>342</v>
      </c>
      <c r="G17" s="323">
        <v>288.44633113936214</v>
      </c>
      <c r="H17" s="323" t="s">
        <v>2</v>
      </c>
    </row>
    <row r="18" spans="1:8" ht="14.4" customHeight="1" x14ac:dyDescent="0.3">
      <c r="A18" s="321" t="s">
        <v>355</v>
      </c>
      <c r="B18" s="322" t="s">
        <v>6</v>
      </c>
      <c r="C18" s="323" t="s">
        <v>356</v>
      </c>
      <c r="D18" s="323" t="s">
        <v>342</v>
      </c>
      <c r="E18" s="323">
        <v>288.44633113936214</v>
      </c>
      <c r="F18" s="324" t="s">
        <v>342</v>
      </c>
      <c r="G18" s="323">
        <v>288.44633113936214</v>
      </c>
      <c r="H18" s="323" t="s">
        <v>351</v>
      </c>
    </row>
    <row r="19" spans="1:8" ht="14.4" customHeight="1" x14ac:dyDescent="0.3">
      <c r="A19" s="321" t="s">
        <v>342</v>
      </c>
      <c r="B19" s="322" t="s">
        <v>342</v>
      </c>
      <c r="C19" s="323" t="s">
        <v>342</v>
      </c>
      <c r="D19" s="323" t="s">
        <v>342</v>
      </c>
      <c r="E19" s="323" t="s">
        <v>342</v>
      </c>
      <c r="F19" s="324" t="s">
        <v>342</v>
      </c>
      <c r="G19" s="323" t="s">
        <v>342</v>
      </c>
      <c r="H19" s="323" t="s">
        <v>352</v>
      </c>
    </row>
    <row r="20" spans="1:8" ht="14.4" customHeight="1" x14ac:dyDescent="0.3">
      <c r="A20" s="321" t="s">
        <v>341</v>
      </c>
      <c r="B20" s="322" t="s">
        <v>6</v>
      </c>
      <c r="C20" s="323" t="s">
        <v>343</v>
      </c>
      <c r="D20" s="323">
        <v>119494.59053456853</v>
      </c>
      <c r="E20" s="323">
        <v>108360.1921778464</v>
      </c>
      <c r="F20" s="324">
        <v>0.90682090036953544</v>
      </c>
      <c r="G20" s="323">
        <v>-11134.398356722129</v>
      </c>
      <c r="H20" s="323" t="s">
        <v>348</v>
      </c>
    </row>
  </sheetData>
  <autoFilter ref="A3:G3"/>
  <mergeCells count="1">
    <mergeCell ref="A1:G1"/>
  </mergeCells>
  <conditionalFormatting sqref="F8 F21:F65536">
    <cfRule type="cellIs" dxfId="29" priority="15" stopIfTrue="1" operator="greaterThan">
      <formula>1</formula>
    </cfRule>
  </conditionalFormatting>
  <conditionalFormatting sqref="B4:B7">
    <cfRule type="expression" dxfId="28" priority="12">
      <formula>AND(LEFT(H4,6)&lt;&gt;"mezera",H4&lt;&gt;"")</formula>
    </cfRule>
  </conditionalFormatting>
  <conditionalFormatting sqref="A4:A7">
    <cfRule type="expression" dxfId="27" priority="10">
      <formula>AND(H4&lt;&gt;"",H4&lt;&gt;"mezeraKL")</formula>
    </cfRule>
  </conditionalFormatting>
  <conditionalFormatting sqref="G4:G7">
    <cfRule type="cellIs" dxfId="26" priority="9" operator="greaterThan">
      <formula>0</formula>
    </cfRule>
  </conditionalFormatting>
  <conditionalFormatting sqref="F4:F7">
    <cfRule type="cellIs" dxfId="25" priority="8" operator="greaterThan">
      <formula>1</formula>
    </cfRule>
  </conditionalFormatting>
  <conditionalFormatting sqref="B4:G7">
    <cfRule type="expression" dxfId="24" priority="11">
      <formula>OR($H4="KL",$H4="SumaKL")</formula>
    </cfRule>
    <cfRule type="expression" dxfId="23" priority="13">
      <formula>$H4="SumaNS"</formula>
    </cfRule>
  </conditionalFormatting>
  <conditionalFormatting sqref="A4:G7">
    <cfRule type="expression" dxfId="22" priority="14">
      <formula>$H4&lt;&gt;""</formula>
    </cfRule>
  </conditionalFormatting>
  <conditionalFormatting sqref="F9:F20">
    <cfRule type="cellIs" dxfId="21" priority="3" operator="greaterThan">
      <formula>1</formula>
    </cfRule>
  </conditionalFormatting>
  <conditionalFormatting sqref="B9:B20">
    <cfRule type="expression" dxfId="20" priority="6">
      <formula>AND(LEFT(H9,6)&lt;&gt;"mezera",H9&lt;&gt;"")</formula>
    </cfRule>
  </conditionalFormatting>
  <conditionalFormatting sqref="A9:A20">
    <cfRule type="expression" dxfId="19" priority="4">
      <formula>AND(H9&lt;&gt;"",H9&lt;&gt;"mezeraKL")</formula>
    </cfRule>
  </conditionalFormatting>
  <conditionalFormatting sqref="G9:G20">
    <cfRule type="cellIs" dxfId="18" priority="2" operator="greaterThan">
      <formula>0</formula>
    </cfRule>
  </conditionalFormatting>
  <conditionalFormatting sqref="B9:G20">
    <cfRule type="expression" dxfId="17" priority="5">
      <formula>OR($H9="KL",$H9="SumaKL")</formula>
    </cfRule>
    <cfRule type="expression" dxfId="16" priority="7">
      <formula>$H9="SumaNS"</formula>
    </cfRule>
  </conditionalFormatting>
  <conditionalFormatting sqref="A9:G20">
    <cfRule type="expression" dxfId="15" priority="1">
      <formula>$H9&lt;&gt;""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1" hidden="1" customWidth="1" outlineLevel="1"/>
    <col min="2" max="2" width="28.33203125" style="101" hidden="1" customWidth="1" outlineLevel="1"/>
    <col min="3" max="3" width="5.33203125" style="170" bestFit="1" customWidth="1" collapsed="1"/>
    <col min="4" max="4" width="18.77734375" style="174" customWidth="1"/>
    <col min="5" max="5" width="9" style="170" bestFit="1" customWidth="1"/>
    <col min="6" max="6" width="18.77734375" style="174" customWidth="1"/>
    <col min="7" max="7" width="5" style="170" customWidth="1"/>
    <col min="8" max="8" width="12.44140625" style="170" hidden="1" customWidth="1" outlineLevel="1"/>
    <col min="9" max="9" width="8.5546875" style="170" hidden="1" customWidth="1" outlineLevel="1"/>
    <col min="10" max="10" width="25.77734375" style="170" customWidth="1" collapsed="1"/>
    <col min="11" max="11" width="8.77734375" style="170" customWidth="1"/>
    <col min="12" max="13" width="7.77734375" style="168" customWidth="1"/>
    <col min="14" max="14" width="11.109375" style="168" customWidth="1"/>
    <col min="15" max="16384" width="8.88671875" style="101"/>
  </cols>
  <sheetData>
    <row r="1" spans="1:14" ht="18.600000000000001" customHeight="1" thickBot="1" x14ac:dyDescent="0.4">
      <c r="A1" s="285" t="s">
        <v>100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4.4" customHeight="1" thickBot="1" x14ac:dyDescent="0.35">
      <c r="A2" s="179" t="s">
        <v>176</v>
      </c>
      <c r="B2" s="57"/>
      <c r="C2" s="172"/>
      <c r="D2" s="172"/>
      <c r="E2" s="172"/>
      <c r="F2" s="172"/>
      <c r="G2" s="172"/>
      <c r="H2" s="172"/>
      <c r="I2" s="172"/>
      <c r="J2" s="172"/>
      <c r="K2" s="172"/>
      <c r="L2" s="173"/>
      <c r="M2" s="173"/>
      <c r="N2" s="173"/>
    </row>
    <row r="3" spans="1:14" ht="14.4" customHeight="1" thickBot="1" x14ac:dyDescent="0.35">
      <c r="A3" s="57"/>
      <c r="B3" s="57"/>
      <c r="C3" s="281"/>
      <c r="D3" s="282"/>
      <c r="E3" s="282"/>
      <c r="F3" s="282"/>
      <c r="G3" s="282"/>
      <c r="H3" s="282"/>
      <c r="I3" s="282"/>
      <c r="J3" s="283" t="s">
        <v>79</v>
      </c>
      <c r="K3" s="284"/>
      <c r="L3" s="76">
        <f>IF(M3&lt;&gt;0,N3/M3,0)</f>
        <v>161.25028597893811</v>
      </c>
      <c r="M3" s="76">
        <f>SUBTOTAL(9,M5:M1048576)</f>
        <v>672</v>
      </c>
      <c r="N3" s="77">
        <f>SUBTOTAL(9,N5:N1048576)</f>
        <v>108360.1921778464</v>
      </c>
    </row>
    <row r="4" spans="1:14" s="169" customFormat="1" ht="14.4" customHeight="1" thickBot="1" x14ac:dyDescent="0.35">
      <c r="A4" s="325" t="s">
        <v>7</v>
      </c>
      <c r="B4" s="326" t="s">
        <v>8</v>
      </c>
      <c r="C4" s="326" t="s">
        <v>0</v>
      </c>
      <c r="D4" s="326" t="s">
        <v>9</v>
      </c>
      <c r="E4" s="326" t="s">
        <v>10</v>
      </c>
      <c r="F4" s="326" t="s">
        <v>2</v>
      </c>
      <c r="G4" s="326" t="s">
        <v>11</v>
      </c>
      <c r="H4" s="326" t="s">
        <v>12</v>
      </c>
      <c r="I4" s="326" t="s">
        <v>13</v>
      </c>
      <c r="J4" s="327" t="s">
        <v>14</v>
      </c>
      <c r="K4" s="327" t="s">
        <v>15</v>
      </c>
      <c r="L4" s="328" t="s">
        <v>86</v>
      </c>
      <c r="M4" s="328" t="s">
        <v>16</v>
      </c>
      <c r="N4" s="329" t="s">
        <v>94</v>
      </c>
    </row>
    <row r="5" spans="1:14" ht="14.4" customHeight="1" x14ac:dyDescent="0.3">
      <c r="A5" s="330" t="s">
        <v>341</v>
      </c>
      <c r="B5" s="331" t="s">
        <v>343</v>
      </c>
      <c r="C5" s="332" t="s">
        <v>349</v>
      </c>
      <c r="D5" s="333" t="s">
        <v>350</v>
      </c>
      <c r="E5" s="332" t="s">
        <v>344</v>
      </c>
      <c r="F5" s="333" t="s">
        <v>345</v>
      </c>
      <c r="G5" s="332" t="s">
        <v>357</v>
      </c>
      <c r="H5" s="332" t="s">
        <v>358</v>
      </c>
      <c r="I5" s="332" t="s">
        <v>359</v>
      </c>
      <c r="J5" s="332" t="s">
        <v>360</v>
      </c>
      <c r="K5" s="332" t="s">
        <v>361</v>
      </c>
      <c r="L5" s="334">
        <v>84.57</v>
      </c>
      <c r="M5" s="334">
        <v>4</v>
      </c>
      <c r="N5" s="335">
        <v>338.28</v>
      </c>
    </row>
    <row r="6" spans="1:14" ht="14.4" customHeight="1" x14ac:dyDescent="0.3">
      <c r="A6" s="336" t="s">
        <v>341</v>
      </c>
      <c r="B6" s="337" t="s">
        <v>343</v>
      </c>
      <c r="C6" s="338" t="s">
        <v>349</v>
      </c>
      <c r="D6" s="339" t="s">
        <v>350</v>
      </c>
      <c r="E6" s="338" t="s">
        <v>344</v>
      </c>
      <c r="F6" s="339" t="s">
        <v>345</v>
      </c>
      <c r="G6" s="338" t="s">
        <v>357</v>
      </c>
      <c r="H6" s="338" t="s">
        <v>362</v>
      </c>
      <c r="I6" s="338" t="s">
        <v>363</v>
      </c>
      <c r="J6" s="338" t="s">
        <v>364</v>
      </c>
      <c r="K6" s="338" t="s">
        <v>365</v>
      </c>
      <c r="L6" s="340">
        <v>170.28525068401993</v>
      </c>
      <c r="M6" s="340">
        <v>12</v>
      </c>
      <c r="N6" s="341">
        <v>2043.423008208239</v>
      </c>
    </row>
    <row r="7" spans="1:14" ht="14.4" customHeight="1" x14ac:dyDescent="0.3">
      <c r="A7" s="336" t="s">
        <v>341</v>
      </c>
      <c r="B7" s="337" t="s">
        <v>343</v>
      </c>
      <c r="C7" s="338" t="s">
        <v>349</v>
      </c>
      <c r="D7" s="339" t="s">
        <v>350</v>
      </c>
      <c r="E7" s="338" t="s">
        <v>344</v>
      </c>
      <c r="F7" s="339" t="s">
        <v>345</v>
      </c>
      <c r="G7" s="338" t="s">
        <v>357</v>
      </c>
      <c r="H7" s="338" t="s">
        <v>366</v>
      </c>
      <c r="I7" s="338" t="s">
        <v>367</v>
      </c>
      <c r="J7" s="338" t="s">
        <v>368</v>
      </c>
      <c r="K7" s="338" t="s">
        <v>369</v>
      </c>
      <c r="L7" s="340">
        <v>58.97</v>
      </c>
      <c r="M7" s="340">
        <v>6</v>
      </c>
      <c r="N7" s="341">
        <v>353.82</v>
      </c>
    </row>
    <row r="8" spans="1:14" ht="14.4" customHeight="1" x14ac:dyDescent="0.3">
      <c r="A8" s="336" t="s">
        <v>341</v>
      </c>
      <c r="B8" s="337" t="s">
        <v>343</v>
      </c>
      <c r="C8" s="338" t="s">
        <v>349</v>
      </c>
      <c r="D8" s="339" t="s">
        <v>350</v>
      </c>
      <c r="E8" s="338" t="s">
        <v>344</v>
      </c>
      <c r="F8" s="339" t="s">
        <v>345</v>
      </c>
      <c r="G8" s="338" t="s">
        <v>357</v>
      </c>
      <c r="H8" s="338" t="s">
        <v>370</v>
      </c>
      <c r="I8" s="338" t="s">
        <v>371</v>
      </c>
      <c r="J8" s="338" t="s">
        <v>372</v>
      </c>
      <c r="K8" s="338" t="s">
        <v>373</v>
      </c>
      <c r="L8" s="340">
        <v>75.239799503795865</v>
      </c>
      <c r="M8" s="340">
        <v>9</v>
      </c>
      <c r="N8" s="341">
        <v>677.15819553416281</v>
      </c>
    </row>
    <row r="9" spans="1:14" ht="14.4" customHeight="1" x14ac:dyDescent="0.3">
      <c r="A9" s="336" t="s">
        <v>341</v>
      </c>
      <c r="B9" s="337" t="s">
        <v>343</v>
      </c>
      <c r="C9" s="338" t="s">
        <v>349</v>
      </c>
      <c r="D9" s="339" t="s">
        <v>350</v>
      </c>
      <c r="E9" s="338" t="s">
        <v>344</v>
      </c>
      <c r="F9" s="339" t="s">
        <v>345</v>
      </c>
      <c r="G9" s="338" t="s">
        <v>357</v>
      </c>
      <c r="H9" s="338" t="s">
        <v>374</v>
      </c>
      <c r="I9" s="338" t="s">
        <v>124</v>
      </c>
      <c r="J9" s="338" t="s">
        <v>375</v>
      </c>
      <c r="K9" s="338"/>
      <c r="L9" s="340">
        <v>639.01046058813517</v>
      </c>
      <c r="M9" s="340">
        <v>10</v>
      </c>
      <c r="N9" s="341">
        <v>6390.1046058813517</v>
      </c>
    </row>
    <row r="10" spans="1:14" ht="14.4" customHeight="1" x14ac:dyDescent="0.3">
      <c r="A10" s="336" t="s">
        <v>341</v>
      </c>
      <c r="B10" s="337" t="s">
        <v>343</v>
      </c>
      <c r="C10" s="338" t="s">
        <v>349</v>
      </c>
      <c r="D10" s="339" t="s">
        <v>350</v>
      </c>
      <c r="E10" s="338" t="s">
        <v>344</v>
      </c>
      <c r="F10" s="339" t="s">
        <v>345</v>
      </c>
      <c r="G10" s="338" t="s">
        <v>357</v>
      </c>
      <c r="H10" s="338" t="s">
        <v>376</v>
      </c>
      <c r="I10" s="338" t="s">
        <v>124</v>
      </c>
      <c r="J10" s="338" t="s">
        <v>377</v>
      </c>
      <c r="K10" s="338"/>
      <c r="L10" s="340">
        <v>104.76734425223444</v>
      </c>
      <c r="M10" s="340">
        <v>20</v>
      </c>
      <c r="N10" s="341">
        <v>2095.3468850446889</v>
      </c>
    </row>
    <row r="11" spans="1:14" ht="14.4" customHeight="1" x14ac:dyDescent="0.3">
      <c r="A11" s="336" t="s">
        <v>341</v>
      </c>
      <c r="B11" s="337" t="s">
        <v>343</v>
      </c>
      <c r="C11" s="338" t="s">
        <v>349</v>
      </c>
      <c r="D11" s="339" t="s">
        <v>350</v>
      </c>
      <c r="E11" s="338" t="s">
        <v>344</v>
      </c>
      <c r="F11" s="339" t="s">
        <v>345</v>
      </c>
      <c r="G11" s="338" t="s">
        <v>357</v>
      </c>
      <c r="H11" s="338" t="s">
        <v>378</v>
      </c>
      <c r="I11" s="338" t="s">
        <v>124</v>
      </c>
      <c r="J11" s="338" t="s">
        <v>379</v>
      </c>
      <c r="K11" s="338" t="s">
        <v>380</v>
      </c>
      <c r="L11" s="340">
        <v>23.7</v>
      </c>
      <c r="M11" s="340">
        <v>24</v>
      </c>
      <c r="N11" s="341">
        <v>568.79999999999995</v>
      </c>
    </row>
    <row r="12" spans="1:14" ht="14.4" customHeight="1" x14ac:dyDescent="0.3">
      <c r="A12" s="336" t="s">
        <v>341</v>
      </c>
      <c r="B12" s="337" t="s">
        <v>343</v>
      </c>
      <c r="C12" s="338" t="s">
        <v>349</v>
      </c>
      <c r="D12" s="339" t="s">
        <v>350</v>
      </c>
      <c r="E12" s="338" t="s">
        <v>344</v>
      </c>
      <c r="F12" s="339" t="s">
        <v>345</v>
      </c>
      <c r="G12" s="338" t="s">
        <v>357</v>
      </c>
      <c r="H12" s="338" t="s">
        <v>381</v>
      </c>
      <c r="I12" s="338" t="s">
        <v>124</v>
      </c>
      <c r="J12" s="338" t="s">
        <v>382</v>
      </c>
      <c r="K12" s="338" t="s">
        <v>383</v>
      </c>
      <c r="L12" s="340">
        <v>96.839793171967742</v>
      </c>
      <c r="M12" s="340">
        <v>15</v>
      </c>
      <c r="N12" s="341">
        <v>1452.5968975795161</v>
      </c>
    </row>
    <row r="13" spans="1:14" ht="14.4" customHeight="1" x14ac:dyDescent="0.3">
      <c r="A13" s="336" t="s">
        <v>341</v>
      </c>
      <c r="B13" s="337" t="s">
        <v>343</v>
      </c>
      <c r="C13" s="338" t="s">
        <v>349</v>
      </c>
      <c r="D13" s="339" t="s">
        <v>350</v>
      </c>
      <c r="E13" s="338" t="s">
        <v>344</v>
      </c>
      <c r="F13" s="339" t="s">
        <v>345</v>
      </c>
      <c r="G13" s="338" t="s">
        <v>357</v>
      </c>
      <c r="H13" s="338" t="s">
        <v>384</v>
      </c>
      <c r="I13" s="338" t="s">
        <v>385</v>
      </c>
      <c r="J13" s="338" t="s">
        <v>386</v>
      </c>
      <c r="K13" s="338" t="s">
        <v>387</v>
      </c>
      <c r="L13" s="340">
        <v>210.45</v>
      </c>
      <c r="M13" s="340">
        <v>148</v>
      </c>
      <c r="N13" s="341">
        <v>31146.6</v>
      </c>
    </row>
    <row r="14" spans="1:14" ht="14.4" customHeight="1" x14ac:dyDescent="0.3">
      <c r="A14" s="336" t="s">
        <v>341</v>
      </c>
      <c r="B14" s="337" t="s">
        <v>343</v>
      </c>
      <c r="C14" s="338" t="s">
        <v>349</v>
      </c>
      <c r="D14" s="339" t="s">
        <v>350</v>
      </c>
      <c r="E14" s="338" t="s">
        <v>344</v>
      </c>
      <c r="F14" s="339" t="s">
        <v>345</v>
      </c>
      <c r="G14" s="338" t="s">
        <v>357</v>
      </c>
      <c r="H14" s="338" t="s">
        <v>388</v>
      </c>
      <c r="I14" s="338" t="s">
        <v>124</v>
      </c>
      <c r="J14" s="338" t="s">
        <v>389</v>
      </c>
      <c r="K14" s="338"/>
      <c r="L14" s="340">
        <v>264.47706209600506</v>
      </c>
      <c r="M14" s="340">
        <v>22</v>
      </c>
      <c r="N14" s="341">
        <v>5818.4953661121108</v>
      </c>
    </row>
    <row r="15" spans="1:14" ht="14.4" customHeight="1" x14ac:dyDescent="0.3">
      <c r="A15" s="336" t="s">
        <v>341</v>
      </c>
      <c r="B15" s="337" t="s">
        <v>343</v>
      </c>
      <c r="C15" s="338" t="s">
        <v>349</v>
      </c>
      <c r="D15" s="339" t="s">
        <v>350</v>
      </c>
      <c r="E15" s="338" t="s">
        <v>344</v>
      </c>
      <c r="F15" s="339" t="s">
        <v>345</v>
      </c>
      <c r="G15" s="338" t="s">
        <v>357</v>
      </c>
      <c r="H15" s="338" t="s">
        <v>390</v>
      </c>
      <c r="I15" s="338" t="s">
        <v>391</v>
      </c>
      <c r="J15" s="338" t="s">
        <v>392</v>
      </c>
      <c r="K15" s="338" t="s">
        <v>393</v>
      </c>
      <c r="L15" s="340">
        <v>291.90147679192734</v>
      </c>
      <c r="M15" s="340">
        <v>13</v>
      </c>
      <c r="N15" s="341">
        <v>3794.7191982950553</v>
      </c>
    </row>
    <row r="16" spans="1:14" ht="14.4" customHeight="1" x14ac:dyDescent="0.3">
      <c r="A16" s="336" t="s">
        <v>341</v>
      </c>
      <c r="B16" s="337" t="s">
        <v>343</v>
      </c>
      <c r="C16" s="338" t="s">
        <v>349</v>
      </c>
      <c r="D16" s="339" t="s">
        <v>350</v>
      </c>
      <c r="E16" s="338" t="s">
        <v>344</v>
      </c>
      <c r="F16" s="339" t="s">
        <v>345</v>
      </c>
      <c r="G16" s="338" t="s">
        <v>357</v>
      </c>
      <c r="H16" s="338" t="s">
        <v>394</v>
      </c>
      <c r="I16" s="338" t="s">
        <v>395</v>
      </c>
      <c r="J16" s="338" t="s">
        <v>396</v>
      </c>
      <c r="K16" s="338"/>
      <c r="L16" s="340">
        <v>150.58000000000001</v>
      </c>
      <c r="M16" s="340">
        <v>4</v>
      </c>
      <c r="N16" s="341">
        <v>602.32000000000005</v>
      </c>
    </row>
    <row r="17" spans="1:14" ht="14.4" customHeight="1" x14ac:dyDescent="0.3">
      <c r="A17" s="336" t="s">
        <v>341</v>
      </c>
      <c r="B17" s="337" t="s">
        <v>343</v>
      </c>
      <c r="C17" s="338" t="s">
        <v>349</v>
      </c>
      <c r="D17" s="339" t="s">
        <v>350</v>
      </c>
      <c r="E17" s="338" t="s">
        <v>344</v>
      </c>
      <c r="F17" s="339" t="s">
        <v>345</v>
      </c>
      <c r="G17" s="338" t="s">
        <v>357</v>
      </c>
      <c r="H17" s="338" t="s">
        <v>397</v>
      </c>
      <c r="I17" s="338" t="s">
        <v>124</v>
      </c>
      <c r="J17" s="338" t="s">
        <v>398</v>
      </c>
      <c r="K17" s="338"/>
      <c r="L17" s="340">
        <v>513.92379891405142</v>
      </c>
      <c r="M17" s="340">
        <v>34</v>
      </c>
      <c r="N17" s="341">
        <v>17473.409163077748</v>
      </c>
    </row>
    <row r="18" spans="1:14" ht="14.4" customHeight="1" x14ac:dyDescent="0.3">
      <c r="A18" s="336" t="s">
        <v>341</v>
      </c>
      <c r="B18" s="337" t="s">
        <v>343</v>
      </c>
      <c r="C18" s="338" t="s">
        <v>349</v>
      </c>
      <c r="D18" s="339" t="s">
        <v>350</v>
      </c>
      <c r="E18" s="338" t="s">
        <v>344</v>
      </c>
      <c r="F18" s="339" t="s">
        <v>345</v>
      </c>
      <c r="G18" s="338" t="s">
        <v>357</v>
      </c>
      <c r="H18" s="338" t="s">
        <v>399</v>
      </c>
      <c r="I18" s="338" t="s">
        <v>124</v>
      </c>
      <c r="J18" s="338" t="s">
        <v>400</v>
      </c>
      <c r="K18" s="338"/>
      <c r="L18" s="340">
        <v>61.784532879113257</v>
      </c>
      <c r="M18" s="340">
        <v>9</v>
      </c>
      <c r="N18" s="341">
        <v>556.06079591201933</v>
      </c>
    </row>
    <row r="19" spans="1:14" ht="14.4" customHeight="1" x14ac:dyDescent="0.3">
      <c r="A19" s="336" t="s">
        <v>341</v>
      </c>
      <c r="B19" s="337" t="s">
        <v>343</v>
      </c>
      <c r="C19" s="338" t="s">
        <v>349</v>
      </c>
      <c r="D19" s="339" t="s">
        <v>350</v>
      </c>
      <c r="E19" s="338" t="s">
        <v>344</v>
      </c>
      <c r="F19" s="339" t="s">
        <v>345</v>
      </c>
      <c r="G19" s="338" t="s">
        <v>357</v>
      </c>
      <c r="H19" s="338" t="s">
        <v>401</v>
      </c>
      <c r="I19" s="338" t="s">
        <v>124</v>
      </c>
      <c r="J19" s="338" t="s">
        <v>402</v>
      </c>
      <c r="K19" s="338" t="s">
        <v>403</v>
      </c>
      <c r="L19" s="340">
        <v>83.309999999999988</v>
      </c>
      <c r="M19" s="340">
        <v>292</v>
      </c>
      <c r="N19" s="341">
        <v>24326.519999999997</v>
      </c>
    </row>
    <row r="20" spans="1:14" ht="14.4" customHeight="1" x14ac:dyDescent="0.3">
      <c r="A20" s="336" t="s">
        <v>341</v>
      </c>
      <c r="B20" s="337" t="s">
        <v>343</v>
      </c>
      <c r="C20" s="338" t="s">
        <v>349</v>
      </c>
      <c r="D20" s="339" t="s">
        <v>350</v>
      </c>
      <c r="E20" s="338" t="s">
        <v>344</v>
      </c>
      <c r="F20" s="339" t="s">
        <v>345</v>
      </c>
      <c r="G20" s="338" t="s">
        <v>357</v>
      </c>
      <c r="H20" s="338" t="s">
        <v>404</v>
      </c>
      <c r="I20" s="338" t="s">
        <v>124</v>
      </c>
      <c r="J20" s="338" t="s">
        <v>405</v>
      </c>
      <c r="K20" s="338" t="s">
        <v>406</v>
      </c>
      <c r="L20" s="340">
        <v>42.166114712747003</v>
      </c>
      <c r="M20" s="340">
        <v>5</v>
      </c>
      <c r="N20" s="341">
        <v>210.83057356373502</v>
      </c>
    </row>
    <row r="21" spans="1:14" ht="14.4" customHeight="1" x14ac:dyDescent="0.3">
      <c r="A21" s="336" t="s">
        <v>341</v>
      </c>
      <c r="B21" s="337" t="s">
        <v>343</v>
      </c>
      <c r="C21" s="338" t="s">
        <v>349</v>
      </c>
      <c r="D21" s="339" t="s">
        <v>350</v>
      </c>
      <c r="E21" s="338" t="s">
        <v>344</v>
      </c>
      <c r="F21" s="339" t="s">
        <v>345</v>
      </c>
      <c r="G21" s="338" t="s">
        <v>357</v>
      </c>
      <c r="H21" s="338" t="s">
        <v>407</v>
      </c>
      <c r="I21" s="338" t="s">
        <v>124</v>
      </c>
      <c r="J21" s="338" t="s">
        <v>408</v>
      </c>
      <c r="K21" s="338"/>
      <c r="L21" s="340">
        <v>859.52711372737542</v>
      </c>
      <c r="M21" s="340">
        <v>5</v>
      </c>
      <c r="N21" s="341">
        <v>4297.635568636877</v>
      </c>
    </row>
    <row r="22" spans="1:14" ht="14.4" customHeight="1" x14ac:dyDescent="0.3">
      <c r="A22" s="336" t="s">
        <v>341</v>
      </c>
      <c r="B22" s="337" t="s">
        <v>343</v>
      </c>
      <c r="C22" s="338" t="s">
        <v>349</v>
      </c>
      <c r="D22" s="339" t="s">
        <v>350</v>
      </c>
      <c r="E22" s="338" t="s">
        <v>346</v>
      </c>
      <c r="F22" s="339" t="s">
        <v>347</v>
      </c>
      <c r="G22" s="338" t="s">
        <v>357</v>
      </c>
      <c r="H22" s="338" t="s">
        <v>409</v>
      </c>
      <c r="I22" s="338" t="s">
        <v>410</v>
      </c>
      <c r="J22" s="338" t="s">
        <v>411</v>
      </c>
      <c r="K22" s="338" t="s">
        <v>412</v>
      </c>
      <c r="L22" s="340">
        <v>66.25</v>
      </c>
      <c r="M22" s="340">
        <v>16</v>
      </c>
      <c r="N22" s="341">
        <v>1060</v>
      </c>
    </row>
    <row r="23" spans="1:14" ht="14.4" customHeight="1" x14ac:dyDescent="0.3">
      <c r="A23" s="336" t="s">
        <v>341</v>
      </c>
      <c r="B23" s="337" t="s">
        <v>343</v>
      </c>
      <c r="C23" s="338" t="s">
        <v>353</v>
      </c>
      <c r="D23" s="339" t="s">
        <v>354</v>
      </c>
      <c r="E23" s="338" t="s">
        <v>344</v>
      </c>
      <c r="F23" s="339" t="s">
        <v>345</v>
      </c>
      <c r="G23" s="338" t="s">
        <v>357</v>
      </c>
      <c r="H23" s="338" t="s">
        <v>366</v>
      </c>
      <c r="I23" s="338" t="s">
        <v>367</v>
      </c>
      <c r="J23" s="338" t="s">
        <v>368</v>
      </c>
      <c r="K23" s="338" t="s">
        <v>369</v>
      </c>
      <c r="L23" s="340">
        <v>60.84</v>
      </c>
      <c r="M23" s="340">
        <v>3</v>
      </c>
      <c r="N23" s="341">
        <v>182.52</v>
      </c>
    </row>
    <row r="24" spans="1:14" ht="14.4" customHeight="1" x14ac:dyDescent="0.3">
      <c r="A24" s="336" t="s">
        <v>341</v>
      </c>
      <c r="B24" s="337" t="s">
        <v>343</v>
      </c>
      <c r="C24" s="338" t="s">
        <v>353</v>
      </c>
      <c r="D24" s="339" t="s">
        <v>354</v>
      </c>
      <c r="E24" s="338" t="s">
        <v>344</v>
      </c>
      <c r="F24" s="339" t="s">
        <v>345</v>
      </c>
      <c r="G24" s="338" t="s">
        <v>357</v>
      </c>
      <c r="H24" s="338" t="s">
        <v>374</v>
      </c>
      <c r="I24" s="338" t="s">
        <v>124</v>
      </c>
      <c r="J24" s="338" t="s">
        <v>375</v>
      </c>
      <c r="K24" s="338"/>
      <c r="L24" s="340">
        <v>639.01153529378405</v>
      </c>
      <c r="M24" s="340">
        <v>2</v>
      </c>
      <c r="N24" s="341">
        <v>1278.0230705875681</v>
      </c>
    </row>
    <row r="25" spans="1:14" ht="14.4" customHeight="1" x14ac:dyDescent="0.3">
      <c r="A25" s="336" t="s">
        <v>341</v>
      </c>
      <c r="B25" s="337" t="s">
        <v>343</v>
      </c>
      <c r="C25" s="338" t="s">
        <v>353</v>
      </c>
      <c r="D25" s="339" t="s">
        <v>354</v>
      </c>
      <c r="E25" s="338" t="s">
        <v>344</v>
      </c>
      <c r="F25" s="339" t="s">
        <v>345</v>
      </c>
      <c r="G25" s="338" t="s">
        <v>357</v>
      </c>
      <c r="H25" s="338" t="s">
        <v>390</v>
      </c>
      <c r="I25" s="338" t="s">
        <v>391</v>
      </c>
      <c r="J25" s="338" t="s">
        <v>392</v>
      </c>
      <c r="K25" s="338" t="s">
        <v>393</v>
      </c>
      <c r="L25" s="340">
        <v>291.8866666666666</v>
      </c>
      <c r="M25" s="340">
        <v>3</v>
      </c>
      <c r="N25" s="341">
        <v>875.65999999999985</v>
      </c>
    </row>
    <row r="26" spans="1:14" ht="14.4" customHeight="1" x14ac:dyDescent="0.3">
      <c r="A26" s="336" t="s">
        <v>341</v>
      </c>
      <c r="B26" s="337" t="s">
        <v>343</v>
      </c>
      <c r="C26" s="338" t="s">
        <v>353</v>
      </c>
      <c r="D26" s="339" t="s">
        <v>354</v>
      </c>
      <c r="E26" s="338" t="s">
        <v>344</v>
      </c>
      <c r="F26" s="339" t="s">
        <v>345</v>
      </c>
      <c r="G26" s="338" t="s">
        <v>357</v>
      </c>
      <c r="H26" s="338" t="s">
        <v>397</v>
      </c>
      <c r="I26" s="338" t="s">
        <v>124</v>
      </c>
      <c r="J26" s="338" t="s">
        <v>398</v>
      </c>
      <c r="K26" s="338"/>
      <c r="L26" s="340">
        <v>509.08797962326202</v>
      </c>
      <c r="M26" s="340">
        <v>3</v>
      </c>
      <c r="N26" s="341">
        <v>1527.263938869786</v>
      </c>
    </row>
    <row r="27" spans="1:14" ht="14.4" customHeight="1" x14ac:dyDescent="0.3">
      <c r="A27" s="336" t="s">
        <v>341</v>
      </c>
      <c r="B27" s="337" t="s">
        <v>343</v>
      </c>
      <c r="C27" s="338" t="s">
        <v>353</v>
      </c>
      <c r="D27" s="339" t="s">
        <v>354</v>
      </c>
      <c r="E27" s="338" t="s">
        <v>344</v>
      </c>
      <c r="F27" s="339" t="s">
        <v>345</v>
      </c>
      <c r="G27" s="338" t="s">
        <v>357</v>
      </c>
      <c r="H27" s="338" t="s">
        <v>407</v>
      </c>
      <c r="I27" s="338" t="s">
        <v>124</v>
      </c>
      <c r="J27" s="338" t="s">
        <v>408</v>
      </c>
      <c r="K27" s="338"/>
      <c r="L27" s="340">
        <v>1002.1585794041666</v>
      </c>
      <c r="M27" s="340">
        <v>1</v>
      </c>
      <c r="N27" s="341">
        <v>1002.1585794041666</v>
      </c>
    </row>
    <row r="28" spans="1:14" ht="14.4" customHeight="1" thickBot="1" x14ac:dyDescent="0.35">
      <c r="A28" s="342" t="s">
        <v>341</v>
      </c>
      <c r="B28" s="343" t="s">
        <v>343</v>
      </c>
      <c r="C28" s="344" t="s">
        <v>355</v>
      </c>
      <c r="D28" s="345" t="s">
        <v>356</v>
      </c>
      <c r="E28" s="344" t="s">
        <v>344</v>
      </c>
      <c r="F28" s="345" t="s">
        <v>345</v>
      </c>
      <c r="G28" s="344" t="s">
        <v>357</v>
      </c>
      <c r="H28" s="344" t="s">
        <v>413</v>
      </c>
      <c r="I28" s="344" t="s">
        <v>124</v>
      </c>
      <c r="J28" s="344" t="s">
        <v>414</v>
      </c>
      <c r="K28" s="344" t="s">
        <v>380</v>
      </c>
      <c r="L28" s="346">
        <v>24.037194261613511</v>
      </c>
      <c r="M28" s="346">
        <v>12</v>
      </c>
      <c r="N28" s="347">
        <v>288.44633113936214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I31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169" bestFit="1" customWidth="1"/>
    <col min="2" max="2" width="9.33203125" style="169" customWidth="1"/>
    <col min="3" max="3" width="28.88671875" style="101" bestFit="1" customWidth="1"/>
    <col min="4" max="5" width="11.109375" style="170" customWidth="1"/>
    <col min="6" max="6" width="6.6640625" style="171" customWidth="1"/>
    <col min="7" max="7" width="12.21875" style="168" bestFit="1" customWidth="1"/>
    <col min="8" max="8" width="0" style="101" hidden="1" customWidth="1"/>
    <col min="9" max="16384" width="8.88671875" style="101"/>
  </cols>
  <sheetData>
    <row r="1" spans="1:9" ht="18.600000000000001" customHeight="1" thickBot="1" x14ac:dyDescent="0.4">
      <c r="A1" s="279" t="s">
        <v>82</v>
      </c>
      <c r="B1" s="280"/>
      <c r="C1" s="280"/>
      <c r="D1" s="280"/>
      <c r="E1" s="280"/>
      <c r="F1" s="280"/>
      <c r="G1" s="256"/>
    </row>
    <row r="2" spans="1:9" ht="14.4" customHeight="1" thickBot="1" x14ac:dyDescent="0.35">
      <c r="A2" s="179" t="s">
        <v>176</v>
      </c>
      <c r="B2" s="167"/>
      <c r="C2" s="167"/>
      <c r="D2" s="167"/>
      <c r="E2" s="167"/>
      <c r="F2" s="167"/>
    </row>
    <row r="3" spans="1:9" ht="14.4" customHeight="1" thickBot="1" x14ac:dyDescent="0.35">
      <c r="A3" s="61" t="s">
        <v>0</v>
      </c>
      <c r="B3" s="62" t="s">
        <v>1</v>
      </c>
      <c r="C3" s="73" t="s">
        <v>2</v>
      </c>
      <c r="D3" s="74" t="s">
        <v>3</v>
      </c>
      <c r="E3" s="74" t="s">
        <v>4</v>
      </c>
      <c r="F3" s="74" t="s">
        <v>5</v>
      </c>
      <c r="G3" s="75" t="s">
        <v>85</v>
      </c>
    </row>
    <row r="4" spans="1:9" ht="14.4" customHeight="1" x14ac:dyDescent="0.3">
      <c r="A4" s="321" t="s">
        <v>341</v>
      </c>
      <c r="B4" s="322" t="s">
        <v>342</v>
      </c>
      <c r="C4" s="323" t="s">
        <v>343</v>
      </c>
      <c r="D4" s="323" t="s">
        <v>342</v>
      </c>
      <c r="E4" s="323" t="s">
        <v>342</v>
      </c>
      <c r="F4" s="324" t="s">
        <v>342</v>
      </c>
      <c r="G4" s="323" t="s">
        <v>342</v>
      </c>
      <c r="H4" s="323" t="s">
        <v>57</v>
      </c>
      <c r="I4"/>
    </row>
    <row r="5" spans="1:9" ht="14.4" customHeight="1" x14ac:dyDescent="0.3">
      <c r="A5" s="321" t="s">
        <v>341</v>
      </c>
      <c r="B5" s="322" t="s">
        <v>415</v>
      </c>
      <c r="C5" s="323" t="s">
        <v>416</v>
      </c>
      <c r="D5" s="323">
        <v>259008.42377790003</v>
      </c>
      <c r="E5" s="323">
        <v>276140.55000000005</v>
      </c>
      <c r="F5" s="324">
        <v>1.0661450541731834</v>
      </c>
      <c r="G5" s="323">
        <v>17132.126222100022</v>
      </c>
      <c r="H5" s="323" t="s">
        <v>2</v>
      </c>
      <c r="I5"/>
    </row>
    <row r="6" spans="1:9" ht="14.4" customHeight="1" x14ac:dyDescent="0.3">
      <c r="A6" s="321" t="s">
        <v>341</v>
      </c>
      <c r="B6" s="322" t="s">
        <v>417</v>
      </c>
      <c r="C6" s="323" t="s">
        <v>418</v>
      </c>
      <c r="D6" s="323">
        <v>302223.16565212118</v>
      </c>
      <c r="E6" s="323">
        <v>197634.15000000005</v>
      </c>
      <c r="F6" s="324">
        <v>0.65393448438525725</v>
      </c>
      <c r="G6" s="323">
        <v>-104589.01565212113</v>
      </c>
      <c r="H6" s="323" t="s">
        <v>2</v>
      </c>
      <c r="I6"/>
    </row>
    <row r="7" spans="1:9" ht="14.4" customHeight="1" x14ac:dyDescent="0.3">
      <c r="A7" s="321" t="s">
        <v>341</v>
      </c>
      <c r="B7" s="322" t="s">
        <v>419</v>
      </c>
      <c r="C7" s="323" t="s">
        <v>420</v>
      </c>
      <c r="D7" s="323">
        <v>0</v>
      </c>
      <c r="E7" s="323">
        <v>2078135.52</v>
      </c>
      <c r="F7" s="324" t="s">
        <v>342</v>
      </c>
      <c r="G7" s="323">
        <v>2078135.52</v>
      </c>
      <c r="H7" s="323" t="s">
        <v>2</v>
      </c>
      <c r="I7"/>
    </row>
    <row r="8" spans="1:9" ht="14.4" customHeight="1" x14ac:dyDescent="0.3">
      <c r="A8" s="321" t="s">
        <v>341</v>
      </c>
      <c r="B8" s="322" t="s">
        <v>421</v>
      </c>
      <c r="C8" s="323" t="s">
        <v>422</v>
      </c>
      <c r="D8" s="323">
        <v>14055.630922721117</v>
      </c>
      <c r="E8" s="323">
        <v>9546.4599999999991</v>
      </c>
      <c r="F8" s="324">
        <v>0.6791911407241078</v>
      </c>
      <c r="G8" s="323">
        <v>-4509.1709227211177</v>
      </c>
      <c r="H8" s="323" t="s">
        <v>2</v>
      </c>
      <c r="I8"/>
    </row>
    <row r="9" spans="1:9" ht="14.4" customHeight="1" x14ac:dyDescent="0.3">
      <c r="A9" s="321" t="s">
        <v>341</v>
      </c>
      <c r="B9" s="322" t="s">
        <v>423</v>
      </c>
      <c r="C9" s="323" t="s">
        <v>424</v>
      </c>
      <c r="D9" s="323">
        <v>646488.50899610517</v>
      </c>
      <c r="E9" s="323">
        <v>555856.86999999988</v>
      </c>
      <c r="F9" s="324">
        <v>0.85980935819440629</v>
      </c>
      <c r="G9" s="323">
        <v>-90631.638996105292</v>
      </c>
      <c r="H9" s="323" t="s">
        <v>2</v>
      </c>
      <c r="I9"/>
    </row>
    <row r="10" spans="1:9" ht="14.4" customHeight="1" x14ac:dyDescent="0.3">
      <c r="A10" s="321" t="s">
        <v>341</v>
      </c>
      <c r="B10" s="322" t="s">
        <v>425</v>
      </c>
      <c r="C10" s="323" t="s">
        <v>426</v>
      </c>
      <c r="D10" s="323">
        <v>19379.12159576585</v>
      </c>
      <c r="E10" s="323">
        <v>5164.54</v>
      </c>
      <c r="F10" s="324">
        <v>0.26650021129587226</v>
      </c>
      <c r="G10" s="323">
        <v>-14214.581595765849</v>
      </c>
      <c r="H10" s="323" t="s">
        <v>2</v>
      </c>
      <c r="I10"/>
    </row>
    <row r="11" spans="1:9" ht="14.4" customHeight="1" x14ac:dyDescent="0.3">
      <c r="A11" s="321" t="s">
        <v>341</v>
      </c>
      <c r="B11" s="322" t="s">
        <v>427</v>
      </c>
      <c r="C11" s="323" t="s">
        <v>428</v>
      </c>
      <c r="D11" s="323">
        <v>145192.96903850118</v>
      </c>
      <c r="E11" s="323">
        <v>138380.17000000004</v>
      </c>
      <c r="F11" s="324">
        <v>0.95307762432563403</v>
      </c>
      <c r="G11" s="323">
        <v>-6812.7990385011362</v>
      </c>
      <c r="H11" s="323" t="s">
        <v>2</v>
      </c>
      <c r="I11"/>
    </row>
    <row r="12" spans="1:9" ht="14.4" customHeight="1" x14ac:dyDescent="0.3">
      <c r="A12" s="321" t="s">
        <v>341</v>
      </c>
      <c r="B12" s="322" t="s">
        <v>6</v>
      </c>
      <c r="C12" s="323" t="s">
        <v>343</v>
      </c>
      <c r="D12" s="323">
        <v>1501275.4324655794</v>
      </c>
      <c r="E12" s="323">
        <v>3260858.26</v>
      </c>
      <c r="F12" s="324">
        <v>2.1720586306035909</v>
      </c>
      <c r="G12" s="323">
        <v>1759582.8275344204</v>
      </c>
      <c r="H12" s="323" t="s">
        <v>348</v>
      </c>
      <c r="I12"/>
    </row>
    <row r="14" spans="1:9" ht="14.4" customHeight="1" x14ac:dyDescent="0.3">
      <c r="A14" s="321" t="s">
        <v>341</v>
      </c>
      <c r="B14" s="322" t="s">
        <v>342</v>
      </c>
      <c r="C14" s="323" t="s">
        <v>343</v>
      </c>
      <c r="D14" s="323" t="s">
        <v>342</v>
      </c>
      <c r="E14" s="323" t="s">
        <v>342</v>
      </c>
      <c r="F14" s="324" t="s">
        <v>342</v>
      </c>
      <c r="G14" s="323" t="s">
        <v>342</v>
      </c>
      <c r="H14" s="323" t="s">
        <v>57</v>
      </c>
      <c r="I14"/>
    </row>
    <row r="15" spans="1:9" ht="14.4" customHeight="1" x14ac:dyDescent="0.3">
      <c r="A15" s="321" t="s">
        <v>349</v>
      </c>
      <c r="B15" s="322" t="s">
        <v>415</v>
      </c>
      <c r="C15" s="323" t="s">
        <v>416</v>
      </c>
      <c r="D15" s="323">
        <v>194261.26614394001</v>
      </c>
      <c r="E15" s="323">
        <v>218560.71000000005</v>
      </c>
      <c r="F15" s="324">
        <v>1.1250864072823199</v>
      </c>
      <c r="G15" s="323">
        <v>24299.443856060039</v>
      </c>
      <c r="H15" s="323" t="s">
        <v>2</v>
      </c>
      <c r="I15"/>
    </row>
    <row r="16" spans="1:9" ht="14.4" customHeight="1" x14ac:dyDescent="0.3">
      <c r="A16" s="321" t="s">
        <v>349</v>
      </c>
      <c r="B16" s="322" t="s">
        <v>417</v>
      </c>
      <c r="C16" s="323" t="s">
        <v>418</v>
      </c>
      <c r="D16" s="323">
        <v>150508.74782452467</v>
      </c>
      <c r="E16" s="323">
        <v>103486.57999999996</v>
      </c>
      <c r="F16" s="324">
        <v>0.68757850620518757</v>
      </c>
      <c r="G16" s="323">
        <v>-47022.167824524717</v>
      </c>
      <c r="H16" s="323" t="s">
        <v>2</v>
      </c>
      <c r="I16"/>
    </row>
    <row r="17" spans="1:9" ht="14.4" customHeight="1" x14ac:dyDescent="0.3">
      <c r="A17" s="321" t="s">
        <v>349</v>
      </c>
      <c r="B17" s="322" t="s">
        <v>419</v>
      </c>
      <c r="C17" s="323" t="s">
        <v>420</v>
      </c>
      <c r="D17" s="323">
        <v>0</v>
      </c>
      <c r="E17" s="323">
        <v>2078135.52</v>
      </c>
      <c r="F17" s="324" t="s">
        <v>342</v>
      </c>
      <c r="G17" s="323">
        <v>2078135.52</v>
      </c>
      <c r="H17" s="323" t="s">
        <v>2</v>
      </c>
      <c r="I17"/>
    </row>
    <row r="18" spans="1:9" ht="14.4" customHeight="1" x14ac:dyDescent="0.3">
      <c r="A18" s="321" t="s">
        <v>349</v>
      </c>
      <c r="B18" s="322" t="s">
        <v>421</v>
      </c>
      <c r="C18" s="323" t="s">
        <v>422</v>
      </c>
      <c r="D18" s="323">
        <v>14055.630922721117</v>
      </c>
      <c r="E18" s="323">
        <v>9546.4599999999991</v>
      </c>
      <c r="F18" s="324">
        <v>0.6791911407241078</v>
      </c>
      <c r="G18" s="323">
        <v>-4509.1709227211177</v>
      </c>
      <c r="H18" s="323" t="s">
        <v>2</v>
      </c>
      <c r="I18"/>
    </row>
    <row r="19" spans="1:9" ht="14.4" customHeight="1" x14ac:dyDescent="0.3">
      <c r="A19" s="321" t="s">
        <v>349</v>
      </c>
      <c r="B19" s="322" t="s">
        <v>423</v>
      </c>
      <c r="C19" s="323" t="s">
        <v>424</v>
      </c>
      <c r="D19" s="323">
        <v>582392.0437459267</v>
      </c>
      <c r="E19" s="323">
        <v>527854.10999999987</v>
      </c>
      <c r="F19" s="324">
        <v>0.90635529050991048</v>
      </c>
      <c r="G19" s="323">
        <v>-54537.933745926828</v>
      </c>
      <c r="H19" s="323" t="s">
        <v>2</v>
      </c>
      <c r="I19"/>
    </row>
    <row r="20" spans="1:9" ht="14.4" customHeight="1" x14ac:dyDescent="0.3">
      <c r="A20" s="321" t="s">
        <v>349</v>
      </c>
      <c r="B20" s="322" t="s">
        <v>425</v>
      </c>
      <c r="C20" s="323" t="s">
        <v>426</v>
      </c>
      <c r="D20" s="323">
        <v>16050.416115085784</v>
      </c>
      <c r="E20" s="323">
        <v>4980.54</v>
      </c>
      <c r="F20" s="324">
        <v>0.31030597364505652</v>
      </c>
      <c r="G20" s="323">
        <v>-11069.876115085783</v>
      </c>
      <c r="H20" s="323" t="s">
        <v>2</v>
      </c>
      <c r="I20"/>
    </row>
    <row r="21" spans="1:9" ht="14.4" customHeight="1" x14ac:dyDescent="0.3">
      <c r="A21" s="321" t="s">
        <v>349</v>
      </c>
      <c r="B21" s="322" t="s">
        <v>427</v>
      </c>
      <c r="C21" s="323" t="s">
        <v>428</v>
      </c>
      <c r="D21" s="323">
        <v>100039.26399327449</v>
      </c>
      <c r="E21" s="323">
        <v>53584.2</v>
      </c>
      <c r="F21" s="324">
        <v>0.53563168960941565</v>
      </c>
      <c r="G21" s="323">
        <v>-46455.063993274496</v>
      </c>
      <c r="H21" s="323" t="s">
        <v>2</v>
      </c>
      <c r="I21"/>
    </row>
    <row r="22" spans="1:9" ht="14.4" customHeight="1" x14ac:dyDescent="0.3">
      <c r="A22" s="321" t="s">
        <v>349</v>
      </c>
      <c r="B22" s="322" t="s">
        <v>6</v>
      </c>
      <c r="C22" s="323" t="s">
        <v>350</v>
      </c>
      <c r="D22" s="323">
        <v>1070913.6016604134</v>
      </c>
      <c r="E22" s="323">
        <v>2996148.12</v>
      </c>
      <c r="F22" s="324">
        <v>2.7977496180406889</v>
      </c>
      <c r="G22" s="323">
        <v>1925234.5183395867</v>
      </c>
      <c r="H22" s="323" t="s">
        <v>351</v>
      </c>
      <c r="I22"/>
    </row>
    <row r="23" spans="1:9" ht="14.4" customHeight="1" x14ac:dyDescent="0.3">
      <c r="A23" s="321" t="s">
        <v>342</v>
      </c>
      <c r="B23" s="322" t="s">
        <v>342</v>
      </c>
      <c r="C23" s="323" t="s">
        <v>342</v>
      </c>
      <c r="D23" s="323" t="s">
        <v>342</v>
      </c>
      <c r="E23" s="323" t="s">
        <v>342</v>
      </c>
      <c r="F23" s="324" t="s">
        <v>342</v>
      </c>
      <c r="G23" s="323" t="s">
        <v>342</v>
      </c>
      <c r="H23" s="323" t="s">
        <v>352</v>
      </c>
      <c r="I23"/>
    </row>
    <row r="24" spans="1:9" ht="14.4" customHeight="1" x14ac:dyDescent="0.3">
      <c r="A24" s="321" t="s">
        <v>353</v>
      </c>
      <c r="B24" s="322" t="s">
        <v>415</v>
      </c>
      <c r="C24" s="323" t="s">
        <v>416</v>
      </c>
      <c r="D24" s="323">
        <v>64747.157633960007</v>
      </c>
      <c r="E24" s="323">
        <v>57579.839999999989</v>
      </c>
      <c r="F24" s="324">
        <v>0.88930297644138212</v>
      </c>
      <c r="G24" s="323">
        <v>-7167.3176339600177</v>
      </c>
      <c r="H24" s="323" t="s">
        <v>2</v>
      </c>
      <c r="I24"/>
    </row>
    <row r="25" spans="1:9" ht="14.4" customHeight="1" x14ac:dyDescent="0.3">
      <c r="A25" s="321" t="s">
        <v>353</v>
      </c>
      <c r="B25" s="322" t="s">
        <v>417</v>
      </c>
      <c r="C25" s="323" t="s">
        <v>418</v>
      </c>
      <c r="D25" s="323">
        <v>151714.41782759651</v>
      </c>
      <c r="E25" s="323">
        <v>94147.569999999978</v>
      </c>
      <c r="F25" s="324">
        <v>0.62055783061426839</v>
      </c>
      <c r="G25" s="323">
        <v>-57566.847827596532</v>
      </c>
      <c r="H25" s="323" t="s">
        <v>2</v>
      </c>
      <c r="I25"/>
    </row>
    <row r="26" spans="1:9" ht="14.4" customHeight="1" x14ac:dyDescent="0.3">
      <c r="A26" s="321" t="s">
        <v>353</v>
      </c>
      <c r="B26" s="322" t="s">
        <v>423</v>
      </c>
      <c r="C26" s="323" t="s">
        <v>424</v>
      </c>
      <c r="D26" s="323">
        <v>64096.465250178502</v>
      </c>
      <c r="E26" s="323">
        <v>28002.76</v>
      </c>
      <c r="F26" s="324">
        <v>0.43688462211918955</v>
      </c>
      <c r="G26" s="323">
        <v>-36093.705250178507</v>
      </c>
      <c r="H26" s="323" t="s">
        <v>2</v>
      </c>
      <c r="I26"/>
    </row>
    <row r="27" spans="1:9" ht="14.4" customHeight="1" x14ac:dyDescent="0.3">
      <c r="A27" s="321" t="s">
        <v>353</v>
      </c>
      <c r="B27" s="322" t="s">
        <v>425</v>
      </c>
      <c r="C27" s="323" t="s">
        <v>426</v>
      </c>
      <c r="D27" s="323">
        <v>3328.7054806800666</v>
      </c>
      <c r="E27" s="323">
        <v>184</v>
      </c>
      <c r="F27" s="324">
        <v>5.5276743787620444E-2</v>
      </c>
      <c r="G27" s="323">
        <v>-3144.7054806800666</v>
      </c>
      <c r="H27" s="323" t="s">
        <v>2</v>
      </c>
      <c r="I27"/>
    </row>
    <row r="28" spans="1:9" ht="14.4" customHeight="1" x14ac:dyDescent="0.3">
      <c r="A28" s="321" t="s">
        <v>353</v>
      </c>
      <c r="B28" s="322" t="s">
        <v>427</v>
      </c>
      <c r="C28" s="323" t="s">
        <v>428</v>
      </c>
      <c r="D28" s="323">
        <v>45153.70504522667</v>
      </c>
      <c r="E28" s="323">
        <v>84795.97</v>
      </c>
      <c r="F28" s="324">
        <v>1.8779404683417895</v>
      </c>
      <c r="G28" s="323">
        <v>39642.264954773331</v>
      </c>
      <c r="H28" s="323" t="s">
        <v>2</v>
      </c>
      <c r="I28"/>
    </row>
    <row r="29" spans="1:9" ht="14.4" customHeight="1" x14ac:dyDescent="0.3">
      <c r="A29" s="321" t="s">
        <v>353</v>
      </c>
      <c r="B29" s="322" t="s">
        <v>6</v>
      </c>
      <c r="C29" s="323" t="s">
        <v>354</v>
      </c>
      <c r="D29" s="323">
        <v>430361.83080516598</v>
      </c>
      <c r="E29" s="323">
        <v>264710.14</v>
      </c>
      <c r="F29" s="324">
        <v>0.61508740100104264</v>
      </c>
      <c r="G29" s="323">
        <v>-165651.69080516597</v>
      </c>
      <c r="H29" s="323" t="s">
        <v>351</v>
      </c>
      <c r="I29"/>
    </row>
    <row r="30" spans="1:9" ht="14.4" customHeight="1" x14ac:dyDescent="0.3">
      <c r="A30" s="321" t="s">
        <v>342</v>
      </c>
      <c r="B30" s="322" t="s">
        <v>342</v>
      </c>
      <c r="C30" s="323" t="s">
        <v>342</v>
      </c>
      <c r="D30" s="323" t="s">
        <v>342</v>
      </c>
      <c r="E30" s="323" t="s">
        <v>342</v>
      </c>
      <c r="F30" s="324" t="s">
        <v>342</v>
      </c>
      <c r="G30" s="323" t="s">
        <v>342</v>
      </c>
      <c r="H30" s="323" t="s">
        <v>352</v>
      </c>
      <c r="I30"/>
    </row>
    <row r="31" spans="1:9" ht="14.4" customHeight="1" x14ac:dyDescent="0.3">
      <c r="A31" s="321" t="s">
        <v>341</v>
      </c>
      <c r="B31" s="322" t="s">
        <v>6</v>
      </c>
      <c r="C31" s="323" t="s">
        <v>343</v>
      </c>
      <c r="D31" s="323">
        <v>1501275.4324655794</v>
      </c>
      <c r="E31" s="323">
        <v>3260858.26</v>
      </c>
      <c r="F31" s="324">
        <v>2.1720586306035909</v>
      </c>
      <c r="G31" s="323">
        <v>1759582.8275344204</v>
      </c>
      <c r="H31" s="323" t="s">
        <v>348</v>
      </c>
      <c r="I31"/>
    </row>
  </sheetData>
  <autoFilter ref="A3:G3"/>
  <mergeCells count="1">
    <mergeCell ref="A1:G1"/>
  </mergeCells>
  <conditionalFormatting sqref="F13 F32:F65536">
    <cfRule type="cellIs" dxfId="14" priority="15" stopIfTrue="1" operator="greaterThan">
      <formula>1</formula>
    </cfRule>
  </conditionalFormatting>
  <conditionalFormatting sqref="G4:G12">
    <cfRule type="cellIs" dxfId="13" priority="9" operator="greaterThan">
      <formula>0</formula>
    </cfRule>
  </conditionalFormatting>
  <conditionalFormatting sqref="B4:B12">
    <cfRule type="expression" dxfId="12" priority="12">
      <formula>AND(LEFT(H4,6)&lt;&gt;"mezera",H4&lt;&gt;"")</formula>
    </cfRule>
  </conditionalFormatting>
  <conditionalFormatting sqref="A4:A12">
    <cfRule type="expression" dxfId="11" priority="10">
      <formula>AND(H4&lt;&gt;"",H4&lt;&gt;"mezeraKL")</formula>
    </cfRule>
  </conditionalFormatting>
  <conditionalFormatting sqref="F4:F12">
    <cfRule type="cellIs" dxfId="10" priority="8" operator="greaterThan">
      <formula>1</formula>
    </cfRule>
  </conditionalFormatting>
  <conditionalFormatting sqref="B4:G12">
    <cfRule type="expression" dxfId="9" priority="11">
      <formula>OR($H4="KL",$H4="SumaKL")</formula>
    </cfRule>
    <cfRule type="expression" dxfId="8" priority="13">
      <formula>$H4="SumaNS"</formula>
    </cfRule>
  </conditionalFormatting>
  <conditionalFormatting sqref="A4:G12">
    <cfRule type="expression" dxfId="7" priority="14">
      <formula>$H4&lt;&gt;""</formula>
    </cfRule>
  </conditionalFormatting>
  <conditionalFormatting sqref="G14:G31">
    <cfRule type="cellIs" dxfId="6" priority="1" operator="greaterThan">
      <formula>0</formula>
    </cfRule>
  </conditionalFormatting>
  <conditionalFormatting sqref="F14:F31">
    <cfRule type="cellIs" dxfId="5" priority="2" operator="greaterThan">
      <formula>1</formula>
    </cfRule>
  </conditionalFormatting>
  <conditionalFormatting sqref="B14:B31">
    <cfRule type="expression" dxfId="4" priority="5">
      <formula>AND(LEFT(H14,6)&lt;&gt;"mezera",H14&lt;&gt;"")</formula>
    </cfRule>
  </conditionalFormatting>
  <conditionalFormatting sqref="A14:A31">
    <cfRule type="expression" dxfId="3" priority="3">
      <formula>AND(H14&lt;&gt;"",H14&lt;&gt;"mezeraKL")</formula>
    </cfRule>
  </conditionalFormatting>
  <conditionalFormatting sqref="B14:G31">
    <cfRule type="expression" dxfId="2" priority="4">
      <formula>OR($H14="KL",$H14="SumaKL")</formula>
    </cfRule>
    <cfRule type="expression" dxfId="1" priority="6">
      <formula>$H14="SumaNS"</formula>
    </cfRule>
  </conditionalFormatting>
  <conditionalFormatting sqref="A14:G31">
    <cfRule type="expression" dxfId="0" priority="7">
      <formula>$H14&lt;&gt;""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1" hidden="1" customWidth="1" outlineLevel="1"/>
    <col min="2" max="2" width="28.33203125" style="101" hidden="1" customWidth="1" outlineLevel="1"/>
    <col min="3" max="3" width="5.33203125" style="170" bestFit="1" customWidth="1" collapsed="1"/>
    <col min="4" max="4" width="18.77734375" style="174" customWidth="1"/>
    <col min="5" max="5" width="9" style="170" bestFit="1" customWidth="1"/>
    <col min="6" max="6" width="18.77734375" style="174" customWidth="1"/>
    <col min="7" max="7" width="12.44140625" style="170" hidden="1" customWidth="1" outlineLevel="1"/>
    <col min="8" max="8" width="25.77734375" style="170" customWidth="1" collapsed="1"/>
    <col min="9" max="9" width="7.77734375" style="168" customWidth="1"/>
    <col min="10" max="10" width="10" style="168" customWidth="1"/>
    <col min="11" max="11" width="11.109375" style="168" customWidth="1"/>
    <col min="12" max="16384" width="8.88671875" style="101"/>
  </cols>
  <sheetData>
    <row r="1" spans="1:11" ht="18.600000000000001" customHeight="1" thickBot="1" x14ac:dyDescent="0.4">
      <c r="A1" s="285" t="s">
        <v>723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4.4" customHeight="1" thickBot="1" x14ac:dyDescent="0.35">
      <c r="A2" s="179" t="s">
        <v>176</v>
      </c>
      <c r="B2" s="57"/>
      <c r="C2" s="172"/>
      <c r="D2" s="172"/>
      <c r="E2" s="172"/>
      <c r="F2" s="172"/>
      <c r="G2" s="172"/>
      <c r="H2" s="172"/>
      <c r="I2" s="173"/>
      <c r="J2" s="173"/>
      <c r="K2" s="173"/>
    </row>
    <row r="3" spans="1:11" ht="14.4" customHeight="1" thickBot="1" x14ac:dyDescent="0.35">
      <c r="A3" s="57"/>
      <c r="B3" s="57"/>
      <c r="C3" s="281"/>
      <c r="D3" s="282"/>
      <c r="E3" s="282"/>
      <c r="F3" s="282"/>
      <c r="G3" s="282"/>
      <c r="H3" s="113" t="s">
        <v>79</v>
      </c>
      <c r="I3" s="76">
        <f>IF(J3&lt;&gt;0,K3/J3,0)</f>
        <v>28.12015581019925</v>
      </c>
      <c r="J3" s="76">
        <f>SUBTOTAL(9,J5:J1048576)</f>
        <v>115961.60000000001</v>
      </c>
      <c r="K3" s="77">
        <f>SUBTOTAL(9,K5:K1048576)</f>
        <v>3260858.2600000016</v>
      </c>
    </row>
    <row r="4" spans="1:11" s="169" customFormat="1" ht="14.4" customHeight="1" thickBot="1" x14ac:dyDescent="0.35">
      <c r="A4" s="325" t="s">
        <v>7</v>
      </c>
      <c r="B4" s="326" t="s">
        <v>8</v>
      </c>
      <c r="C4" s="326" t="s">
        <v>0</v>
      </c>
      <c r="D4" s="326" t="s">
        <v>9</v>
      </c>
      <c r="E4" s="326" t="s">
        <v>10</v>
      </c>
      <c r="F4" s="326" t="s">
        <v>2</v>
      </c>
      <c r="G4" s="326" t="s">
        <v>58</v>
      </c>
      <c r="H4" s="327" t="s">
        <v>14</v>
      </c>
      <c r="I4" s="328" t="s">
        <v>86</v>
      </c>
      <c r="J4" s="328" t="s">
        <v>16</v>
      </c>
      <c r="K4" s="329" t="s">
        <v>94</v>
      </c>
    </row>
    <row r="5" spans="1:11" ht="14.4" customHeight="1" x14ac:dyDescent="0.3">
      <c r="A5" s="330" t="s">
        <v>341</v>
      </c>
      <c r="B5" s="331" t="s">
        <v>343</v>
      </c>
      <c r="C5" s="332" t="s">
        <v>349</v>
      </c>
      <c r="D5" s="333" t="s">
        <v>350</v>
      </c>
      <c r="E5" s="332" t="s">
        <v>415</v>
      </c>
      <c r="F5" s="333" t="s">
        <v>416</v>
      </c>
      <c r="G5" s="332" t="s">
        <v>429</v>
      </c>
      <c r="H5" s="332" t="s">
        <v>430</v>
      </c>
      <c r="I5" s="334">
        <v>5.73</v>
      </c>
      <c r="J5" s="334">
        <v>80</v>
      </c>
      <c r="K5" s="335">
        <v>458.29999999999995</v>
      </c>
    </row>
    <row r="6" spans="1:11" ht="14.4" customHeight="1" x14ac:dyDescent="0.3">
      <c r="A6" s="336" t="s">
        <v>341</v>
      </c>
      <c r="B6" s="337" t="s">
        <v>343</v>
      </c>
      <c r="C6" s="338" t="s">
        <v>349</v>
      </c>
      <c r="D6" s="339" t="s">
        <v>350</v>
      </c>
      <c r="E6" s="338" t="s">
        <v>415</v>
      </c>
      <c r="F6" s="339" t="s">
        <v>416</v>
      </c>
      <c r="G6" s="338" t="s">
        <v>431</v>
      </c>
      <c r="H6" s="338" t="s">
        <v>432</v>
      </c>
      <c r="I6" s="340">
        <v>3.7850000000000001</v>
      </c>
      <c r="J6" s="340">
        <v>200</v>
      </c>
      <c r="K6" s="341">
        <v>757</v>
      </c>
    </row>
    <row r="7" spans="1:11" ht="14.4" customHeight="1" x14ac:dyDescent="0.3">
      <c r="A7" s="336" t="s">
        <v>341</v>
      </c>
      <c r="B7" s="337" t="s">
        <v>343</v>
      </c>
      <c r="C7" s="338" t="s">
        <v>349</v>
      </c>
      <c r="D7" s="339" t="s">
        <v>350</v>
      </c>
      <c r="E7" s="338" t="s">
        <v>415</v>
      </c>
      <c r="F7" s="339" t="s">
        <v>416</v>
      </c>
      <c r="G7" s="338" t="s">
        <v>433</v>
      </c>
      <c r="H7" s="338" t="s">
        <v>434</v>
      </c>
      <c r="I7" s="340">
        <v>1.84</v>
      </c>
      <c r="J7" s="340">
        <v>400</v>
      </c>
      <c r="K7" s="341">
        <v>736</v>
      </c>
    </row>
    <row r="8" spans="1:11" ht="14.4" customHeight="1" x14ac:dyDescent="0.3">
      <c r="A8" s="336" t="s">
        <v>341</v>
      </c>
      <c r="B8" s="337" t="s">
        <v>343</v>
      </c>
      <c r="C8" s="338" t="s">
        <v>349</v>
      </c>
      <c r="D8" s="339" t="s">
        <v>350</v>
      </c>
      <c r="E8" s="338" t="s">
        <v>415</v>
      </c>
      <c r="F8" s="339" t="s">
        <v>416</v>
      </c>
      <c r="G8" s="338" t="s">
        <v>435</v>
      </c>
      <c r="H8" s="338" t="s">
        <v>436</v>
      </c>
      <c r="I8" s="340">
        <v>14.21</v>
      </c>
      <c r="J8" s="340">
        <v>500</v>
      </c>
      <c r="K8" s="341">
        <v>7105</v>
      </c>
    </row>
    <row r="9" spans="1:11" ht="14.4" customHeight="1" x14ac:dyDescent="0.3">
      <c r="A9" s="336" t="s">
        <v>341</v>
      </c>
      <c r="B9" s="337" t="s">
        <v>343</v>
      </c>
      <c r="C9" s="338" t="s">
        <v>349</v>
      </c>
      <c r="D9" s="339" t="s">
        <v>350</v>
      </c>
      <c r="E9" s="338" t="s">
        <v>415</v>
      </c>
      <c r="F9" s="339" t="s">
        <v>416</v>
      </c>
      <c r="G9" s="338" t="s">
        <v>437</v>
      </c>
      <c r="H9" s="338" t="s">
        <v>438</v>
      </c>
      <c r="I9" s="340">
        <v>210.64</v>
      </c>
      <c r="J9" s="340">
        <v>2</v>
      </c>
      <c r="K9" s="341">
        <v>421.28</v>
      </c>
    </row>
    <row r="10" spans="1:11" ht="14.4" customHeight="1" x14ac:dyDescent="0.3">
      <c r="A10" s="336" t="s">
        <v>341</v>
      </c>
      <c r="B10" s="337" t="s">
        <v>343</v>
      </c>
      <c r="C10" s="338" t="s">
        <v>349</v>
      </c>
      <c r="D10" s="339" t="s">
        <v>350</v>
      </c>
      <c r="E10" s="338" t="s">
        <v>415</v>
      </c>
      <c r="F10" s="339" t="s">
        <v>416</v>
      </c>
      <c r="G10" s="338" t="s">
        <v>439</v>
      </c>
      <c r="H10" s="338" t="s">
        <v>440</v>
      </c>
      <c r="I10" s="340">
        <v>0.4</v>
      </c>
      <c r="J10" s="340">
        <v>12000</v>
      </c>
      <c r="K10" s="341">
        <v>4800</v>
      </c>
    </row>
    <row r="11" spans="1:11" ht="14.4" customHeight="1" x14ac:dyDescent="0.3">
      <c r="A11" s="336" t="s">
        <v>341</v>
      </c>
      <c r="B11" s="337" t="s">
        <v>343</v>
      </c>
      <c r="C11" s="338" t="s">
        <v>349</v>
      </c>
      <c r="D11" s="339" t="s">
        <v>350</v>
      </c>
      <c r="E11" s="338" t="s">
        <v>415</v>
      </c>
      <c r="F11" s="339" t="s">
        <v>416</v>
      </c>
      <c r="G11" s="338" t="s">
        <v>441</v>
      </c>
      <c r="H11" s="338" t="s">
        <v>442</v>
      </c>
      <c r="I11" s="340">
        <v>27.365000000000002</v>
      </c>
      <c r="J11" s="340">
        <v>20</v>
      </c>
      <c r="K11" s="341">
        <v>547.29999999999995</v>
      </c>
    </row>
    <row r="12" spans="1:11" ht="14.4" customHeight="1" x14ac:dyDescent="0.3">
      <c r="A12" s="336" t="s">
        <v>341</v>
      </c>
      <c r="B12" s="337" t="s">
        <v>343</v>
      </c>
      <c r="C12" s="338" t="s">
        <v>349</v>
      </c>
      <c r="D12" s="339" t="s">
        <v>350</v>
      </c>
      <c r="E12" s="338" t="s">
        <v>415</v>
      </c>
      <c r="F12" s="339" t="s">
        <v>416</v>
      </c>
      <c r="G12" s="338" t="s">
        <v>443</v>
      </c>
      <c r="H12" s="338" t="s">
        <v>444</v>
      </c>
      <c r="I12" s="340">
        <v>39.659999999999997</v>
      </c>
      <c r="J12" s="340">
        <v>20</v>
      </c>
      <c r="K12" s="341">
        <v>793.2</v>
      </c>
    </row>
    <row r="13" spans="1:11" ht="14.4" customHeight="1" x14ac:dyDescent="0.3">
      <c r="A13" s="336" t="s">
        <v>341</v>
      </c>
      <c r="B13" s="337" t="s">
        <v>343</v>
      </c>
      <c r="C13" s="338" t="s">
        <v>349</v>
      </c>
      <c r="D13" s="339" t="s">
        <v>350</v>
      </c>
      <c r="E13" s="338" t="s">
        <v>415</v>
      </c>
      <c r="F13" s="339" t="s">
        <v>416</v>
      </c>
      <c r="G13" s="338" t="s">
        <v>445</v>
      </c>
      <c r="H13" s="338" t="s">
        <v>446</v>
      </c>
      <c r="I13" s="340">
        <v>26.45</v>
      </c>
      <c r="J13" s="340">
        <v>600</v>
      </c>
      <c r="K13" s="341">
        <v>15870</v>
      </c>
    </row>
    <row r="14" spans="1:11" ht="14.4" customHeight="1" x14ac:dyDescent="0.3">
      <c r="A14" s="336" t="s">
        <v>341</v>
      </c>
      <c r="B14" s="337" t="s">
        <v>343</v>
      </c>
      <c r="C14" s="338" t="s">
        <v>349</v>
      </c>
      <c r="D14" s="339" t="s">
        <v>350</v>
      </c>
      <c r="E14" s="338" t="s">
        <v>415</v>
      </c>
      <c r="F14" s="339" t="s">
        <v>416</v>
      </c>
      <c r="G14" s="338" t="s">
        <v>447</v>
      </c>
      <c r="H14" s="338" t="s">
        <v>448</v>
      </c>
      <c r="I14" s="340">
        <v>0.27</v>
      </c>
      <c r="J14" s="340">
        <v>3000</v>
      </c>
      <c r="K14" s="341">
        <v>810</v>
      </c>
    </row>
    <row r="15" spans="1:11" ht="14.4" customHeight="1" x14ac:dyDescent="0.3">
      <c r="A15" s="336" t="s">
        <v>341</v>
      </c>
      <c r="B15" s="337" t="s">
        <v>343</v>
      </c>
      <c r="C15" s="338" t="s">
        <v>349</v>
      </c>
      <c r="D15" s="339" t="s">
        <v>350</v>
      </c>
      <c r="E15" s="338" t="s">
        <v>415</v>
      </c>
      <c r="F15" s="339" t="s">
        <v>416</v>
      </c>
      <c r="G15" s="338" t="s">
        <v>449</v>
      </c>
      <c r="H15" s="338" t="s">
        <v>450</v>
      </c>
      <c r="I15" s="340">
        <v>4.2649999999999997</v>
      </c>
      <c r="J15" s="340">
        <v>200</v>
      </c>
      <c r="K15" s="341">
        <v>853</v>
      </c>
    </row>
    <row r="16" spans="1:11" ht="14.4" customHeight="1" x14ac:dyDescent="0.3">
      <c r="A16" s="336" t="s">
        <v>341</v>
      </c>
      <c r="B16" s="337" t="s">
        <v>343</v>
      </c>
      <c r="C16" s="338" t="s">
        <v>349</v>
      </c>
      <c r="D16" s="339" t="s">
        <v>350</v>
      </c>
      <c r="E16" s="338" t="s">
        <v>415</v>
      </c>
      <c r="F16" s="339" t="s">
        <v>416</v>
      </c>
      <c r="G16" s="338" t="s">
        <v>451</v>
      </c>
      <c r="H16" s="338" t="s">
        <v>452</v>
      </c>
      <c r="I16" s="340">
        <v>3.2866666666666666</v>
      </c>
      <c r="J16" s="340">
        <v>36000</v>
      </c>
      <c r="K16" s="341">
        <v>119711.5</v>
      </c>
    </row>
    <row r="17" spans="1:11" ht="14.4" customHeight="1" x14ac:dyDescent="0.3">
      <c r="A17" s="336" t="s">
        <v>341</v>
      </c>
      <c r="B17" s="337" t="s">
        <v>343</v>
      </c>
      <c r="C17" s="338" t="s">
        <v>349</v>
      </c>
      <c r="D17" s="339" t="s">
        <v>350</v>
      </c>
      <c r="E17" s="338" t="s">
        <v>415</v>
      </c>
      <c r="F17" s="339" t="s">
        <v>416</v>
      </c>
      <c r="G17" s="338" t="s">
        <v>453</v>
      </c>
      <c r="H17" s="338" t="s">
        <v>454</v>
      </c>
      <c r="I17" s="340">
        <v>8.5749999999999993</v>
      </c>
      <c r="J17" s="340">
        <v>228</v>
      </c>
      <c r="K17" s="341">
        <v>1955.1599999999999</v>
      </c>
    </row>
    <row r="18" spans="1:11" ht="14.4" customHeight="1" x14ac:dyDescent="0.3">
      <c r="A18" s="336" t="s">
        <v>341</v>
      </c>
      <c r="B18" s="337" t="s">
        <v>343</v>
      </c>
      <c r="C18" s="338" t="s">
        <v>349</v>
      </c>
      <c r="D18" s="339" t="s">
        <v>350</v>
      </c>
      <c r="E18" s="338" t="s">
        <v>415</v>
      </c>
      <c r="F18" s="339" t="s">
        <v>416</v>
      </c>
      <c r="G18" s="338" t="s">
        <v>455</v>
      </c>
      <c r="H18" s="338" t="s">
        <v>456</v>
      </c>
      <c r="I18" s="340">
        <v>357.46</v>
      </c>
      <c r="J18" s="340">
        <v>72</v>
      </c>
      <c r="K18" s="341">
        <v>25736.92</v>
      </c>
    </row>
    <row r="19" spans="1:11" ht="14.4" customHeight="1" x14ac:dyDescent="0.3">
      <c r="A19" s="336" t="s">
        <v>341</v>
      </c>
      <c r="B19" s="337" t="s">
        <v>343</v>
      </c>
      <c r="C19" s="338" t="s">
        <v>349</v>
      </c>
      <c r="D19" s="339" t="s">
        <v>350</v>
      </c>
      <c r="E19" s="338" t="s">
        <v>415</v>
      </c>
      <c r="F19" s="339" t="s">
        <v>416</v>
      </c>
      <c r="G19" s="338" t="s">
        <v>457</v>
      </c>
      <c r="H19" s="338" t="s">
        <v>458</v>
      </c>
      <c r="I19" s="340">
        <v>9.98</v>
      </c>
      <c r="J19" s="340">
        <v>60</v>
      </c>
      <c r="K19" s="341">
        <v>598.79999999999995</v>
      </c>
    </row>
    <row r="20" spans="1:11" ht="14.4" customHeight="1" x14ac:dyDescent="0.3">
      <c r="A20" s="336" t="s">
        <v>341</v>
      </c>
      <c r="B20" s="337" t="s">
        <v>343</v>
      </c>
      <c r="C20" s="338" t="s">
        <v>349</v>
      </c>
      <c r="D20" s="339" t="s">
        <v>350</v>
      </c>
      <c r="E20" s="338" t="s">
        <v>415</v>
      </c>
      <c r="F20" s="339" t="s">
        <v>416</v>
      </c>
      <c r="G20" s="338" t="s">
        <v>459</v>
      </c>
      <c r="H20" s="338" t="s">
        <v>460</v>
      </c>
      <c r="I20" s="340">
        <v>1.62</v>
      </c>
      <c r="J20" s="340">
        <v>2500</v>
      </c>
      <c r="K20" s="341">
        <v>4052.3</v>
      </c>
    </row>
    <row r="21" spans="1:11" ht="14.4" customHeight="1" x14ac:dyDescent="0.3">
      <c r="A21" s="336" t="s">
        <v>341</v>
      </c>
      <c r="B21" s="337" t="s">
        <v>343</v>
      </c>
      <c r="C21" s="338" t="s">
        <v>349</v>
      </c>
      <c r="D21" s="339" t="s">
        <v>350</v>
      </c>
      <c r="E21" s="338" t="s">
        <v>415</v>
      </c>
      <c r="F21" s="339" t="s">
        <v>416</v>
      </c>
      <c r="G21" s="338" t="s">
        <v>461</v>
      </c>
      <c r="H21" s="338" t="s">
        <v>462</v>
      </c>
      <c r="I21" s="340">
        <v>214.04333333333338</v>
      </c>
      <c r="J21" s="340">
        <v>14</v>
      </c>
      <c r="K21" s="341">
        <v>2996.55</v>
      </c>
    </row>
    <row r="22" spans="1:11" ht="14.4" customHeight="1" x14ac:dyDescent="0.3">
      <c r="A22" s="336" t="s">
        <v>341</v>
      </c>
      <c r="B22" s="337" t="s">
        <v>343</v>
      </c>
      <c r="C22" s="338" t="s">
        <v>349</v>
      </c>
      <c r="D22" s="339" t="s">
        <v>350</v>
      </c>
      <c r="E22" s="338" t="s">
        <v>415</v>
      </c>
      <c r="F22" s="339" t="s">
        <v>416</v>
      </c>
      <c r="G22" s="338" t="s">
        <v>463</v>
      </c>
      <c r="H22" s="338" t="s">
        <v>464</v>
      </c>
      <c r="I22" s="340">
        <v>0.85499999999999998</v>
      </c>
      <c r="J22" s="340">
        <v>600</v>
      </c>
      <c r="K22" s="341">
        <v>513</v>
      </c>
    </row>
    <row r="23" spans="1:11" ht="14.4" customHeight="1" x14ac:dyDescent="0.3">
      <c r="A23" s="336" t="s">
        <v>341</v>
      </c>
      <c r="B23" s="337" t="s">
        <v>343</v>
      </c>
      <c r="C23" s="338" t="s">
        <v>349</v>
      </c>
      <c r="D23" s="339" t="s">
        <v>350</v>
      </c>
      <c r="E23" s="338" t="s">
        <v>415</v>
      </c>
      <c r="F23" s="339" t="s">
        <v>416</v>
      </c>
      <c r="G23" s="338" t="s">
        <v>465</v>
      </c>
      <c r="H23" s="338" t="s">
        <v>466</v>
      </c>
      <c r="I23" s="340">
        <v>1.52</v>
      </c>
      <c r="J23" s="340">
        <v>200</v>
      </c>
      <c r="K23" s="341">
        <v>304</v>
      </c>
    </row>
    <row r="24" spans="1:11" ht="14.4" customHeight="1" x14ac:dyDescent="0.3">
      <c r="A24" s="336" t="s">
        <v>341</v>
      </c>
      <c r="B24" s="337" t="s">
        <v>343</v>
      </c>
      <c r="C24" s="338" t="s">
        <v>349</v>
      </c>
      <c r="D24" s="339" t="s">
        <v>350</v>
      </c>
      <c r="E24" s="338" t="s">
        <v>415</v>
      </c>
      <c r="F24" s="339" t="s">
        <v>416</v>
      </c>
      <c r="G24" s="338" t="s">
        <v>467</v>
      </c>
      <c r="H24" s="338" t="s">
        <v>468</v>
      </c>
      <c r="I24" s="340">
        <v>0.28000000000000003</v>
      </c>
      <c r="J24" s="340">
        <v>12000</v>
      </c>
      <c r="K24" s="341">
        <v>3381</v>
      </c>
    </row>
    <row r="25" spans="1:11" ht="14.4" customHeight="1" x14ac:dyDescent="0.3">
      <c r="A25" s="336" t="s">
        <v>341</v>
      </c>
      <c r="B25" s="337" t="s">
        <v>343</v>
      </c>
      <c r="C25" s="338" t="s">
        <v>349</v>
      </c>
      <c r="D25" s="339" t="s">
        <v>350</v>
      </c>
      <c r="E25" s="338" t="s">
        <v>415</v>
      </c>
      <c r="F25" s="339" t="s">
        <v>416</v>
      </c>
      <c r="G25" s="338" t="s">
        <v>469</v>
      </c>
      <c r="H25" s="338" t="s">
        <v>470</v>
      </c>
      <c r="I25" s="340">
        <v>664.6</v>
      </c>
      <c r="J25" s="340">
        <v>24</v>
      </c>
      <c r="K25" s="341">
        <v>15950.5</v>
      </c>
    </row>
    <row r="26" spans="1:11" ht="14.4" customHeight="1" x14ac:dyDescent="0.3">
      <c r="A26" s="336" t="s">
        <v>341</v>
      </c>
      <c r="B26" s="337" t="s">
        <v>343</v>
      </c>
      <c r="C26" s="338" t="s">
        <v>349</v>
      </c>
      <c r="D26" s="339" t="s">
        <v>350</v>
      </c>
      <c r="E26" s="338" t="s">
        <v>415</v>
      </c>
      <c r="F26" s="339" t="s">
        <v>416</v>
      </c>
      <c r="G26" s="338" t="s">
        <v>471</v>
      </c>
      <c r="H26" s="338" t="s">
        <v>472</v>
      </c>
      <c r="I26" s="340">
        <v>167.83</v>
      </c>
      <c r="J26" s="340">
        <v>15</v>
      </c>
      <c r="K26" s="341">
        <v>2517.4499999999998</v>
      </c>
    </row>
    <row r="27" spans="1:11" ht="14.4" customHeight="1" x14ac:dyDescent="0.3">
      <c r="A27" s="336" t="s">
        <v>341</v>
      </c>
      <c r="B27" s="337" t="s">
        <v>343</v>
      </c>
      <c r="C27" s="338" t="s">
        <v>349</v>
      </c>
      <c r="D27" s="339" t="s">
        <v>350</v>
      </c>
      <c r="E27" s="338" t="s">
        <v>415</v>
      </c>
      <c r="F27" s="339" t="s">
        <v>416</v>
      </c>
      <c r="G27" s="338" t="s">
        <v>473</v>
      </c>
      <c r="H27" s="338" t="s">
        <v>474</v>
      </c>
      <c r="I27" s="340">
        <v>517.5</v>
      </c>
      <c r="J27" s="340">
        <v>10</v>
      </c>
      <c r="K27" s="341">
        <v>5175</v>
      </c>
    </row>
    <row r="28" spans="1:11" ht="14.4" customHeight="1" x14ac:dyDescent="0.3">
      <c r="A28" s="336" t="s">
        <v>341</v>
      </c>
      <c r="B28" s="337" t="s">
        <v>343</v>
      </c>
      <c r="C28" s="338" t="s">
        <v>349</v>
      </c>
      <c r="D28" s="339" t="s">
        <v>350</v>
      </c>
      <c r="E28" s="338" t="s">
        <v>415</v>
      </c>
      <c r="F28" s="339" t="s">
        <v>416</v>
      </c>
      <c r="G28" s="338" t="s">
        <v>475</v>
      </c>
      <c r="H28" s="338" t="s">
        <v>476</v>
      </c>
      <c r="I28" s="340">
        <v>167.83</v>
      </c>
      <c r="J28" s="340">
        <v>15</v>
      </c>
      <c r="K28" s="341">
        <v>2517.4499999999998</v>
      </c>
    </row>
    <row r="29" spans="1:11" ht="14.4" customHeight="1" x14ac:dyDescent="0.3">
      <c r="A29" s="336" t="s">
        <v>341</v>
      </c>
      <c r="B29" s="337" t="s">
        <v>343</v>
      </c>
      <c r="C29" s="338" t="s">
        <v>349</v>
      </c>
      <c r="D29" s="339" t="s">
        <v>350</v>
      </c>
      <c r="E29" s="338" t="s">
        <v>417</v>
      </c>
      <c r="F29" s="339" t="s">
        <v>418</v>
      </c>
      <c r="G29" s="338" t="s">
        <v>477</v>
      </c>
      <c r="H29" s="338" t="s">
        <v>478</v>
      </c>
      <c r="I29" s="340">
        <v>11.615</v>
      </c>
      <c r="J29" s="340">
        <v>80</v>
      </c>
      <c r="K29" s="341">
        <v>929.8</v>
      </c>
    </row>
    <row r="30" spans="1:11" ht="14.4" customHeight="1" x14ac:dyDescent="0.3">
      <c r="A30" s="336" t="s">
        <v>341</v>
      </c>
      <c r="B30" s="337" t="s">
        <v>343</v>
      </c>
      <c r="C30" s="338" t="s">
        <v>349</v>
      </c>
      <c r="D30" s="339" t="s">
        <v>350</v>
      </c>
      <c r="E30" s="338" t="s">
        <v>417</v>
      </c>
      <c r="F30" s="339" t="s">
        <v>418</v>
      </c>
      <c r="G30" s="338" t="s">
        <v>479</v>
      </c>
      <c r="H30" s="338" t="s">
        <v>480</v>
      </c>
      <c r="I30" s="340">
        <v>16.39</v>
      </c>
      <c r="J30" s="340">
        <v>20</v>
      </c>
      <c r="K30" s="341">
        <v>327.8</v>
      </c>
    </row>
    <row r="31" spans="1:11" ht="14.4" customHeight="1" x14ac:dyDescent="0.3">
      <c r="A31" s="336" t="s">
        <v>341</v>
      </c>
      <c r="B31" s="337" t="s">
        <v>343</v>
      </c>
      <c r="C31" s="338" t="s">
        <v>349</v>
      </c>
      <c r="D31" s="339" t="s">
        <v>350</v>
      </c>
      <c r="E31" s="338" t="s">
        <v>417</v>
      </c>
      <c r="F31" s="339" t="s">
        <v>418</v>
      </c>
      <c r="G31" s="338" t="s">
        <v>481</v>
      </c>
      <c r="H31" s="338" t="s">
        <v>482</v>
      </c>
      <c r="I31" s="340">
        <v>2.9</v>
      </c>
      <c r="J31" s="340">
        <v>800</v>
      </c>
      <c r="K31" s="341">
        <v>2320</v>
      </c>
    </row>
    <row r="32" spans="1:11" ht="14.4" customHeight="1" x14ac:dyDescent="0.3">
      <c r="A32" s="336" t="s">
        <v>341</v>
      </c>
      <c r="B32" s="337" t="s">
        <v>343</v>
      </c>
      <c r="C32" s="338" t="s">
        <v>349</v>
      </c>
      <c r="D32" s="339" t="s">
        <v>350</v>
      </c>
      <c r="E32" s="338" t="s">
        <v>417</v>
      </c>
      <c r="F32" s="339" t="s">
        <v>418</v>
      </c>
      <c r="G32" s="338" t="s">
        <v>483</v>
      </c>
      <c r="H32" s="338" t="s">
        <v>484</v>
      </c>
      <c r="I32" s="340">
        <v>7.43</v>
      </c>
      <c r="J32" s="340">
        <v>80</v>
      </c>
      <c r="K32" s="341">
        <v>594.4</v>
      </c>
    </row>
    <row r="33" spans="1:11" ht="14.4" customHeight="1" x14ac:dyDescent="0.3">
      <c r="A33" s="336" t="s">
        <v>341</v>
      </c>
      <c r="B33" s="337" t="s">
        <v>343</v>
      </c>
      <c r="C33" s="338" t="s">
        <v>349</v>
      </c>
      <c r="D33" s="339" t="s">
        <v>350</v>
      </c>
      <c r="E33" s="338" t="s">
        <v>417</v>
      </c>
      <c r="F33" s="339" t="s">
        <v>418</v>
      </c>
      <c r="G33" s="338" t="s">
        <v>485</v>
      </c>
      <c r="H33" s="338" t="s">
        <v>486</v>
      </c>
      <c r="I33" s="340">
        <v>12.73</v>
      </c>
      <c r="J33" s="340">
        <v>100</v>
      </c>
      <c r="K33" s="341">
        <v>1273</v>
      </c>
    </row>
    <row r="34" spans="1:11" ht="14.4" customHeight="1" x14ac:dyDescent="0.3">
      <c r="A34" s="336" t="s">
        <v>341</v>
      </c>
      <c r="B34" s="337" t="s">
        <v>343</v>
      </c>
      <c r="C34" s="338" t="s">
        <v>349</v>
      </c>
      <c r="D34" s="339" t="s">
        <v>350</v>
      </c>
      <c r="E34" s="338" t="s">
        <v>417</v>
      </c>
      <c r="F34" s="339" t="s">
        <v>418</v>
      </c>
      <c r="G34" s="338" t="s">
        <v>487</v>
      </c>
      <c r="H34" s="338" t="s">
        <v>488</v>
      </c>
      <c r="I34" s="340">
        <v>12.72</v>
      </c>
      <c r="J34" s="340">
        <v>100</v>
      </c>
      <c r="K34" s="341">
        <v>1272</v>
      </c>
    </row>
    <row r="35" spans="1:11" ht="14.4" customHeight="1" x14ac:dyDescent="0.3">
      <c r="A35" s="336" t="s">
        <v>341</v>
      </c>
      <c r="B35" s="337" t="s">
        <v>343</v>
      </c>
      <c r="C35" s="338" t="s">
        <v>349</v>
      </c>
      <c r="D35" s="339" t="s">
        <v>350</v>
      </c>
      <c r="E35" s="338" t="s">
        <v>417</v>
      </c>
      <c r="F35" s="339" t="s">
        <v>418</v>
      </c>
      <c r="G35" s="338" t="s">
        <v>489</v>
      </c>
      <c r="H35" s="338" t="s">
        <v>490</v>
      </c>
      <c r="I35" s="340">
        <v>0.93500000000000005</v>
      </c>
      <c r="J35" s="340">
        <v>400</v>
      </c>
      <c r="K35" s="341">
        <v>374</v>
      </c>
    </row>
    <row r="36" spans="1:11" ht="14.4" customHeight="1" x14ac:dyDescent="0.3">
      <c r="A36" s="336" t="s">
        <v>341</v>
      </c>
      <c r="B36" s="337" t="s">
        <v>343</v>
      </c>
      <c r="C36" s="338" t="s">
        <v>349</v>
      </c>
      <c r="D36" s="339" t="s">
        <v>350</v>
      </c>
      <c r="E36" s="338" t="s">
        <v>417</v>
      </c>
      <c r="F36" s="339" t="s">
        <v>418</v>
      </c>
      <c r="G36" s="338" t="s">
        <v>491</v>
      </c>
      <c r="H36" s="338" t="s">
        <v>492</v>
      </c>
      <c r="I36" s="340">
        <v>1.4350000000000001</v>
      </c>
      <c r="J36" s="340">
        <v>800</v>
      </c>
      <c r="K36" s="341">
        <v>1147</v>
      </c>
    </row>
    <row r="37" spans="1:11" ht="14.4" customHeight="1" x14ac:dyDescent="0.3">
      <c r="A37" s="336" t="s">
        <v>341</v>
      </c>
      <c r="B37" s="337" t="s">
        <v>343</v>
      </c>
      <c r="C37" s="338" t="s">
        <v>349</v>
      </c>
      <c r="D37" s="339" t="s">
        <v>350</v>
      </c>
      <c r="E37" s="338" t="s">
        <v>417</v>
      </c>
      <c r="F37" s="339" t="s">
        <v>418</v>
      </c>
      <c r="G37" s="338" t="s">
        <v>493</v>
      </c>
      <c r="H37" s="338" t="s">
        <v>494</v>
      </c>
      <c r="I37" s="340">
        <v>0.42</v>
      </c>
      <c r="J37" s="340">
        <v>100</v>
      </c>
      <c r="K37" s="341">
        <v>42</v>
      </c>
    </row>
    <row r="38" spans="1:11" ht="14.4" customHeight="1" x14ac:dyDescent="0.3">
      <c r="A38" s="336" t="s">
        <v>341</v>
      </c>
      <c r="B38" s="337" t="s">
        <v>343</v>
      </c>
      <c r="C38" s="338" t="s">
        <v>349</v>
      </c>
      <c r="D38" s="339" t="s">
        <v>350</v>
      </c>
      <c r="E38" s="338" t="s">
        <v>417</v>
      </c>
      <c r="F38" s="339" t="s">
        <v>418</v>
      </c>
      <c r="G38" s="338" t="s">
        <v>495</v>
      </c>
      <c r="H38" s="338" t="s">
        <v>496</v>
      </c>
      <c r="I38" s="340">
        <v>1.84</v>
      </c>
      <c r="J38" s="340">
        <v>100</v>
      </c>
      <c r="K38" s="341">
        <v>184</v>
      </c>
    </row>
    <row r="39" spans="1:11" ht="14.4" customHeight="1" x14ac:dyDescent="0.3">
      <c r="A39" s="336" t="s">
        <v>341</v>
      </c>
      <c r="B39" s="337" t="s">
        <v>343</v>
      </c>
      <c r="C39" s="338" t="s">
        <v>349</v>
      </c>
      <c r="D39" s="339" t="s">
        <v>350</v>
      </c>
      <c r="E39" s="338" t="s">
        <v>417</v>
      </c>
      <c r="F39" s="339" t="s">
        <v>418</v>
      </c>
      <c r="G39" s="338" t="s">
        <v>497</v>
      </c>
      <c r="H39" s="338" t="s">
        <v>498</v>
      </c>
      <c r="I39" s="340">
        <v>83.25</v>
      </c>
      <c r="J39" s="340">
        <v>50</v>
      </c>
      <c r="K39" s="341">
        <v>4162.3999999999996</v>
      </c>
    </row>
    <row r="40" spans="1:11" ht="14.4" customHeight="1" x14ac:dyDescent="0.3">
      <c r="A40" s="336" t="s">
        <v>341</v>
      </c>
      <c r="B40" s="337" t="s">
        <v>343</v>
      </c>
      <c r="C40" s="338" t="s">
        <v>349</v>
      </c>
      <c r="D40" s="339" t="s">
        <v>350</v>
      </c>
      <c r="E40" s="338" t="s">
        <v>417</v>
      </c>
      <c r="F40" s="339" t="s">
        <v>418</v>
      </c>
      <c r="G40" s="338" t="s">
        <v>499</v>
      </c>
      <c r="H40" s="338" t="s">
        <v>500</v>
      </c>
      <c r="I40" s="340">
        <v>5.5649999999999995</v>
      </c>
      <c r="J40" s="340">
        <v>500</v>
      </c>
      <c r="K40" s="341">
        <v>2782.5</v>
      </c>
    </row>
    <row r="41" spans="1:11" ht="14.4" customHeight="1" x14ac:dyDescent="0.3">
      <c r="A41" s="336" t="s">
        <v>341</v>
      </c>
      <c r="B41" s="337" t="s">
        <v>343</v>
      </c>
      <c r="C41" s="338" t="s">
        <v>349</v>
      </c>
      <c r="D41" s="339" t="s">
        <v>350</v>
      </c>
      <c r="E41" s="338" t="s">
        <v>417</v>
      </c>
      <c r="F41" s="339" t="s">
        <v>418</v>
      </c>
      <c r="G41" s="338" t="s">
        <v>501</v>
      </c>
      <c r="H41" s="338" t="s">
        <v>502</v>
      </c>
      <c r="I41" s="340">
        <v>177.63</v>
      </c>
      <c r="J41" s="340">
        <v>10</v>
      </c>
      <c r="K41" s="341">
        <v>1776.28</v>
      </c>
    </row>
    <row r="42" spans="1:11" ht="14.4" customHeight="1" x14ac:dyDescent="0.3">
      <c r="A42" s="336" t="s">
        <v>341</v>
      </c>
      <c r="B42" s="337" t="s">
        <v>343</v>
      </c>
      <c r="C42" s="338" t="s">
        <v>349</v>
      </c>
      <c r="D42" s="339" t="s">
        <v>350</v>
      </c>
      <c r="E42" s="338" t="s">
        <v>417</v>
      </c>
      <c r="F42" s="339" t="s">
        <v>418</v>
      </c>
      <c r="G42" s="338" t="s">
        <v>503</v>
      </c>
      <c r="H42" s="338" t="s">
        <v>504</v>
      </c>
      <c r="I42" s="340">
        <v>4.2300000000000004</v>
      </c>
      <c r="J42" s="340">
        <v>1000</v>
      </c>
      <c r="K42" s="341">
        <v>4230</v>
      </c>
    </row>
    <row r="43" spans="1:11" ht="14.4" customHeight="1" x14ac:dyDescent="0.3">
      <c r="A43" s="336" t="s">
        <v>341</v>
      </c>
      <c r="B43" s="337" t="s">
        <v>343</v>
      </c>
      <c r="C43" s="338" t="s">
        <v>349</v>
      </c>
      <c r="D43" s="339" t="s">
        <v>350</v>
      </c>
      <c r="E43" s="338" t="s">
        <v>417</v>
      </c>
      <c r="F43" s="339" t="s">
        <v>418</v>
      </c>
      <c r="G43" s="338" t="s">
        <v>505</v>
      </c>
      <c r="H43" s="338" t="s">
        <v>506</v>
      </c>
      <c r="I43" s="340">
        <v>11.13</v>
      </c>
      <c r="J43" s="340">
        <v>150</v>
      </c>
      <c r="K43" s="341">
        <v>1669.8000000000002</v>
      </c>
    </row>
    <row r="44" spans="1:11" ht="14.4" customHeight="1" x14ac:dyDescent="0.3">
      <c r="A44" s="336" t="s">
        <v>341</v>
      </c>
      <c r="B44" s="337" t="s">
        <v>343</v>
      </c>
      <c r="C44" s="338" t="s">
        <v>349</v>
      </c>
      <c r="D44" s="339" t="s">
        <v>350</v>
      </c>
      <c r="E44" s="338" t="s">
        <v>417</v>
      </c>
      <c r="F44" s="339" t="s">
        <v>418</v>
      </c>
      <c r="G44" s="338" t="s">
        <v>507</v>
      </c>
      <c r="H44" s="338" t="s">
        <v>508</v>
      </c>
      <c r="I44" s="340">
        <v>2.9</v>
      </c>
      <c r="J44" s="340">
        <v>300</v>
      </c>
      <c r="K44" s="341">
        <v>870</v>
      </c>
    </row>
    <row r="45" spans="1:11" ht="14.4" customHeight="1" x14ac:dyDescent="0.3">
      <c r="A45" s="336" t="s">
        <v>341</v>
      </c>
      <c r="B45" s="337" t="s">
        <v>343</v>
      </c>
      <c r="C45" s="338" t="s">
        <v>349</v>
      </c>
      <c r="D45" s="339" t="s">
        <v>350</v>
      </c>
      <c r="E45" s="338" t="s">
        <v>417</v>
      </c>
      <c r="F45" s="339" t="s">
        <v>418</v>
      </c>
      <c r="G45" s="338" t="s">
        <v>509</v>
      </c>
      <c r="H45" s="338" t="s">
        <v>510</v>
      </c>
      <c r="I45" s="340">
        <v>2.9</v>
      </c>
      <c r="J45" s="340">
        <v>200</v>
      </c>
      <c r="K45" s="341">
        <v>580</v>
      </c>
    </row>
    <row r="46" spans="1:11" ht="14.4" customHeight="1" x14ac:dyDescent="0.3">
      <c r="A46" s="336" t="s">
        <v>341</v>
      </c>
      <c r="B46" s="337" t="s">
        <v>343</v>
      </c>
      <c r="C46" s="338" t="s">
        <v>349</v>
      </c>
      <c r="D46" s="339" t="s">
        <v>350</v>
      </c>
      <c r="E46" s="338" t="s">
        <v>417</v>
      </c>
      <c r="F46" s="339" t="s">
        <v>418</v>
      </c>
      <c r="G46" s="338" t="s">
        <v>511</v>
      </c>
      <c r="H46" s="338" t="s">
        <v>512</v>
      </c>
      <c r="I46" s="340">
        <v>2.9025000000000003</v>
      </c>
      <c r="J46" s="340">
        <v>640</v>
      </c>
      <c r="K46" s="341">
        <v>1856.8</v>
      </c>
    </row>
    <row r="47" spans="1:11" ht="14.4" customHeight="1" x14ac:dyDescent="0.3">
      <c r="A47" s="336" t="s">
        <v>341</v>
      </c>
      <c r="B47" s="337" t="s">
        <v>343</v>
      </c>
      <c r="C47" s="338" t="s">
        <v>349</v>
      </c>
      <c r="D47" s="339" t="s">
        <v>350</v>
      </c>
      <c r="E47" s="338" t="s">
        <v>417</v>
      </c>
      <c r="F47" s="339" t="s">
        <v>418</v>
      </c>
      <c r="G47" s="338" t="s">
        <v>513</v>
      </c>
      <c r="H47" s="338" t="s">
        <v>514</v>
      </c>
      <c r="I47" s="340">
        <v>2.9</v>
      </c>
      <c r="J47" s="340">
        <v>700</v>
      </c>
      <c r="K47" s="341">
        <v>2030</v>
      </c>
    </row>
    <row r="48" spans="1:11" ht="14.4" customHeight="1" x14ac:dyDescent="0.3">
      <c r="A48" s="336" t="s">
        <v>341</v>
      </c>
      <c r="B48" s="337" t="s">
        <v>343</v>
      </c>
      <c r="C48" s="338" t="s">
        <v>349</v>
      </c>
      <c r="D48" s="339" t="s">
        <v>350</v>
      </c>
      <c r="E48" s="338" t="s">
        <v>417</v>
      </c>
      <c r="F48" s="339" t="s">
        <v>418</v>
      </c>
      <c r="G48" s="338" t="s">
        <v>515</v>
      </c>
      <c r="H48" s="338" t="s">
        <v>516</v>
      </c>
      <c r="I48" s="340">
        <v>37.15</v>
      </c>
      <c r="J48" s="340">
        <v>60</v>
      </c>
      <c r="K48" s="341">
        <v>2228.8200000000002</v>
      </c>
    </row>
    <row r="49" spans="1:11" ht="14.4" customHeight="1" x14ac:dyDescent="0.3">
      <c r="A49" s="336" t="s">
        <v>341</v>
      </c>
      <c r="B49" s="337" t="s">
        <v>343</v>
      </c>
      <c r="C49" s="338" t="s">
        <v>349</v>
      </c>
      <c r="D49" s="339" t="s">
        <v>350</v>
      </c>
      <c r="E49" s="338" t="s">
        <v>417</v>
      </c>
      <c r="F49" s="339" t="s">
        <v>418</v>
      </c>
      <c r="G49" s="338" t="s">
        <v>517</v>
      </c>
      <c r="H49" s="338" t="s">
        <v>518</v>
      </c>
      <c r="I49" s="340">
        <v>91.72</v>
      </c>
      <c r="J49" s="340">
        <v>30</v>
      </c>
      <c r="K49" s="341">
        <v>2751.5699999999997</v>
      </c>
    </row>
    <row r="50" spans="1:11" ht="14.4" customHeight="1" x14ac:dyDescent="0.3">
      <c r="A50" s="336" t="s">
        <v>341</v>
      </c>
      <c r="B50" s="337" t="s">
        <v>343</v>
      </c>
      <c r="C50" s="338" t="s">
        <v>349</v>
      </c>
      <c r="D50" s="339" t="s">
        <v>350</v>
      </c>
      <c r="E50" s="338" t="s">
        <v>417</v>
      </c>
      <c r="F50" s="339" t="s">
        <v>418</v>
      </c>
      <c r="G50" s="338" t="s">
        <v>519</v>
      </c>
      <c r="H50" s="338" t="s">
        <v>520</v>
      </c>
      <c r="I50" s="340">
        <v>12.1</v>
      </c>
      <c r="J50" s="340">
        <v>150</v>
      </c>
      <c r="K50" s="341">
        <v>1815</v>
      </c>
    </row>
    <row r="51" spans="1:11" ht="14.4" customHeight="1" x14ac:dyDescent="0.3">
      <c r="A51" s="336" t="s">
        <v>341</v>
      </c>
      <c r="B51" s="337" t="s">
        <v>343</v>
      </c>
      <c r="C51" s="338" t="s">
        <v>349</v>
      </c>
      <c r="D51" s="339" t="s">
        <v>350</v>
      </c>
      <c r="E51" s="338" t="s">
        <v>417</v>
      </c>
      <c r="F51" s="339" t="s">
        <v>418</v>
      </c>
      <c r="G51" s="338" t="s">
        <v>521</v>
      </c>
      <c r="H51" s="338" t="s">
        <v>522</v>
      </c>
      <c r="I51" s="340">
        <v>18.39</v>
      </c>
      <c r="J51" s="340">
        <v>12</v>
      </c>
      <c r="K51" s="341">
        <v>220.7</v>
      </c>
    </row>
    <row r="52" spans="1:11" ht="14.4" customHeight="1" x14ac:dyDescent="0.3">
      <c r="A52" s="336" t="s">
        <v>341</v>
      </c>
      <c r="B52" s="337" t="s">
        <v>343</v>
      </c>
      <c r="C52" s="338" t="s">
        <v>349</v>
      </c>
      <c r="D52" s="339" t="s">
        <v>350</v>
      </c>
      <c r="E52" s="338" t="s">
        <v>417</v>
      </c>
      <c r="F52" s="339" t="s">
        <v>418</v>
      </c>
      <c r="G52" s="338" t="s">
        <v>523</v>
      </c>
      <c r="H52" s="338" t="s">
        <v>524</v>
      </c>
      <c r="I52" s="340">
        <v>56.39</v>
      </c>
      <c r="J52" s="340">
        <v>300</v>
      </c>
      <c r="K52" s="341">
        <v>16916.28</v>
      </c>
    </row>
    <row r="53" spans="1:11" ht="14.4" customHeight="1" x14ac:dyDescent="0.3">
      <c r="A53" s="336" t="s">
        <v>341</v>
      </c>
      <c r="B53" s="337" t="s">
        <v>343</v>
      </c>
      <c r="C53" s="338" t="s">
        <v>349</v>
      </c>
      <c r="D53" s="339" t="s">
        <v>350</v>
      </c>
      <c r="E53" s="338" t="s">
        <v>417</v>
      </c>
      <c r="F53" s="339" t="s">
        <v>418</v>
      </c>
      <c r="G53" s="338" t="s">
        <v>525</v>
      </c>
      <c r="H53" s="338" t="s">
        <v>526</v>
      </c>
      <c r="I53" s="340">
        <v>13.2</v>
      </c>
      <c r="J53" s="340">
        <v>20</v>
      </c>
      <c r="K53" s="341">
        <v>264</v>
      </c>
    </row>
    <row r="54" spans="1:11" ht="14.4" customHeight="1" x14ac:dyDescent="0.3">
      <c r="A54" s="336" t="s">
        <v>341</v>
      </c>
      <c r="B54" s="337" t="s">
        <v>343</v>
      </c>
      <c r="C54" s="338" t="s">
        <v>349</v>
      </c>
      <c r="D54" s="339" t="s">
        <v>350</v>
      </c>
      <c r="E54" s="338" t="s">
        <v>417</v>
      </c>
      <c r="F54" s="339" t="s">
        <v>418</v>
      </c>
      <c r="G54" s="338" t="s">
        <v>527</v>
      </c>
      <c r="H54" s="338" t="s">
        <v>528</v>
      </c>
      <c r="I54" s="340">
        <v>21.234999999999999</v>
      </c>
      <c r="J54" s="340">
        <v>300</v>
      </c>
      <c r="K54" s="341">
        <v>6370.2000000000007</v>
      </c>
    </row>
    <row r="55" spans="1:11" ht="14.4" customHeight="1" x14ac:dyDescent="0.3">
      <c r="A55" s="336" t="s">
        <v>341</v>
      </c>
      <c r="B55" s="337" t="s">
        <v>343</v>
      </c>
      <c r="C55" s="338" t="s">
        <v>349</v>
      </c>
      <c r="D55" s="339" t="s">
        <v>350</v>
      </c>
      <c r="E55" s="338" t="s">
        <v>417</v>
      </c>
      <c r="F55" s="339" t="s">
        <v>418</v>
      </c>
      <c r="G55" s="338" t="s">
        <v>529</v>
      </c>
      <c r="H55" s="338" t="s">
        <v>530</v>
      </c>
      <c r="I55" s="340">
        <v>6.66</v>
      </c>
      <c r="J55" s="340">
        <v>50</v>
      </c>
      <c r="K55" s="341">
        <v>333</v>
      </c>
    </row>
    <row r="56" spans="1:11" ht="14.4" customHeight="1" x14ac:dyDescent="0.3">
      <c r="A56" s="336" t="s">
        <v>341</v>
      </c>
      <c r="B56" s="337" t="s">
        <v>343</v>
      </c>
      <c r="C56" s="338" t="s">
        <v>349</v>
      </c>
      <c r="D56" s="339" t="s">
        <v>350</v>
      </c>
      <c r="E56" s="338" t="s">
        <v>417</v>
      </c>
      <c r="F56" s="339" t="s">
        <v>418</v>
      </c>
      <c r="G56" s="338" t="s">
        <v>531</v>
      </c>
      <c r="H56" s="338" t="s">
        <v>532</v>
      </c>
      <c r="I56" s="340">
        <v>6.7</v>
      </c>
      <c r="J56" s="340">
        <v>10</v>
      </c>
      <c r="K56" s="341">
        <v>67</v>
      </c>
    </row>
    <row r="57" spans="1:11" ht="14.4" customHeight="1" x14ac:dyDescent="0.3">
      <c r="A57" s="336" t="s">
        <v>341</v>
      </c>
      <c r="B57" s="337" t="s">
        <v>343</v>
      </c>
      <c r="C57" s="338" t="s">
        <v>349</v>
      </c>
      <c r="D57" s="339" t="s">
        <v>350</v>
      </c>
      <c r="E57" s="338" t="s">
        <v>417</v>
      </c>
      <c r="F57" s="339" t="s">
        <v>418</v>
      </c>
      <c r="G57" s="338" t="s">
        <v>533</v>
      </c>
      <c r="H57" s="338" t="s">
        <v>534</v>
      </c>
      <c r="I57" s="340">
        <v>13.79</v>
      </c>
      <c r="J57" s="340">
        <v>125</v>
      </c>
      <c r="K57" s="341">
        <v>1724.25</v>
      </c>
    </row>
    <row r="58" spans="1:11" ht="14.4" customHeight="1" x14ac:dyDescent="0.3">
      <c r="A58" s="336" t="s">
        <v>341</v>
      </c>
      <c r="B58" s="337" t="s">
        <v>343</v>
      </c>
      <c r="C58" s="338" t="s">
        <v>349</v>
      </c>
      <c r="D58" s="339" t="s">
        <v>350</v>
      </c>
      <c r="E58" s="338" t="s">
        <v>417</v>
      </c>
      <c r="F58" s="339" t="s">
        <v>418</v>
      </c>
      <c r="G58" s="338" t="s">
        <v>535</v>
      </c>
      <c r="H58" s="338" t="s">
        <v>536</v>
      </c>
      <c r="I58" s="340">
        <v>13.19</v>
      </c>
      <c r="J58" s="340">
        <v>100</v>
      </c>
      <c r="K58" s="341">
        <v>1318.9</v>
      </c>
    </row>
    <row r="59" spans="1:11" ht="14.4" customHeight="1" x14ac:dyDescent="0.3">
      <c r="A59" s="336" t="s">
        <v>341</v>
      </c>
      <c r="B59" s="337" t="s">
        <v>343</v>
      </c>
      <c r="C59" s="338" t="s">
        <v>349</v>
      </c>
      <c r="D59" s="339" t="s">
        <v>350</v>
      </c>
      <c r="E59" s="338" t="s">
        <v>417</v>
      </c>
      <c r="F59" s="339" t="s">
        <v>418</v>
      </c>
      <c r="G59" s="338" t="s">
        <v>537</v>
      </c>
      <c r="H59" s="338" t="s">
        <v>538</v>
      </c>
      <c r="I59" s="340">
        <v>71.39</v>
      </c>
      <c r="J59" s="340">
        <v>30</v>
      </c>
      <c r="K59" s="341">
        <v>2141.6999999999998</v>
      </c>
    </row>
    <row r="60" spans="1:11" ht="14.4" customHeight="1" x14ac:dyDescent="0.3">
      <c r="A60" s="336" t="s">
        <v>341</v>
      </c>
      <c r="B60" s="337" t="s">
        <v>343</v>
      </c>
      <c r="C60" s="338" t="s">
        <v>349</v>
      </c>
      <c r="D60" s="339" t="s">
        <v>350</v>
      </c>
      <c r="E60" s="338" t="s">
        <v>417</v>
      </c>
      <c r="F60" s="339" t="s">
        <v>418</v>
      </c>
      <c r="G60" s="338" t="s">
        <v>539</v>
      </c>
      <c r="H60" s="338" t="s">
        <v>540</v>
      </c>
      <c r="I60" s="340">
        <v>71.39</v>
      </c>
      <c r="J60" s="340">
        <v>60</v>
      </c>
      <c r="K60" s="341">
        <v>4283.3999999999996</v>
      </c>
    </row>
    <row r="61" spans="1:11" ht="14.4" customHeight="1" x14ac:dyDescent="0.3">
      <c r="A61" s="336" t="s">
        <v>341</v>
      </c>
      <c r="B61" s="337" t="s">
        <v>343</v>
      </c>
      <c r="C61" s="338" t="s">
        <v>349</v>
      </c>
      <c r="D61" s="339" t="s">
        <v>350</v>
      </c>
      <c r="E61" s="338" t="s">
        <v>417</v>
      </c>
      <c r="F61" s="339" t="s">
        <v>418</v>
      </c>
      <c r="G61" s="338" t="s">
        <v>541</v>
      </c>
      <c r="H61" s="338" t="s">
        <v>542</v>
      </c>
      <c r="I61" s="340">
        <v>28.05</v>
      </c>
      <c r="J61" s="340">
        <v>172</v>
      </c>
      <c r="K61" s="341">
        <v>4824.6399999999994</v>
      </c>
    </row>
    <row r="62" spans="1:11" ht="14.4" customHeight="1" x14ac:dyDescent="0.3">
      <c r="A62" s="336" t="s">
        <v>341</v>
      </c>
      <c r="B62" s="337" t="s">
        <v>343</v>
      </c>
      <c r="C62" s="338" t="s">
        <v>349</v>
      </c>
      <c r="D62" s="339" t="s">
        <v>350</v>
      </c>
      <c r="E62" s="338" t="s">
        <v>417</v>
      </c>
      <c r="F62" s="339" t="s">
        <v>418</v>
      </c>
      <c r="G62" s="338" t="s">
        <v>543</v>
      </c>
      <c r="H62" s="338" t="s">
        <v>544</v>
      </c>
      <c r="I62" s="340">
        <v>31.33666666666667</v>
      </c>
      <c r="J62" s="340">
        <v>220</v>
      </c>
      <c r="K62" s="341">
        <v>6894.59</v>
      </c>
    </row>
    <row r="63" spans="1:11" ht="14.4" customHeight="1" x14ac:dyDescent="0.3">
      <c r="A63" s="336" t="s">
        <v>341</v>
      </c>
      <c r="B63" s="337" t="s">
        <v>343</v>
      </c>
      <c r="C63" s="338" t="s">
        <v>349</v>
      </c>
      <c r="D63" s="339" t="s">
        <v>350</v>
      </c>
      <c r="E63" s="338" t="s">
        <v>417</v>
      </c>
      <c r="F63" s="339" t="s">
        <v>418</v>
      </c>
      <c r="G63" s="338" t="s">
        <v>545</v>
      </c>
      <c r="H63" s="338" t="s">
        <v>546</v>
      </c>
      <c r="I63" s="340">
        <v>10.74</v>
      </c>
      <c r="J63" s="340">
        <v>150</v>
      </c>
      <c r="K63" s="341">
        <v>1611.72</v>
      </c>
    </row>
    <row r="64" spans="1:11" ht="14.4" customHeight="1" x14ac:dyDescent="0.3">
      <c r="A64" s="336" t="s">
        <v>341</v>
      </c>
      <c r="B64" s="337" t="s">
        <v>343</v>
      </c>
      <c r="C64" s="338" t="s">
        <v>349</v>
      </c>
      <c r="D64" s="339" t="s">
        <v>350</v>
      </c>
      <c r="E64" s="338" t="s">
        <v>417</v>
      </c>
      <c r="F64" s="339" t="s">
        <v>418</v>
      </c>
      <c r="G64" s="338" t="s">
        <v>547</v>
      </c>
      <c r="H64" s="338" t="s">
        <v>548</v>
      </c>
      <c r="I64" s="340">
        <v>181.5</v>
      </c>
      <c r="J64" s="340">
        <v>40</v>
      </c>
      <c r="K64" s="341">
        <v>7260</v>
      </c>
    </row>
    <row r="65" spans="1:11" ht="14.4" customHeight="1" x14ac:dyDescent="0.3">
      <c r="A65" s="336" t="s">
        <v>341</v>
      </c>
      <c r="B65" s="337" t="s">
        <v>343</v>
      </c>
      <c r="C65" s="338" t="s">
        <v>349</v>
      </c>
      <c r="D65" s="339" t="s">
        <v>350</v>
      </c>
      <c r="E65" s="338" t="s">
        <v>417</v>
      </c>
      <c r="F65" s="339" t="s">
        <v>418</v>
      </c>
      <c r="G65" s="338" t="s">
        <v>549</v>
      </c>
      <c r="H65" s="338" t="s">
        <v>550</v>
      </c>
      <c r="I65" s="340">
        <v>280.77999999999997</v>
      </c>
      <c r="J65" s="340">
        <v>50</v>
      </c>
      <c r="K65" s="341">
        <v>14039.03</v>
      </c>
    </row>
    <row r="66" spans="1:11" ht="14.4" customHeight="1" x14ac:dyDescent="0.3">
      <c r="A66" s="336" t="s">
        <v>341</v>
      </c>
      <c r="B66" s="337" t="s">
        <v>343</v>
      </c>
      <c r="C66" s="338" t="s">
        <v>349</v>
      </c>
      <c r="D66" s="339" t="s">
        <v>350</v>
      </c>
      <c r="E66" s="338" t="s">
        <v>419</v>
      </c>
      <c r="F66" s="339" t="s">
        <v>420</v>
      </c>
      <c r="G66" s="338" t="s">
        <v>551</v>
      </c>
      <c r="H66" s="338" t="s">
        <v>552</v>
      </c>
      <c r="I66" s="340">
        <v>997.89</v>
      </c>
      <c r="J66" s="340">
        <v>48</v>
      </c>
      <c r="K66" s="341">
        <v>47898.58</v>
      </c>
    </row>
    <row r="67" spans="1:11" ht="14.4" customHeight="1" x14ac:dyDescent="0.3">
      <c r="A67" s="336" t="s">
        <v>341</v>
      </c>
      <c r="B67" s="337" t="s">
        <v>343</v>
      </c>
      <c r="C67" s="338" t="s">
        <v>349</v>
      </c>
      <c r="D67" s="339" t="s">
        <v>350</v>
      </c>
      <c r="E67" s="338" t="s">
        <v>419</v>
      </c>
      <c r="F67" s="339" t="s">
        <v>420</v>
      </c>
      <c r="G67" s="338" t="s">
        <v>553</v>
      </c>
      <c r="H67" s="338" t="s">
        <v>554</v>
      </c>
      <c r="I67" s="340">
        <v>1790.8050000000001</v>
      </c>
      <c r="J67" s="340">
        <v>120</v>
      </c>
      <c r="K67" s="341">
        <v>214896.73</v>
      </c>
    </row>
    <row r="68" spans="1:11" ht="14.4" customHeight="1" x14ac:dyDescent="0.3">
      <c r="A68" s="336" t="s">
        <v>341</v>
      </c>
      <c r="B68" s="337" t="s">
        <v>343</v>
      </c>
      <c r="C68" s="338" t="s">
        <v>349</v>
      </c>
      <c r="D68" s="339" t="s">
        <v>350</v>
      </c>
      <c r="E68" s="338" t="s">
        <v>419</v>
      </c>
      <c r="F68" s="339" t="s">
        <v>420</v>
      </c>
      <c r="G68" s="338" t="s">
        <v>555</v>
      </c>
      <c r="H68" s="338" t="s">
        <v>556</v>
      </c>
      <c r="I68" s="340">
        <v>85908.063333333324</v>
      </c>
      <c r="J68" s="340">
        <v>4.5999999999999996</v>
      </c>
      <c r="K68" s="341">
        <v>405311.87</v>
      </c>
    </row>
    <row r="69" spans="1:11" ht="14.4" customHeight="1" x14ac:dyDescent="0.3">
      <c r="A69" s="336" t="s">
        <v>341</v>
      </c>
      <c r="B69" s="337" t="s">
        <v>343</v>
      </c>
      <c r="C69" s="338" t="s">
        <v>349</v>
      </c>
      <c r="D69" s="339" t="s">
        <v>350</v>
      </c>
      <c r="E69" s="338" t="s">
        <v>419</v>
      </c>
      <c r="F69" s="339" t="s">
        <v>420</v>
      </c>
      <c r="G69" s="338" t="s">
        <v>557</v>
      </c>
      <c r="H69" s="338" t="s">
        <v>558</v>
      </c>
      <c r="I69" s="340">
        <v>87686.28</v>
      </c>
      <c r="J69" s="340">
        <v>4</v>
      </c>
      <c r="K69" s="341">
        <v>350745.12</v>
      </c>
    </row>
    <row r="70" spans="1:11" ht="14.4" customHeight="1" x14ac:dyDescent="0.3">
      <c r="A70" s="336" t="s">
        <v>341</v>
      </c>
      <c r="B70" s="337" t="s">
        <v>343</v>
      </c>
      <c r="C70" s="338" t="s">
        <v>349</v>
      </c>
      <c r="D70" s="339" t="s">
        <v>350</v>
      </c>
      <c r="E70" s="338" t="s">
        <v>419</v>
      </c>
      <c r="F70" s="339" t="s">
        <v>420</v>
      </c>
      <c r="G70" s="338" t="s">
        <v>559</v>
      </c>
      <c r="H70" s="338" t="s">
        <v>560</v>
      </c>
      <c r="I70" s="340">
        <v>795.91499999999996</v>
      </c>
      <c r="J70" s="340">
        <v>40</v>
      </c>
      <c r="K70" s="341">
        <v>31836.55</v>
      </c>
    </row>
    <row r="71" spans="1:11" ht="14.4" customHeight="1" x14ac:dyDescent="0.3">
      <c r="A71" s="336" t="s">
        <v>341</v>
      </c>
      <c r="B71" s="337" t="s">
        <v>343</v>
      </c>
      <c r="C71" s="338" t="s">
        <v>349</v>
      </c>
      <c r="D71" s="339" t="s">
        <v>350</v>
      </c>
      <c r="E71" s="338" t="s">
        <v>419</v>
      </c>
      <c r="F71" s="339" t="s">
        <v>420</v>
      </c>
      <c r="G71" s="338" t="s">
        <v>561</v>
      </c>
      <c r="H71" s="338" t="s">
        <v>562</v>
      </c>
      <c r="I71" s="340">
        <v>996.43499999999995</v>
      </c>
      <c r="J71" s="340">
        <v>40</v>
      </c>
      <c r="K71" s="341">
        <v>39857.4</v>
      </c>
    </row>
    <row r="72" spans="1:11" ht="14.4" customHeight="1" x14ac:dyDescent="0.3">
      <c r="A72" s="336" t="s">
        <v>341</v>
      </c>
      <c r="B72" s="337" t="s">
        <v>343</v>
      </c>
      <c r="C72" s="338" t="s">
        <v>349</v>
      </c>
      <c r="D72" s="339" t="s">
        <v>350</v>
      </c>
      <c r="E72" s="338" t="s">
        <v>419</v>
      </c>
      <c r="F72" s="339" t="s">
        <v>420</v>
      </c>
      <c r="G72" s="338" t="s">
        <v>563</v>
      </c>
      <c r="H72" s="338" t="s">
        <v>564</v>
      </c>
      <c r="I72" s="340">
        <v>1173.8699999999999</v>
      </c>
      <c r="J72" s="340">
        <v>40</v>
      </c>
      <c r="K72" s="341">
        <v>46954.63</v>
      </c>
    </row>
    <row r="73" spans="1:11" ht="14.4" customHeight="1" x14ac:dyDescent="0.3">
      <c r="A73" s="336" t="s">
        <v>341</v>
      </c>
      <c r="B73" s="337" t="s">
        <v>343</v>
      </c>
      <c r="C73" s="338" t="s">
        <v>349</v>
      </c>
      <c r="D73" s="339" t="s">
        <v>350</v>
      </c>
      <c r="E73" s="338" t="s">
        <v>419</v>
      </c>
      <c r="F73" s="339" t="s">
        <v>420</v>
      </c>
      <c r="G73" s="338" t="s">
        <v>565</v>
      </c>
      <c r="H73" s="338" t="s">
        <v>566</v>
      </c>
      <c r="I73" s="340">
        <v>127543.67999999999</v>
      </c>
      <c r="J73" s="340">
        <v>4</v>
      </c>
      <c r="K73" s="341">
        <v>510174.71999999997</v>
      </c>
    </row>
    <row r="74" spans="1:11" ht="14.4" customHeight="1" x14ac:dyDescent="0.3">
      <c r="A74" s="336" t="s">
        <v>341</v>
      </c>
      <c r="B74" s="337" t="s">
        <v>343</v>
      </c>
      <c r="C74" s="338" t="s">
        <v>349</v>
      </c>
      <c r="D74" s="339" t="s">
        <v>350</v>
      </c>
      <c r="E74" s="338" t="s">
        <v>419</v>
      </c>
      <c r="F74" s="339" t="s">
        <v>420</v>
      </c>
      <c r="G74" s="338" t="s">
        <v>567</v>
      </c>
      <c r="H74" s="338" t="s">
        <v>568</v>
      </c>
      <c r="I74" s="340">
        <v>107614.97500000001</v>
      </c>
      <c r="J74" s="340">
        <v>4</v>
      </c>
      <c r="K74" s="341">
        <v>430459.92</v>
      </c>
    </row>
    <row r="75" spans="1:11" ht="14.4" customHeight="1" x14ac:dyDescent="0.3">
      <c r="A75" s="336" t="s">
        <v>341</v>
      </c>
      <c r="B75" s="337" t="s">
        <v>343</v>
      </c>
      <c r="C75" s="338" t="s">
        <v>349</v>
      </c>
      <c r="D75" s="339" t="s">
        <v>350</v>
      </c>
      <c r="E75" s="338" t="s">
        <v>421</v>
      </c>
      <c r="F75" s="339" t="s">
        <v>422</v>
      </c>
      <c r="G75" s="338" t="s">
        <v>569</v>
      </c>
      <c r="H75" s="338" t="s">
        <v>570</v>
      </c>
      <c r="I75" s="340">
        <v>46.57</v>
      </c>
      <c r="J75" s="340">
        <v>205</v>
      </c>
      <c r="K75" s="341">
        <v>9546.4599999999991</v>
      </c>
    </row>
    <row r="76" spans="1:11" ht="14.4" customHeight="1" x14ac:dyDescent="0.3">
      <c r="A76" s="336" t="s">
        <v>341</v>
      </c>
      <c r="B76" s="337" t="s">
        <v>343</v>
      </c>
      <c r="C76" s="338" t="s">
        <v>349</v>
      </c>
      <c r="D76" s="339" t="s">
        <v>350</v>
      </c>
      <c r="E76" s="338" t="s">
        <v>423</v>
      </c>
      <c r="F76" s="339" t="s">
        <v>424</v>
      </c>
      <c r="G76" s="338" t="s">
        <v>571</v>
      </c>
      <c r="H76" s="338" t="s">
        <v>572</v>
      </c>
      <c r="I76" s="340">
        <v>205.37</v>
      </c>
      <c r="J76" s="340">
        <v>84</v>
      </c>
      <c r="K76" s="341">
        <v>17251.309999999998</v>
      </c>
    </row>
    <row r="77" spans="1:11" ht="14.4" customHeight="1" x14ac:dyDescent="0.3">
      <c r="A77" s="336" t="s">
        <v>341</v>
      </c>
      <c r="B77" s="337" t="s">
        <v>343</v>
      </c>
      <c r="C77" s="338" t="s">
        <v>349</v>
      </c>
      <c r="D77" s="339" t="s">
        <v>350</v>
      </c>
      <c r="E77" s="338" t="s">
        <v>423</v>
      </c>
      <c r="F77" s="339" t="s">
        <v>424</v>
      </c>
      <c r="G77" s="338" t="s">
        <v>573</v>
      </c>
      <c r="H77" s="338" t="s">
        <v>574</v>
      </c>
      <c r="I77" s="340">
        <v>149.25</v>
      </c>
      <c r="J77" s="340">
        <v>72</v>
      </c>
      <c r="K77" s="341">
        <v>10745.72</v>
      </c>
    </row>
    <row r="78" spans="1:11" ht="14.4" customHeight="1" x14ac:dyDescent="0.3">
      <c r="A78" s="336" t="s">
        <v>341</v>
      </c>
      <c r="B78" s="337" t="s">
        <v>343</v>
      </c>
      <c r="C78" s="338" t="s">
        <v>349</v>
      </c>
      <c r="D78" s="339" t="s">
        <v>350</v>
      </c>
      <c r="E78" s="338" t="s">
        <v>423</v>
      </c>
      <c r="F78" s="339" t="s">
        <v>424</v>
      </c>
      <c r="G78" s="338" t="s">
        <v>575</v>
      </c>
      <c r="H78" s="338" t="s">
        <v>576</v>
      </c>
      <c r="I78" s="340">
        <v>266.13</v>
      </c>
      <c r="J78" s="340">
        <v>180</v>
      </c>
      <c r="K78" s="341">
        <v>47903.18</v>
      </c>
    </row>
    <row r="79" spans="1:11" ht="14.4" customHeight="1" x14ac:dyDescent="0.3">
      <c r="A79" s="336" t="s">
        <v>341</v>
      </c>
      <c r="B79" s="337" t="s">
        <v>343</v>
      </c>
      <c r="C79" s="338" t="s">
        <v>349</v>
      </c>
      <c r="D79" s="339" t="s">
        <v>350</v>
      </c>
      <c r="E79" s="338" t="s">
        <v>423</v>
      </c>
      <c r="F79" s="339" t="s">
        <v>424</v>
      </c>
      <c r="G79" s="338" t="s">
        <v>577</v>
      </c>
      <c r="H79" s="338" t="s">
        <v>578</v>
      </c>
      <c r="I79" s="340">
        <v>59.77</v>
      </c>
      <c r="J79" s="340">
        <v>180</v>
      </c>
      <c r="K79" s="341">
        <v>10759.4</v>
      </c>
    </row>
    <row r="80" spans="1:11" ht="14.4" customHeight="1" x14ac:dyDescent="0.3">
      <c r="A80" s="336" t="s">
        <v>341</v>
      </c>
      <c r="B80" s="337" t="s">
        <v>343</v>
      </c>
      <c r="C80" s="338" t="s">
        <v>349</v>
      </c>
      <c r="D80" s="339" t="s">
        <v>350</v>
      </c>
      <c r="E80" s="338" t="s">
        <v>423</v>
      </c>
      <c r="F80" s="339" t="s">
        <v>424</v>
      </c>
      <c r="G80" s="338" t="s">
        <v>579</v>
      </c>
      <c r="H80" s="338" t="s">
        <v>580</v>
      </c>
      <c r="I80" s="340">
        <v>34.5</v>
      </c>
      <c r="J80" s="340">
        <v>720</v>
      </c>
      <c r="K80" s="341">
        <v>24840</v>
      </c>
    </row>
    <row r="81" spans="1:11" ht="14.4" customHeight="1" x14ac:dyDescent="0.3">
      <c r="A81" s="336" t="s">
        <v>341</v>
      </c>
      <c r="B81" s="337" t="s">
        <v>343</v>
      </c>
      <c r="C81" s="338" t="s">
        <v>349</v>
      </c>
      <c r="D81" s="339" t="s">
        <v>350</v>
      </c>
      <c r="E81" s="338" t="s">
        <v>423</v>
      </c>
      <c r="F81" s="339" t="s">
        <v>424</v>
      </c>
      <c r="G81" s="338" t="s">
        <v>581</v>
      </c>
      <c r="H81" s="338" t="s">
        <v>582</v>
      </c>
      <c r="I81" s="340">
        <v>50.12</v>
      </c>
      <c r="J81" s="340">
        <v>540</v>
      </c>
      <c r="K81" s="341">
        <v>27063.18</v>
      </c>
    </row>
    <row r="82" spans="1:11" ht="14.4" customHeight="1" x14ac:dyDescent="0.3">
      <c r="A82" s="336" t="s">
        <v>341</v>
      </c>
      <c r="B82" s="337" t="s">
        <v>343</v>
      </c>
      <c r="C82" s="338" t="s">
        <v>349</v>
      </c>
      <c r="D82" s="339" t="s">
        <v>350</v>
      </c>
      <c r="E82" s="338" t="s">
        <v>423</v>
      </c>
      <c r="F82" s="339" t="s">
        <v>424</v>
      </c>
      <c r="G82" s="338" t="s">
        <v>583</v>
      </c>
      <c r="H82" s="338" t="s">
        <v>584</v>
      </c>
      <c r="I82" s="340">
        <v>50.12</v>
      </c>
      <c r="J82" s="340">
        <v>180</v>
      </c>
      <c r="K82" s="341">
        <v>9021.06</v>
      </c>
    </row>
    <row r="83" spans="1:11" ht="14.4" customHeight="1" x14ac:dyDescent="0.3">
      <c r="A83" s="336" t="s">
        <v>341</v>
      </c>
      <c r="B83" s="337" t="s">
        <v>343</v>
      </c>
      <c r="C83" s="338" t="s">
        <v>349</v>
      </c>
      <c r="D83" s="339" t="s">
        <v>350</v>
      </c>
      <c r="E83" s="338" t="s">
        <v>423</v>
      </c>
      <c r="F83" s="339" t="s">
        <v>424</v>
      </c>
      <c r="G83" s="338" t="s">
        <v>585</v>
      </c>
      <c r="H83" s="338" t="s">
        <v>586</v>
      </c>
      <c r="I83" s="340">
        <v>34.880000000000003</v>
      </c>
      <c r="J83" s="340">
        <v>720</v>
      </c>
      <c r="K83" s="341">
        <v>25113.24</v>
      </c>
    </row>
    <row r="84" spans="1:11" ht="14.4" customHeight="1" x14ac:dyDescent="0.3">
      <c r="A84" s="336" t="s">
        <v>341</v>
      </c>
      <c r="B84" s="337" t="s">
        <v>343</v>
      </c>
      <c r="C84" s="338" t="s">
        <v>349</v>
      </c>
      <c r="D84" s="339" t="s">
        <v>350</v>
      </c>
      <c r="E84" s="338" t="s">
        <v>423</v>
      </c>
      <c r="F84" s="339" t="s">
        <v>424</v>
      </c>
      <c r="G84" s="338" t="s">
        <v>587</v>
      </c>
      <c r="H84" s="338" t="s">
        <v>588</v>
      </c>
      <c r="I84" s="340">
        <v>50.12</v>
      </c>
      <c r="J84" s="340">
        <v>540</v>
      </c>
      <c r="K84" s="341">
        <v>27063.18</v>
      </c>
    </row>
    <row r="85" spans="1:11" ht="14.4" customHeight="1" x14ac:dyDescent="0.3">
      <c r="A85" s="336" t="s">
        <v>341</v>
      </c>
      <c r="B85" s="337" t="s">
        <v>343</v>
      </c>
      <c r="C85" s="338" t="s">
        <v>349</v>
      </c>
      <c r="D85" s="339" t="s">
        <v>350</v>
      </c>
      <c r="E85" s="338" t="s">
        <v>423</v>
      </c>
      <c r="F85" s="339" t="s">
        <v>424</v>
      </c>
      <c r="G85" s="338" t="s">
        <v>589</v>
      </c>
      <c r="H85" s="338" t="s">
        <v>590</v>
      </c>
      <c r="I85" s="340">
        <v>36.19</v>
      </c>
      <c r="J85" s="340">
        <v>48</v>
      </c>
      <c r="K85" s="341">
        <v>1737.15</v>
      </c>
    </row>
    <row r="86" spans="1:11" ht="14.4" customHeight="1" x14ac:dyDescent="0.3">
      <c r="A86" s="336" t="s">
        <v>341</v>
      </c>
      <c r="B86" s="337" t="s">
        <v>343</v>
      </c>
      <c r="C86" s="338" t="s">
        <v>349</v>
      </c>
      <c r="D86" s="339" t="s">
        <v>350</v>
      </c>
      <c r="E86" s="338" t="s">
        <v>423</v>
      </c>
      <c r="F86" s="339" t="s">
        <v>424</v>
      </c>
      <c r="G86" s="338" t="s">
        <v>591</v>
      </c>
      <c r="H86" s="338" t="s">
        <v>592</v>
      </c>
      <c r="I86" s="340">
        <v>34.119999999999997</v>
      </c>
      <c r="J86" s="340">
        <v>72</v>
      </c>
      <c r="K86" s="341">
        <v>2456.64</v>
      </c>
    </row>
    <row r="87" spans="1:11" ht="14.4" customHeight="1" x14ac:dyDescent="0.3">
      <c r="A87" s="336" t="s">
        <v>341</v>
      </c>
      <c r="B87" s="337" t="s">
        <v>343</v>
      </c>
      <c r="C87" s="338" t="s">
        <v>349</v>
      </c>
      <c r="D87" s="339" t="s">
        <v>350</v>
      </c>
      <c r="E87" s="338" t="s">
        <v>423</v>
      </c>
      <c r="F87" s="339" t="s">
        <v>424</v>
      </c>
      <c r="G87" s="338" t="s">
        <v>593</v>
      </c>
      <c r="H87" s="338" t="s">
        <v>594</v>
      </c>
      <c r="I87" s="340">
        <v>216.29</v>
      </c>
      <c r="J87" s="340">
        <v>60</v>
      </c>
      <c r="K87" s="341">
        <v>12977.18</v>
      </c>
    </row>
    <row r="88" spans="1:11" ht="14.4" customHeight="1" x14ac:dyDescent="0.3">
      <c r="A88" s="336" t="s">
        <v>341</v>
      </c>
      <c r="B88" s="337" t="s">
        <v>343</v>
      </c>
      <c r="C88" s="338" t="s">
        <v>349</v>
      </c>
      <c r="D88" s="339" t="s">
        <v>350</v>
      </c>
      <c r="E88" s="338" t="s">
        <v>423</v>
      </c>
      <c r="F88" s="339" t="s">
        <v>424</v>
      </c>
      <c r="G88" s="338" t="s">
        <v>595</v>
      </c>
      <c r="H88" s="338" t="s">
        <v>596</v>
      </c>
      <c r="I88" s="340">
        <v>31.36</v>
      </c>
      <c r="J88" s="340">
        <v>840</v>
      </c>
      <c r="K88" s="341">
        <v>26345.23</v>
      </c>
    </row>
    <row r="89" spans="1:11" ht="14.4" customHeight="1" x14ac:dyDescent="0.3">
      <c r="A89" s="336" t="s">
        <v>341</v>
      </c>
      <c r="B89" s="337" t="s">
        <v>343</v>
      </c>
      <c r="C89" s="338" t="s">
        <v>349</v>
      </c>
      <c r="D89" s="339" t="s">
        <v>350</v>
      </c>
      <c r="E89" s="338" t="s">
        <v>423</v>
      </c>
      <c r="F89" s="339" t="s">
        <v>424</v>
      </c>
      <c r="G89" s="338" t="s">
        <v>597</v>
      </c>
      <c r="H89" s="338" t="s">
        <v>598</v>
      </c>
      <c r="I89" s="340">
        <v>99.35</v>
      </c>
      <c r="J89" s="340">
        <v>144</v>
      </c>
      <c r="K89" s="341">
        <v>14306.32</v>
      </c>
    </row>
    <row r="90" spans="1:11" ht="14.4" customHeight="1" x14ac:dyDescent="0.3">
      <c r="A90" s="336" t="s">
        <v>341</v>
      </c>
      <c r="B90" s="337" t="s">
        <v>343</v>
      </c>
      <c r="C90" s="338" t="s">
        <v>349</v>
      </c>
      <c r="D90" s="339" t="s">
        <v>350</v>
      </c>
      <c r="E90" s="338" t="s">
        <v>423</v>
      </c>
      <c r="F90" s="339" t="s">
        <v>424</v>
      </c>
      <c r="G90" s="338" t="s">
        <v>599</v>
      </c>
      <c r="H90" s="338" t="s">
        <v>600</v>
      </c>
      <c r="I90" s="340">
        <v>30.32</v>
      </c>
      <c r="J90" s="340">
        <v>1560</v>
      </c>
      <c r="K90" s="341">
        <v>47295.83</v>
      </c>
    </row>
    <row r="91" spans="1:11" ht="14.4" customHeight="1" x14ac:dyDescent="0.3">
      <c r="A91" s="336" t="s">
        <v>341</v>
      </c>
      <c r="B91" s="337" t="s">
        <v>343</v>
      </c>
      <c r="C91" s="338" t="s">
        <v>349</v>
      </c>
      <c r="D91" s="339" t="s">
        <v>350</v>
      </c>
      <c r="E91" s="338" t="s">
        <v>423</v>
      </c>
      <c r="F91" s="339" t="s">
        <v>424</v>
      </c>
      <c r="G91" s="338" t="s">
        <v>601</v>
      </c>
      <c r="H91" s="338" t="s">
        <v>602</v>
      </c>
      <c r="I91" s="340">
        <v>45.38</v>
      </c>
      <c r="J91" s="340">
        <v>72</v>
      </c>
      <c r="K91" s="341">
        <v>3267.29</v>
      </c>
    </row>
    <row r="92" spans="1:11" ht="14.4" customHeight="1" x14ac:dyDescent="0.3">
      <c r="A92" s="336" t="s">
        <v>341</v>
      </c>
      <c r="B92" s="337" t="s">
        <v>343</v>
      </c>
      <c r="C92" s="338" t="s">
        <v>349</v>
      </c>
      <c r="D92" s="339" t="s">
        <v>350</v>
      </c>
      <c r="E92" s="338" t="s">
        <v>423</v>
      </c>
      <c r="F92" s="339" t="s">
        <v>424</v>
      </c>
      <c r="G92" s="338" t="s">
        <v>603</v>
      </c>
      <c r="H92" s="338" t="s">
        <v>604</v>
      </c>
      <c r="I92" s="340">
        <v>54.11</v>
      </c>
      <c r="J92" s="340">
        <v>36</v>
      </c>
      <c r="K92" s="341">
        <v>1947.87</v>
      </c>
    </row>
    <row r="93" spans="1:11" ht="14.4" customHeight="1" x14ac:dyDescent="0.3">
      <c r="A93" s="336" t="s">
        <v>341</v>
      </c>
      <c r="B93" s="337" t="s">
        <v>343</v>
      </c>
      <c r="C93" s="338" t="s">
        <v>349</v>
      </c>
      <c r="D93" s="339" t="s">
        <v>350</v>
      </c>
      <c r="E93" s="338" t="s">
        <v>423</v>
      </c>
      <c r="F93" s="339" t="s">
        <v>424</v>
      </c>
      <c r="G93" s="338" t="s">
        <v>605</v>
      </c>
      <c r="H93" s="338" t="s">
        <v>606</v>
      </c>
      <c r="I93" s="340">
        <v>357.95</v>
      </c>
      <c r="J93" s="340">
        <v>120</v>
      </c>
      <c r="K93" s="341">
        <v>42954</v>
      </c>
    </row>
    <row r="94" spans="1:11" ht="14.4" customHeight="1" x14ac:dyDescent="0.3">
      <c r="A94" s="336" t="s">
        <v>341</v>
      </c>
      <c r="B94" s="337" t="s">
        <v>343</v>
      </c>
      <c r="C94" s="338" t="s">
        <v>349</v>
      </c>
      <c r="D94" s="339" t="s">
        <v>350</v>
      </c>
      <c r="E94" s="338" t="s">
        <v>423</v>
      </c>
      <c r="F94" s="339" t="s">
        <v>424</v>
      </c>
      <c r="G94" s="338" t="s">
        <v>607</v>
      </c>
      <c r="H94" s="338" t="s">
        <v>608</v>
      </c>
      <c r="I94" s="340">
        <v>263.54000000000002</v>
      </c>
      <c r="J94" s="340">
        <v>12</v>
      </c>
      <c r="K94" s="341">
        <v>3162.47</v>
      </c>
    </row>
    <row r="95" spans="1:11" ht="14.4" customHeight="1" x14ac:dyDescent="0.3">
      <c r="A95" s="336" t="s">
        <v>341</v>
      </c>
      <c r="B95" s="337" t="s">
        <v>343</v>
      </c>
      <c r="C95" s="338" t="s">
        <v>349</v>
      </c>
      <c r="D95" s="339" t="s">
        <v>350</v>
      </c>
      <c r="E95" s="338" t="s">
        <v>423</v>
      </c>
      <c r="F95" s="339" t="s">
        <v>424</v>
      </c>
      <c r="G95" s="338" t="s">
        <v>609</v>
      </c>
      <c r="H95" s="338" t="s">
        <v>610</v>
      </c>
      <c r="I95" s="340">
        <v>31.36</v>
      </c>
      <c r="J95" s="340">
        <v>840</v>
      </c>
      <c r="K95" s="341">
        <v>26345.23</v>
      </c>
    </row>
    <row r="96" spans="1:11" ht="14.4" customHeight="1" x14ac:dyDescent="0.3">
      <c r="A96" s="336" t="s">
        <v>341</v>
      </c>
      <c r="B96" s="337" t="s">
        <v>343</v>
      </c>
      <c r="C96" s="338" t="s">
        <v>349</v>
      </c>
      <c r="D96" s="339" t="s">
        <v>350</v>
      </c>
      <c r="E96" s="338" t="s">
        <v>423</v>
      </c>
      <c r="F96" s="339" t="s">
        <v>424</v>
      </c>
      <c r="G96" s="338" t="s">
        <v>611</v>
      </c>
      <c r="H96" s="338" t="s">
        <v>612</v>
      </c>
      <c r="I96" s="340">
        <v>161.16999999999999</v>
      </c>
      <c r="J96" s="340">
        <v>144</v>
      </c>
      <c r="K96" s="341">
        <v>23208.5</v>
      </c>
    </row>
    <row r="97" spans="1:11" ht="14.4" customHeight="1" x14ac:dyDescent="0.3">
      <c r="A97" s="336" t="s">
        <v>341</v>
      </c>
      <c r="B97" s="337" t="s">
        <v>343</v>
      </c>
      <c r="C97" s="338" t="s">
        <v>349</v>
      </c>
      <c r="D97" s="339" t="s">
        <v>350</v>
      </c>
      <c r="E97" s="338" t="s">
        <v>423</v>
      </c>
      <c r="F97" s="339" t="s">
        <v>424</v>
      </c>
      <c r="G97" s="338" t="s">
        <v>613</v>
      </c>
      <c r="H97" s="338" t="s">
        <v>614</v>
      </c>
      <c r="I97" s="340">
        <v>129.63999999999999</v>
      </c>
      <c r="J97" s="340">
        <v>288</v>
      </c>
      <c r="K97" s="341">
        <v>37337.019999999997</v>
      </c>
    </row>
    <row r="98" spans="1:11" ht="14.4" customHeight="1" x14ac:dyDescent="0.3">
      <c r="A98" s="336" t="s">
        <v>341</v>
      </c>
      <c r="B98" s="337" t="s">
        <v>343</v>
      </c>
      <c r="C98" s="338" t="s">
        <v>349</v>
      </c>
      <c r="D98" s="339" t="s">
        <v>350</v>
      </c>
      <c r="E98" s="338" t="s">
        <v>423</v>
      </c>
      <c r="F98" s="339" t="s">
        <v>424</v>
      </c>
      <c r="G98" s="338" t="s">
        <v>615</v>
      </c>
      <c r="H98" s="338" t="s">
        <v>616</v>
      </c>
      <c r="I98" s="340">
        <v>146.93</v>
      </c>
      <c r="J98" s="340">
        <v>72</v>
      </c>
      <c r="K98" s="341">
        <v>10579.29</v>
      </c>
    </row>
    <row r="99" spans="1:11" ht="14.4" customHeight="1" x14ac:dyDescent="0.3">
      <c r="A99" s="336" t="s">
        <v>341</v>
      </c>
      <c r="B99" s="337" t="s">
        <v>343</v>
      </c>
      <c r="C99" s="338" t="s">
        <v>349</v>
      </c>
      <c r="D99" s="339" t="s">
        <v>350</v>
      </c>
      <c r="E99" s="338" t="s">
        <v>423</v>
      </c>
      <c r="F99" s="339" t="s">
        <v>424</v>
      </c>
      <c r="G99" s="338" t="s">
        <v>617</v>
      </c>
      <c r="H99" s="338" t="s">
        <v>618</v>
      </c>
      <c r="I99" s="340">
        <v>131.68</v>
      </c>
      <c r="J99" s="340">
        <v>72</v>
      </c>
      <c r="K99" s="341">
        <v>9480.74</v>
      </c>
    </row>
    <row r="100" spans="1:11" ht="14.4" customHeight="1" x14ac:dyDescent="0.3">
      <c r="A100" s="336" t="s">
        <v>341</v>
      </c>
      <c r="B100" s="337" t="s">
        <v>343</v>
      </c>
      <c r="C100" s="338" t="s">
        <v>349</v>
      </c>
      <c r="D100" s="339" t="s">
        <v>350</v>
      </c>
      <c r="E100" s="338" t="s">
        <v>423</v>
      </c>
      <c r="F100" s="339" t="s">
        <v>424</v>
      </c>
      <c r="G100" s="338" t="s">
        <v>619</v>
      </c>
      <c r="H100" s="338" t="s">
        <v>620</v>
      </c>
      <c r="I100" s="340">
        <v>189.47</v>
      </c>
      <c r="J100" s="340">
        <v>48</v>
      </c>
      <c r="K100" s="341">
        <v>9094.57</v>
      </c>
    </row>
    <row r="101" spans="1:11" ht="14.4" customHeight="1" x14ac:dyDescent="0.3">
      <c r="A101" s="336" t="s">
        <v>341</v>
      </c>
      <c r="B101" s="337" t="s">
        <v>343</v>
      </c>
      <c r="C101" s="338" t="s">
        <v>349</v>
      </c>
      <c r="D101" s="339" t="s">
        <v>350</v>
      </c>
      <c r="E101" s="338" t="s">
        <v>423</v>
      </c>
      <c r="F101" s="339" t="s">
        <v>424</v>
      </c>
      <c r="G101" s="338" t="s">
        <v>621</v>
      </c>
      <c r="H101" s="338" t="s">
        <v>622</v>
      </c>
      <c r="I101" s="340">
        <v>44.53</v>
      </c>
      <c r="J101" s="340">
        <v>288</v>
      </c>
      <c r="K101" s="341">
        <v>12824.06</v>
      </c>
    </row>
    <row r="102" spans="1:11" ht="14.4" customHeight="1" x14ac:dyDescent="0.3">
      <c r="A102" s="336" t="s">
        <v>341</v>
      </c>
      <c r="B102" s="337" t="s">
        <v>343</v>
      </c>
      <c r="C102" s="338" t="s">
        <v>349</v>
      </c>
      <c r="D102" s="339" t="s">
        <v>350</v>
      </c>
      <c r="E102" s="338" t="s">
        <v>423</v>
      </c>
      <c r="F102" s="339" t="s">
        <v>424</v>
      </c>
      <c r="G102" s="338" t="s">
        <v>623</v>
      </c>
      <c r="H102" s="338" t="s">
        <v>624</v>
      </c>
      <c r="I102" s="340">
        <v>263.54000000000002</v>
      </c>
      <c r="J102" s="340">
        <v>36</v>
      </c>
      <c r="K102" s="341">
        <v>9487.4</v>
      </c>
    </row>
    <row r="103" spans="1:11" ht="14.4" customHeight="1" x14ac:dyDescent="0.3">
      <c r="A103" s="336" t="s">
        <v>341</v>
      </c>
      <c r="B103" s="337" t="s">
        <v>343</v>
      </c>
      <c r="C103" s="338" t="s">
        <v>349</v>
      </c>
      <c r="D103" s="339" t="s">
        <v>350</v>
      </c>
      <c r="E103" s="338" t="s">
        <v>423</v>
      </c>
      <c r="F103" s="339" t="s">
        <v>424</v>
      </c>
      <c r="G103" s="338" t="s">
        <v>625</v>
      </c>
      <c r="H103" s="338" t="s">
        <v>626</v>
      </c>
      <c r="I103" s="340">
        <v>86.25</v>
      </c>
      <c r="J103" s="340">
        <v>144</v>
      </c>
      <c r="K103" s="341">
        <v>12420</v>
      </c>
    </row>
    <row r="104" spans="1:11" ht="14.4" customHeight="1" x14ac:dyDescent="0.3">
      <c r="A104" s="336" t="s">
        <v>341</v>
      </c>
      <c r="B104" s="337" t="s">
        <v>343</v>
      </c>
      <c r="C104" s="338" t="s">
        <v>349</v>
      </c>
      <c r="D104" s="339" t="s">
        <v>350</v>
      </c>
      <c r="E104" s="338" t="s">
        <v>423</v>
      </c>
      <c r="F104" s="339" t="s">
        <v>424</v>
      </c>
      <c r="G104" s="338" t="s">
        <v>627</v>
      </c>
      <c r="H104" s="338" t="s">
        <v>628</v>
      </c>
      <c r="I104" s="340">
        <v>75.040000000000006</v>
      </c>
      <c r="J104" s="340">
        <v>108</v>
      </c>
      <c r="K104" s="341">
        <v>8104.05</v>
      </c>
    </row>
    <row r="105" spans="1:11" ht="14.4" customHeight="1" x14ac:dyDescent="0.3">
      <c r="A105" s="336" t="s">
        <v>341</v>
      </c>
      <c r="B105" s="337" t="s">
        <v>343</v>
      </c>
      <c r="C105" s="338" t="s">
        <v>349</v>
      </c>
      <c r="D105" s="339" t="s">
        <v>350</v>
      </c>
      <c r="E105" s="338" t="s">
        <v>423</v>
      </c>
      <c r="F105" s="339" t="s">
        <v>424</v>
      </c>
      <c r="G105" s="338" t="s">
        <v>629</v>
      </c>
      <c r="H105" s="338" t="s">
        <v>630</v>
      </c>
      <c r="I105" s="340">
        <v>177.26</v>
      </c>
      <c r="J105" s="340">
        <v>72</v>
      </c>
      <c r="K105" s="341">
        <v>12763</v>
      </c>
    </row>
    <row r="106" spans="1:11" ht="14.4" customHeight="1" x14ac:dyDescent="0.3">
      <c r="A106" s="336" t="s">
        <v>341</v>
      </c>
      <c r="B106" s="337" t="s">
        <v>343</v>
      </c>
      <c r="C106" s="338" t="s">
        <v>349</v>
      </c>
      <c r="D106" s="339" t="s">
        <v>350</v>
      </c>
      <c r="E106" s="338" t="s">
        <v>425</v>
      </c>
      <c r="F106" s="339" t="s">
        <v>426</v>
      </c>
      <c r="G106" s="338" t="s">
        <v>631</v>
      </c>
      <c r="H106" s="338" t="s">
        <v>632</v>
      </c>
      <c r="I106" s="340">
        <v>0.31</v>
      </c>
      <c r="J106" s="340">
        <v>100</v>
      </c>
      <c r="K106" s="341">
        <v>31</v>
      </c>
    </row>
    <row r="107" spans="1:11" ht="14.4" customHeight="1" x14ac:dyDescent="0.3">
      <c r="A107" s="336" t="s">
        <v>341</v>
      </c>
      <c r="B107" s="337" t="s">
        <v>343</v>
      </c>
      <c r="C107" s="338" t="s">
        <v>349</v>
      </c>
      <c r="D107" s="339" t="s">
        <v>350</v>
      </c>
      <c r="E107" s="338" t="s">
        <v>425</v>
      </c>
      <c r="F107" s="339" t="s">
        <v>426</v>
      </c>
      <c r="G107" s="338" t="s">
        <v>633</v>
      </c>
      <c r="H107" s="338" t="s">
        <v>634</v>
      </c>
      <c r="I107" s="340">
        <v>10.98</v>
      </c>
      <c r="J107" s="340">
        <v>50</v>
      </c>
      <c r="K107" s="341">
        <v>549.02</v>
      </c>
    </row>
    <row r="108" spans="1:11" ht="14.4" customHeight="1" x14ac:dyDescent="0.3">
      <c r="A108" s="336" t="s">
        <v>341</v>
      </c>
      <c r="B108" s="337" t="s">
        <v>343</v>
      </c>
      <c r="C108" s="338" t="s">
        <v>349</v>
      </c>
      <c r="D108" s="339" t="s">
        <v>350</v>
      </c>
      <c r="E108" s="338" t="s">
        <v>425</v>
      </c>
      <c r="F108" s="339" t="s">
        <v>426</v>
      </c>
      <c r="G108" s="338" t="s">
        <v>635</v>
      </c>
      <c r="H108" s="338" t="s">
        <v>636</v>
      </c>
      <c r="I108" s="340">
        <v>10.99</v>
      </c>
      <c r="J108" s="340">
        <v>60</v>
      </c>
      <c r="K108" s="341">
        <v>659.21</v>
      </c>
    </row>
    <row r="109" spans="1:11" ht="14.4" customHeight="1" x14ac:dyDescent="0.3">
      <c r="A109" s="336" t="s">
        <v>341</v>
      </c>
      <c r="B109" s="337" t="s">
        <v>343</v>
      </c>
      <c r="C109" s="338" t="s">
        <v>349</v>
      </c>
      <c r="D109" s="339" t="s">
        <v>350</v>
      </c>
      <c r="E109" s="338" t="s">
        <v>425</v>
      </c>
      <c r="F109" s="339" t="s">
        <v>426</v>
      </c>
      <c r="G109" s="338" t="s">
        <v>637</v>
      </c>
      <c r="H109" s="338" t="s">
        <v>638</v>
      </c>
      <c r="I109" s="340">
        <v>10.99</v>
      </c>
      <c r="J109" s="340">
        <v>60</v>
      </c>
      <c r="K109" s="341">
        <v>659.21</v>
      </c>
    </row>
    <row r="110" spans="1:11" ht="14.4" customHeight="1" x14ac:dyDescent="0.3">
      <c r="A110" s="336" t="s">
        <v>341</v>
      </c>
      <c r="B110" s="337" t="s">
        <v>343</v>
      </c>
      <c r="C110" s="338" t="s">
        <v>349</v>
      </c>
      <c r="D110" s="339" t="s">
        <v>350</v>
      </c>
      <c r="E110" s="338" t="s">
        <v>425</v>
      </c>
      <c r="F110" s="339" t="s">
        <v>426</v>
      </c>
      <c r="G110" s="338" t="s">
        <v>639</v>
      </c>
      <c r="H110" s="338" t="s">
        <v>640</v>
      </c>
      <c r="I110" s="340">
        <v>10.46</v>
      </c>
      <c r="J110" s="340">
        <v>50</v>
      </c>
      <c r="K110" s="341">
        <v>523.16</v>
      </c>
    </row>
    <row r="111" spans="1:11" ht="14.4" customHeight="1" x14ac:dyDescent="0.3">
      <c r="A111" s="336" t="s">
        <v>341</v>
      </c>
      <c r="B111" s="337" t="s">
        <v>343</v>
      </c>
      <c r="C111" s="338" t="s">
        <v>349</v>
      </c>
      <c r="D111" s="339" t="s">
        <v>350</v>
      </c>
      <c r="E111" s="338" t="s">
        <v>425</v>
      </c>
      <c r="F111" s="339" t="s">
        <v>426</v>
      </c>
      <c r="G111" s="338" t="s">
        <v>641</v>
      </c>
      <c r="H111" s="338" t="s">
        <v>642</v>
      </c>
      <c r="I111" s="340">
        <v>10.984999999999999</v>
      </c>
      <c r="J111" s="340">
        <v>110</v>
      </c>
      <c r="K111" s="341">
        <v>1208.3899999999999</v>
      </c>
    </row>
    <row r="112" spans="1:11" ht="14.4" customHeight="1" x14ac:dyDescent="0.3">
      <c r="A112" s="336" t="s">
        <v>341</v>
      </c>
      <c r="B112" s="337" t="s">
        <v>343</v>
      </c>
      <c r="C112" s="338" t="s">
        <v>349</v>
      </c>
      <c r="D112" s="339" t="s">
        <v>350</v>
      </c>
      <c r="E112" s="338" t="s">
        <v>425</v>
      </c>
      <c r="F112" s="339" t="s">
        <v>426</v>
      </c>
      <c r="G112" s="338" t="s">
        <v>643</v>
      </c>
      <c r="H112" s="338" t="s">
        <v>644</v>
      </c>
      <c r="I112" s="340">
        <v>0.31</v>
      </c>
      <c r="J112" s="340">
        <v>100</v>
      </c>
      <c r="K112" s="341">
        <v>31</v>
      </c>
    </row>
    <row r="113" spans="1:11" ht="14.4" customHeight="1" x14ac:dyDescent="0.3">
      <c r="A113" s="336" t="s">
        <v>341</v>
      </c>
      <c r="B113" s="337" t="s">
        <v>343</v>
      </c>
      <c r="C113" s="338" t="s">
        <v>349</v>
      </c>
      <c r="D113" s="339" t="s">
        <v>350</v>
      </c>
      <c r="E113" s="338" t="s">
        <v>425</v>
      </c>
      <c r="F113" s="339" t="s">
        <v>426</v>
      </c>
      <c r="G113" s="338" t="s">
        <v>645</v>
      </c>
      <c r="H113" s="338" t="s">
        <v>646</v>
      </c>
      <c r="I113" s="340">
        <v>13.21</v>
      </c>
      <c r="J113" s="340">
        <v>50</v>
      </c>
      <c r="K113" s="341">
        <v>660.66</v>
      </c>
    </row>
    <row r="114" spans="1:11" ht="14.4" customHeight="1" x14ac:dyDescent="0.3">
      <c r="A114" s="336" t="s">
        <v>341</v>
      </c>
      <c r="B114" s="337" t="s">
        <v>343</v>
      </c>
      <c r="C114" s="338" t="s">
        <v>349</v>
      </c>
      <c r="D114" s="339" t="s">
        <v>350</v>
      </c>
      <c r="E114" s="338" t="s">
        <v>425</v>
      </c>
      <c r="F114" s="339" t="s">
        <v>426</v>
      </c>
      <c r="G114" s="338" t="s">
        <v>647</v>
      </c>
      <c r="H114" s="338" t="s">
        <v>648</v>
      </c>
      <c r="I114" s="340">
        <v>10.98</v>
      </c>
      <c r="J114" s="340">
        <v>60</v>
      </c>
      <c r="K114" s="341">
        <v>658.89</v>
      </c>
    </row>
    <row r="115" spans="1:11" ht="14.4" customHeight="1" x14ac:dyDescent="0.3">
      <c r="A115" s="336" t="s">
        <v>341</v>
      </c>
      <c r="B115" s="337" t="s">
        <v>343</v>
      </c>
      <c r="C115" s="338" t="s">
        <v>349</v>
      </c>
      <c r="D115" s="339" t="s">
        <v>350</v>
      </c>
      <c r="E115" s="338" t="s">
        <v>427</v>
      </c>
      <c r="F115" s="339" t="s">
        <v>428</v>
      </c>
      <c r="G115" s="338" t="s">
        <v>649</v>
      </c>
      <c r="H115" s="338" t="s">
        <v>650</v>
      </c>
      <c r="I115" s="340">
        <v>11.01</v>
      </c>
      <c r="J115" s="340">
        <v>480</v>
      </c>
      <c r="K115" s="341">
        <v>5284.8</v>
      </c>
    </row>
    <row r="116" spans="1:11" ht="14.4" customHeight="1" x14ac:dyDescent="0.3">
      <c r="A116" s="336" t="s">
        <v>341</v>
      </c>
      <c r="B116" s="337" t="s">
        <v>343</v>
      </c>
      <c r="C116" s="338" t="s">
        <v>349</v>
      </c>
      <c r="D116" s="339" t="s">
        <v>350</v>
      </c>
      <c r="E116" s="338" t="s">
        <v>427</v>
      </c>
      <c r="F116" s="339" t="s">
        <v>428</v>
      </c>
      <c r="G116" s="338" t="s">
        <v>651</v>
      </c>
      <c r="H116" s="338" t="s">
        <v>652</v>
      </c>
      <c r="I116" s="340">
        <v>11.01</v>
      </c>
      <c r="J116" s="340">
        <v>1200</v>
      </c>
      <c r="K116" s="341">
        <v>13212</v>
      </c>
    </row>
    <row r="117" spans="1:11" ht="14.4" customHeight="1" x14ac:dyDescent="0.3">
      <c r="A117" s="336" t="s">
        <v>341</v>
      </c>
      <c r="B117" s="337" t="s">
        <v>343</v>
      </c>
      <c r="C117" s="338" t="s">
        <v>349</v>
      </c>
      <c r="D117" s="339" t="s">
        <v>350</v>
      </c>
      <c r="E117" s="338" t="s">
        <v>427</v>
      </c>
      <c r="F117" s="339" t="s">
        <v>428</v>
      </c>
      <c r="G117" s="338" t="s">
        <v>653</v>
      </c>
      <c r="H117" s="338" t="s">
        <v>654</v>
      </c>
      <c r="I117" s="340">
        <v>11.01</v>
      </c>
      <c r="J117" s="340">
        <v>480</v>
      </c>
      <c r="K117" s="341">
        <v>5284.8</v>
      </c>
    </row>
    <row r="118" spans="1:11" ht="14.4" customHeight="1" x14ac:dyDescent="0.3">
      <c r="A118" s="336" t="s">
        <v>341</v>
      </c>
      <c r="B118" s="337" t="s">
        <v>343</v>
      </c>
      <c r="C118" s="338" t="s">
        <v>349</v>
      </c>
      <c r="D118" s="339" t="s">
        <v>350</v>
      </c>
      <c r="E118" s="338" t="s">
        <v>427</v>
      </c>
      <c r="F118" s="339" t="s">
        <v>428</v>
      </c>
      <c r="G118" s="338" t="s">
        <v>655</v>
      </c>
      <c r="H118" s="338" t="s">
        <v>656</v>
      </c>
      <c r="I118" s="340">
        <v>11.012499999999999</v>
      </c>
      <c r="J118" s="340">
        <v>1230</v>
      </c>
      <c r="K118" s="341">
        <v>13543.37</v>
      </c>
    </row>
    <row r="119" spans="1:11" ht="14.4" customHeight="1" x14ac:dyDescent="0.3">
      <c r="A119" s="336" t="s">
        <v>341</v>
      </c>
      <c r="B119" s="337" t="s">
        <v>343</v>
      </c>
      <c r="C119" s="338" t="s">
        <v>349</v>
      </c>
      <c r="D119" s="339" t="s">
        <v>350</v>
      </c>
      <c r="E119" s="338" t="s">
        <v>427</v>
      </c>
      <c r="F119" s="339" t="s">
        <v>428</v>
      </c>
      <c r="G119" s="338" t="s">
        <v>657</v>
      </c>
      <c r="H119" s="338" t="s">
        <v>658</v>
      </c>
      <c r="I119" s="340">
        <v>11.01</v>
      </c>
      <c r="J119" s="340">
        <v>680</v>
      </c>
      <c r="K119" s="341">
        <v>7486.8</v>
      </c>
    </row>
    <row r="120" spans="1:11" ht="14.4" customHeight="1" x14ac:dyDescent="0.3">
      <c r="A120" s="336" t="s">
        <v>341</v>
      </c>
      <c r="B120" s="337" t="s">
        <v>343</v>
      </c>
      <c r="C120" s="338" t="s">
        <v>349</v>
      </c>
      <c r="D120" s="339" t="s">
        <v>350</v>
      </c>
      <c r="E120" s="338" t="s">
        <v>427</v>
      </c>
      <c r="F120" s="339" t="s">
        <v>428</v>
      </c>
      <c r="G120" s="338" t="s">
        <v>659</v>
      </c>
      <c r="H120" s="338" t="s">
        <v>660</v>
      </c>
      <c r="I120" s="340">
        <v>10.55</v>
      </c>
      <c r="J120" s="340">
        <v>240</v>
      </c>
      <c r="K120" s="341">
        <v>2532.4300000000003</v>
      </c>
    </row>
    <row r="121" spans="1:11" ht="14.4" customHeight="1" x14ac:dyDescent="0.3">
      <c r="A121" s="336" t="s">
        <v>341</v>
      </c>
      <c r="B121" s="337" t="s">
        <v>343</v>
      </c>
      <c r="C121" s="338" t="s">
        <v>349</v>
      </c>
      <c r="D121" s="339" t="s">
        <v>350</v>
      </c>
      <c r="E121" s="338" t="s">
        <v>427</v>
      </c>
      <c r="F121" s="339" t="s">
        <v>428</v>
      </c>
      <c r="G121" s="338" t="s">
        <v>661</v>
      </c>
      <c r="H121" s="338" t="s">
        <v>662</v>
      </c>
      <c r="I121" s="340">
        <v>0.78</v>
      </c>
      <c r="J121" s="340">
        <v>8000</v>
      </c>
      <c r="K121" s="341">
        <v>6240</v>
      </c>
    </row>
    <row r="122" spans="1:11" ht="14.4" customHeight="1" x14ac:dyDescent="0.3">
      <c r="A122" s="336" t="s">
        <v>341</v>
      </c>
      <c r="B122" s="337" t="s">
        <v>343</v>
      </c>
      <c r="C122" s="338" t="s">
        <v>353</v>
      </c>
      <c r="D122" s="339" t="s">
        <v>354</v>
      </c>
      <c r="E122" s="338" t="s">
        <v>415</v>
      </c>
      <c r="F122" s="339" t="s">
        <v>416</v>
      </c>
      <c r="G122" s="338" t="s">
        <v>429</v>
      </c>
      <c r="H122" s="338" t="s">
        <v>430</v>
      </c>
      <c r="I122" s="340">
        <v>5.72</v>
      </c>
      <c r="J122" s="340">
        <v>30</v>
      </c>
      <c r="K122" s="341">
        <v>171.7</v>
      </c>
    </row>
    <row r="123" spans="1:11" ht="14.4" customHeight="1" x14ac:dyDescent="0.3">
      <c r="A123" s="336" t="s">
        <v>341</v>
      </c>
      <c r="B123" s="337" t="s">
        <v>343</v>
      </c>
      <c r="C123" s="338" t="s">
        <v>353</v>
      </c>
      <c r="D123" s="339" t="s">
        <v>354</v>
      </c>
      <c r="E123" s="338" t="s">
        <v>415</v>
      </c>
      <c r="F123" s="339" t="s">
        <v>416</v>
      </c>
      <c r="G123" s="338" t="s">
        <v>663</v>
      </c>
      <c r="H123" s="338" t="s">
        <v>664</v>
      </c>
      <c r="I123" s="340">
        <v>2.39</v>
      </c>
      <c r="J123" s="340">
        <v>20</v>
      </c>
      <c r="K123" s="341">
        <v>47.8</v>
      </c>
    </row>
    <row r="124" spans="1:11" ht="14.4" customHeight="1" x14ac:dyDescent="0.3">
      <c r="A124" s="336" t="s">
        <v>341</v>
      </c>
      <c r="B124" s="337" t="s">
        <v>343</v>
      </c>
      <c r="C124" s="338" t="s">
        <v>353</v>
      </c>
      <c r="D124" s="339" t="s">
        <v>354</v>
      </c>
      <c r="E124" s="338" t="s">
        <v>415</v>
      </c>
      <c r="F124" s="339" t="s">
        <v>416</v>
      </c>
      <c r="G124" s="338" t="s">
        <v>665</v>
      </c>
      <c r="H124" s="338" t="s">
        <v>666</v>
      </c>
      <c r="I124" s="340">
        <v>3.11</v>
      </c>
      <c r="J124" s="340">
        <v>20</v>
      </c>
      <c r="K124" s="341">
        <v>62.2</v>
      </c>
    </row>
    <row r="125" spans="1:11" ht="14.4" customHeight="1" x14ac:dyDescent="0.3">
      <c r="A125" s="336" t="s">
        <v>341</v>
      </c>
      <c r="B125" s="337" t="s">
        <v>343</v>
      </c>
      <c r="C125" s="338" t="s">
        <v>353</v>
      </c>
      <c r="D125" s="339" t="s">
        <v>354</v>
      </c>
      <c r="E125" s="338" t="s">
        <v>415</v>
      </c>
      <c r="F125" s="339" t="s">
        <v>416</v>
      </c>
      <c r="G125" s="338" t="s">
        <v>431</v>
      </c>
      <c r="H125" s="338" t="s">
        <v>432</v>
      </c>
      <c r="I125" s="340">
        <v>3.78</v>
      </c>
      <c r="J125" s="340">
        <v>20</v>
      </c>
      <c r="K125" s="341">
        <v>75.599999999999994</v>
      </c>
    </row>
    <row r="126" spans="1:11" ht="14.4" customHeight="1" x14ac:dyDescent="0.3">
      <c r="A126" s="336" t="s">
        <v>341</v>
      </c>
      <c r="B126" s="337" t="s">
        <v>343</v>
      </c>
      <c r="C126" s="338" t="s">
        <v>353</v>
      </c>
      <c r="D126" s="339" t="s">
        <v>354</v>
      </c>
      <c r="E126" s="338" t="s">
        <v>415</v>
      </c>
      <c r="F126" s="339" t="s">
        <v>416</v>
      </c>
      <c r="G126" s="338" t="s">
        <v>667</v>
      </c>
      <c r="H126" s="338" t="s">
        <v>668</v>
      </c>
      <c r="I126" s="340">
        <v>3.59</v>
      </c>
      <c r="J126" s="340">
        <v>40</v>
      </c>
      <c r="K126" s="341">
        <v>143.6</v>
      </c>
    </row>
    <row r="127" spans="1:11" ht="14.4" customHeight="1" x14ac:dyDescent="0.3">
      <c r="A127" s="336" t="s">
        <v>341</v>
      </c>
      <c r="B127" s="337" t="s">
        <v>343</v>
      </c>
      <c r="C127" s="338" t="s">
        <v>353</v>
      </c>
      <c r="D127" s="339" t="s">
        <v>354</v>
      </c>
      <c r="E127" s="338" t="s">
        <v>415</v>
      </c>
      <c r="F127" s="339" t="s">
        <v>416</v>
      </c>
      <c r="G127" s="338" t="s">
        <v>441</v>
      </c>
      <c r="H127" s="338" t="s">
        <v>442</v>
      </c>
      <c r="I127" s="340">
        <v>27.36</v>
      </c>
      <c r="J127" s="340">
        <v>10</v>
      </c>
      <c r="K127" s="341">
        <v>273.60000000000002</v>
      </c>
    </row>
    <row r="128" spans="1:11" ht="14.4" customHeight="1" x14ac:dyDescent="0.3">
      <c r="A128" s="336" t="s">
        <v>341</v>
      </c>
      <c r="B128" s="337" t="s">
        <v>343</v>
      </c>
      <c r="C128" s="338" t="s">
        <v>353</v>
      </c>
      <c r="D128" s="339" t="s">
        <v>354</v>
      </c>
      <c r="E128" s="338" t="s">
        <v>415</v>
      </c>
      <c r="F128" s="339" t="s">
        <v>416</v>
      </c>
      <c r="G128" s="338" t="s">
        <v>669</v>
      </c>
      <c r="H128" s="338" t="s">
        <v>670</v>
      </c>
      <c r="I128" s="340">
        <v>65.2</v>
      </c>
      <c r="J128" s="340">
        <v>10</v>
      </c>
      <c r="K128" s="341">
        <v>652</v>
      </c>
    </row>
    <row r="129" spans="1:11" ht="14.4" customHeight="1" x14ac:dyDescent="0.3">
      <c r="A129" s="336" t="s">
        <v>341</v>
      </c>
      <c r="B129" s="337" t="s">
        <v>343</v>
      </c>
      <c r="C129" s="338" t="s">
        <v>353</v>
      </c>
      <c r="D129" s="339" t="s">
        <v>354</v>
      </c>
      <c r="E129" s="338" t="s">
        <v>415</v>
      </c>
      <c r="F129" s="339" t="s">
        <v>416</v>
      </c>
      <c r="G129" s="338" t="s">
        <v>671</v>
      </c>
      <c r="H129" s="338" t="s">
        <v>672</v>
      </c>
      <c r="I129" s="340">
        <v>15.53</v>
      </c>
      <c r="J129" s="340">
        <v>10</v>
      </c>
      <c r="K129" s="341">
        <v>155.30000000000001</v>
      </c>
    </row>
    <row r="130" spans="1:11" ht="14.4" customHeight="1" x14ac:dyDescent="0.3">
      <c r="A130" s="336" t="s">
        <v>341</v>
      </c>
      <c r="B130" s="337" t="s">
        <v>343</v>
      </c>
      <c r="C130" s="338" t="s">
        <v>353</v>
      </c>
      <c r="D130" s="339" t="s">
        <v>354</v>
      </c>
      <c r="E130" s="338" t="s">
        <v>415</v>
      </c>
      <c r="F130" s="339" t="s">
        <v>416</v>
      </c>
      <c r="G130" s="338" t="s">
        <v>445</v>
      </c>
      <c r="H130" s="338" t="s">
        <v>446</v>
      </c>
      <c r="I130" s="340">
        <v>26.45</v>
      </c>
      <c r="J130" s="340">
        <v>1600</v>
      </c>
      <c r="K130" s="341">
        <v>42320</v>
      </c>
    </row>
    <row r="131" spans="1:11" ht="14.4" customHeight="1" x14ac:dyDescent="0.3">
      <c r="A131" s="336" t="s">
        <v>341</v>
      </c>
      <c r="B131" s="337" t="s">
        <v>343</v>
      </c>
      <c r="C131" s="338" t="s">
        <v>353</v>
      </c>
      <c r="D131" s="339" t="s">
        <v>354</v>
      </c>
      <c r="E131" s="338" t="s">
        <v>415</v>
      </c>
      <c r="F131" s="339" t="s">
        <v>416</v>
      </c>
      <c r="G131" s="338" t="s">
        <v>447</v>
      </c>
      <c r="H131" s="338" t="s">
        <v>448</v>
      </c>
      <c r="I131" s="340">
        <v>0.31</v>
      </c>
      <c r="J131" s="340">
        <v>2000</v>
      </c>
      <c r="K131" s="341">
        <v>620</v>
      </c>
    </row>
    <row r="132" spans="1:11" ht="14.4" customHeight="1" x14ac:dyDescent="0.3">
      <c r="A132" s="336" t="s">
        <v>341</v>
      </c>
      <c r="B132" s="337" t="s">
        <v>343</v>
      </c>
      <c r="C132" s="338" t="s">
        <v>353</v>
      </c>
      <c r="D132" s="339" t="s">
        <v>354</v>
      </c>
      <c r="E132" s="338" t="s">
        <v>415</v>
      </c>
      <c r="F132" s="339" t="s">
        <v>416</v>
      </c>
      <c r="G132" s="338" t="s">
        <v>673</v>
      </c>
      <c r="H132" s="338" t="s">
        <v>674</v>
      </c>
      <c r="I132" s="340">
        <v>61.21</v>
      </c>
      <c r="J132" s="340">
        <v>4</v>
      </c>
      <c r="K132" s="341">
        <v>244.84</v>
      </c>
    </row>
    <row r="133" spans="1:11" ht="14.4" customHeight="1" x14ac:dyDescent="0.3">
      <c r="A133" s="336" t="s">
        <v>341</v>
      </c>
      <c r="B133" s="337" t="s">
        <v>343</v>
      </c>
      <c r="C133" s="338" t="s">
        <v>353</v>
      </c>
      <c r="D133" s="339" t="s">
        <v>354</v>
      </c>
      <c r="E133" s="338" t="s">
        <v>415</v>
      </c>
      <c r="F133" s="339" t="s">
        <v>416</v>
      </c>
      <c r="G133" s="338" t="s">
        <v>675</v>
      </c>
      <c r="H133" s="338" t="s">
        <v>676</v>
      </c>
      <c r="I133" s="340">
        <v>16.100000000000001</v>
      </c>
      <c r="J133" s="340">
        <v>40</v>
      </c>
      <c r="K133" s="341">
        <v>644</v>
      </c>
    </row>
    <row r="134" spans="1:11" ht="14.4" customHeight="1" x14ac:dyDescent="0.3">
      <c r="A134" s="336" t="s">
        <v>341</v>
      </c>
      <c r="B134" s="337" t="s">
        <v>343</v>
      </c>
      <c r="C134" s="338" t="s">
        <v>353</v>
      </c>
      <c r="D134" s="339" t="s">
        <v>354</v>
      </c>
      <c r="E134" s="338" t="s">
        <v>415</v>
      </c>
      <c r="F134" s="339" t="s">
        <v>416</v>
      </c>
      <c r="G134" s="338" t="s">
        <v>461</v>
      </c>
      <c r="H134" s="338" t="s">
        <v>462</v>
      </c>
      <c r="I134" s="340">
        <v>214.05</v>
      </c>
      <c r="J134" s="340">
        <v>8</v>
      </c>
      <c r="K134" s="341">
        <v>1712.4</v>
      </c>
    </row>
    <row r="135" spans="1:11" ht="14.4" customHeight="1" x14ac:dyDescent="0.3">
      <c r="A135" s="336" t="s">
        <v>341</v>
      </c>
      <c r="B135" s="337" t="s">
        <v>343</v>
      </c>
      <c r="C135" s="338" t="s">
        <v>353</v>
      </c>
      <c r="D135" s="339" t="s">
        <v>354</v>
      </c>
      <c r="E135" s="338" t="s">
        <v>415</v>
      </c>
      <c r="F135" s="339" t="s">
        <v>416</v>
      </c>
      <c r="G135" s="338" t="s">
        <v>463</v>
      </c>
      <c r="H135" s="338" t="s">
        <v>464</v>
      </c>
      <c r="I135" s="340">
        <v>0.85</v>
      </c>
      <c r="J135" s="340">
        <v>200</v>
      </c>
      <c r="K135" s="341">
        <v>170</v>
      </c>
    </row>
    <row r="136" spans="1:11" ht="14.4" customHeight="1" x14ac:dyDescent="0.3">
      <c r="A136" s="336" t="s">
        <v>341</v>
      </c>
      <c r="B136" s="337" t="s">
        <v>343</v>
      </c>
      <c r="C136" s="338" t="s">
        <v>353</v>
      </c>
      <c r="D136" s="339" t="s">
        <v>354</v>
      </c>
      <c r="E136" s="338" t="s">
        <v>415</v>
      </c>
      <c r="F136" s="339" t="s">
        <v>416</v>
      </c>
      <c r="G136" s="338" t="s">
        <v>677</v>
      </c>
      <c r="H136" s="338" t="s">
        <v>678</v>
      </c>
      <c r="I136" s="340">
        <v>2.06</v>
      </c>
      <c r="J136" s="340">
        <v>200</v>
      </c>
      <c r="K136" s="341">
        <v>412</v>
      </c>
    </row>
    <row r="137" spans="1:11" ht="14.4" customHeight="1" x14ac:dyDescent="0.3">
      <c r="A137" s="336" t="s">
        <v>341</v>
      </c>
      <c r="B137" s="337" t="s">
        <v>343</v>
      </c>
      <c r="C137" s="338" t="s">
        <v>353</v>
      </c>
      <c r="D137" s="339" t="s">
        <v>354</v>
      </c>
      <c r="E137" s="338" t="s">
        <v>415</v>
      </c>
      <c r="F137" s="339" t="s">
        <v>416</v>
      </c>
      <c r="G137" s="338" t="s">
        <v>679</v>
      </c>
      <c r="H137" s="338" t="s">
        <v>680</v>
      </c>
      <c r="I137" s="340">
        <v>3.36</v>
      </c>
      <c r="J137" s="340">
        <v>200</v>
      </c>
      <c r="K137" s="341">
        <v>672</v>
      </c>
    </row>
    <row r="138" spans="1:11" ht="14.4" customHeight="1" x14ac:dyDescent="0.3">
      <c r="A138" s="336" t="s">
        <v>341</v>
      </c>
      <c r="B138" s="337" t="s">
        <v>343</v>
      </c>
      <c r="C138" s="338" t="s">
        <v>353</v>
      </c>
      <c r="D138" s="339" t="s">
        <v>354</v>
      </c>
      <c r="E138" s="338" t="s">
        <v>415</v>
      </c>
      <c r="F138" s="339" t="s">
        <v>416</v>
      </c>
      <c r="G138" s="338" t="s">
        <v>681</v>
      </c>
      <c r="H138" s="338" t="s">
        <v>682</v>
      </c>
      <c r="I138" s="340">
        <v>110.82</v>
      </c>
      <c r="J138" s="340">
        <v>20</v>
      </c>
      <c r="K138" s="341">
        <v>2216.46</v>
      </c>
    </row>
    <row r="139" spans="1:11" ht="14.4" customHeight="1" x14ac:dyDescent="0.3">
      <c r="A139" s="336" t="s">
        <v>341</v>
      </c>
      <c r="B139" s="337" t="s">
        <v>343</v>
      </c>
      <c r="C139" s="338" t="s">
        <v>353</v>
      </c>
      <c r="D139" s="339" t="s">
        <v>354</v>
      </c>
      <c r="E139" s="338" t="s">
        <v>415</v>
      </c>
      <c r="F139" s="339" t="s">
        <v>416</v>
      </c>
      <c r="G139" s="338" t="s">
        <v>683</v>
      </c>
      <c r="H139" s="338" t="s">
        <v>684</v>
      </c>
      <c r="I139" s="340">
        <v>64.23</v>
      </c>
      <c r="J139" s="340">
        <v>40</v>
      </c>
      <c r="K139" s="341">
        <v>2569.1999999999998</v>
      </c>
    </row>
    <row r="140" spans="1:11" ht="14.4" customHeight="1" x14ac:dyDescent="0.3">
      <c r="A140" s="336" t="s">
        <v>341</v>
      </c>
      <c r="B140" s="337" t="s">
        <v>343</v>
      </c>
      <c r="C140" s="338" t="s">
        <v>353</v>
      </c>
      <c r="D140" s="339" t="s">
        <v>354</v>
      </c>
      <c r="E140" s="338" t="s">
        <v>415</v>
      </c>
      <c r="F140" s="339" t="s">
        <v>416</v>
      </c>
      <c r="G140" s="338" t="s">
        <v>685</v>
      </c>
      <c r="H140" s="338" t="s">
        <v>686</v>
      </c>
      <c r="I140" s="340">
        <v>1</v>
      </c>
      <c r="J140" s="340">
        <v>1000</v>
      </c>
      <c r="K140" s="341">
        <v>1003.14</v>
      </c>
    </row>
    <row r="141" spans="1:11" ht="14.4" customHeight="1" x14ac:dyDescent="0.3">
      <c r="A141" s="336" t="s">
        <v>341</v>
      </c>
      <c r="B141" s="337" t="s">
        <v>343</v>
      </c>
      <c r="C141" s="338" t="s">
        <v>353</v>
      </c>
      <c r="D141" s="339" t="s">
        <v>354</v>
      </c>
      <c r="E141" s="338" t="s">
        <v>415</v>
      </c>
      <c r="F141" s="339" t="s">
        <v>416</v>
      </c>
      <c r="G141" s="338" t="s">
        <v>687</v>
      </c>
      <c r="H141" s="338" t="s">
        <v>688</v>
      </c>
      <c r="I141" s="340">
        <v>38.4</v>
      </c>
      <c r="J141" s="340">
        <v>20</v>
      </c>
      <c r="K141" s="341">
        <v>768</v>
      </c>
    </row>
    <row r="142" spans="1:11" ht="14.4" customHeight="1" x14ac:dyDescent="0.3">
      <c r="A142" s="336" t="s">
        <v>341</v>
      </c>
      <c r="B142" s="337" t="s">
        <v>343</v>
      </c>
      <c r="C142" s="338" t="s">
        <v>353</v>
      </c>
      <c r="D142" s="339" t="s">
        <v>354</v>
      </c>
      <c r="E142" s="338" t="s">
        <v>415</v>
      </c>
      <c r="F142" s="339" t="s">
        <v>416</v>
      </c>
      <c r="G142" s="338" t="s">
        <v>689</v>
      </c>
      <c r="H142" s="338" t="s">
        <v>690</v>
      </c>
      <c r="I142" s="340">
        <v>52.92</v>
      </c>
      <c r="J142" s="340">
        <v>50</v>
      </c>
      <c r="K142" s="341">
        <v>2646</v>
      </c>
    </row>
    <row r="143" spans="1:11" ht="14.4" customHeight="1" x14ac:dyDescent="0.3">
      <c r="A143" s="336" t="s">
        <v>341</v>
      </c>
      <c r="B143" s="337" t="s">
        <v>343</v>
      </c>
      <c r="C143" s="338" t="s">
        <v>353</v>
      </c>
      <c r="D143" s="339" t="s">
        <v>354</v>
      </c>
      <c r="E143" s="338" t="s">
        <v>417</v>
      </c>
      <c r="F143" s="339" t="s">
        <v>418</v>
      </c>
      <c r="G143" s="338" t="s">
        <v>691</v>
      </c>
      <c r="H143" s="338" t="s">
        <v>692</v>
      </c>
      <c r="I143" s="340">
        <v>0.57999999999999996</v>
      </c>
      <c r="J143" s="340">
        <v>300</v>
      </c>
      <c r="K143" s="341">
        <v>174</v>
      </c>
    </row>
    <row r="144" spans="1:11" ht="14.4" customHeight="1" x14ac:dyDescent="0.3">
      <c r="A144" s="336" t="s">
        <v>341</v>
      </c>
      <c r="B144" s="337" t="s">
        <v>343</v>
      </c>
      <c r="C144" s="338" t="s">
        <v>353</v>
      </c>
      <c r="D144" s="339" t="s">
        <v>354</v>
      </c>
      <c r="E144" s="338" t="s">
        <v>417</v>
      </c>
      <c r="F144" s="339" t="s">
        <v>418</v>
      </c>
      <c r="G144" s="338" t="s">
        <v>693</v>
      </c>
      <c r="H144" s="338" t="s">
        <v>694</v>
      </c>
      <c r="I144" s="340">
        <v>12.52</v>
      </c>
      <c r="J144" s="340">
        <v>200</v>
      </c>
      <c r="K144" s="341">
        <v>2503.8000000000002</v>
      </c>
    </row>
    <row r="145" spans="1:11" ht="14.4" customHeight="1" x14ac:dyDescent="0.3">
      <c r="A145" s="336" t="s">
        <v>341</v>
      </c>
      <c r="B145" s="337" t="s">
        <v>343</v>
      </c>
      <c r="C145" s="338" t="s">
        <v>353</v>
      </c>
      <c r="D145" s="339" t="s">
        <v>354</v>
      </c>
      <c r="E145" s="338" t="s">
        <v>417</v>
      </c>
      <c r="F145" s="339" t="s">
        <v>418</v>
      </c>
      <c r="G145" s="338" t="s">
        <v>695</v>
      </c>
      <c r="H145" s="338" t="s">
        <v>696</v>
      </c>
      <c r="I145" s="340">
        <v>5.96</v>
      </c>
      <c r="J145" s="340">
        <v>30</v>
      </c>
      <c r="K145" s="341">
        <v>178.8</v>
      </c>
    </row>
    <row r="146" spans="1:11" ht="14.4" customHeight="1" x14ac:dyDescent="0.3">
      <c r="A146" s="336" t="s">
        <v>341</v>
      </c>
      <c r="B146" s="337" t="s">
        <v>343</v>
      </c>
      <c r="C146" s="338" t="s">
        <v>353</v>
      </c>
      <c r="D146" s="339" t="s">
        <v>354</v>
      </c>
      <c r="E146" s="338" t="s">
        <v>417</v>
      </c>
      <c r="F146" s="339" t="s">
        <v>418</v>
      </c>
      <c r="G146" s="338" t="s">
        <v>503</v>
      </c>
      <c r="H146" s="338" t="s">
        <v>504</v>
      </c>
      <c r="I146" s="340">
        <v>4.24</v>
      </c>
      <c r="J146" s="340">
        <v>200</v>
      </c>
      <c r="K146" s="341">
        <v>848</v>
      </c>
    </row>
    <row r="147" spans="1:11" ht="14.4" customHeight="1" x14ac:dyDescent="0.3">
      <c r="A147" s="336" t="s">
        <v>341</v>
      </c>
      <c r="B147" s="337" t="s">
        <v>343</v>
      </c>
      <c r="C147" s="338" t="s">
        <v>353</v>
      </c>
      <c r="D147" s="339" t="s">
        <v>354</v>
      </c>
      <c r="E147" s="338" t="s">
        <v>417</v>
      </c>
      <c r="F147" s="339" t="s">
        <v>418</v>
      </c>
      <c r="G147" s="338" t="s">
        <v>517</v>
      </c>
      <c r="H147" s="338" t="s">
        <v>518</v>
      </c>
      <c r="I147" s="340">
        <v>91.71</v>
      </c>
      <c r="J147" s="340">
        <v>10</v>
      </c>
      <c r="K147" s="341">
        <v>917.14</v>
      </c>
    </row>
    <row r="148" spans="1:11" ht="14.4" customHeight="1" x14ac:dyDescent="0.3">
      <c r="A148" s="336" t="s">
        <v>341</v>
      </c>
      <c r="B148" s="337" t="s">
        <v>343</v>
      </c>
      <c r="C148" s="338" t="s">
        <v>353</v>
      </c>
      <c r="D148" s="339" t="s">
        <v>354</v>
      </c>
      <c r="E148" s="338" t="s">
        <v>417</v>
      </c>
      <c r="F148" s="339" t="s">
        <v>418</v>
      </c>
      <c r="G148" s="338" t="s">
        <v>519</v>
      </c>
      <c r="H148" s="338" t="s">
        <v>520</v>
      </c>
      <c r="I148" s="340">
        <v>12.11</v>
      </c>
      <c r="J148" s="340">
        <v>100</v>
      </c>
      <c r="K148" s="341">
        <v>1211</v>
      </c>
    </row>
    <row r="149" spans="1:11" ht="14.4" customHeight="1" x14ac:dyDescent="0.3">
      <c r="A149" s="336" t="s">
        <v>341</v>
      </c>
      <c r="B149" s="337" t="s">
        <v>343</v>
      </c>
      <c r="C149" s="338" t="s">
        <v>353</v>
      </c>
      <c r="D149" s="339" t="s">
        <v>354</v>
      </c>
      <c r="E149" s="338" t="s">
        <v>417</v>
      </c>
      <c r="F149" s="339" t="s">
        <v>418</v>
      </c>
      <c r="G149" s="338" t="s">
        <v>523</v>
      </c>
      <c r="H149" s="338" t="s">
        <v>524</v>
      </c>
      <c r="I149" s="340">
        <v>56.38</v>
      </c>
      <c r="J149" s="340">
        <v>60</v>
      </c>
      <c r="K149" s="341">
        <v>3382.68</v>
      </c>
    </row>
    <row r="150" spans="1:11" ht="14.4" customHeight="1" x14ac:dyDescent="0.3">
      <c r="A150" s="336" t="s">
        <v>341</v>
      </c>
      <c r="B150" s="337" t="s">
        <v>343</v>
      </c>
      <c r="C150" s="338" t="s">
        <v>353</v>
      </c>
      <c r="D150" s="339" t="s">
        <v>354</v>
      </c>
      <c r="E150" s="338" t="s">
        <v>417</v>
      </c>
      <c r="F150" s="339" t="s">
        <v>418</v>
      </c>
      <c r="G150" s="338" t="s">
        <v>525</v>
      </c>
      <c r="H150" s="338" t="s">
        <v>526</v>
      </c>
      <c r="I150" s="340">
        <v>13.2</v>
      </c>
      <c r="J150" s="340">
        <v>12</v>
      </c>
      <c r="K150" s="341">
        <v>158.4</v>
      </c>
    </row>
    <row r="151" spans="1:11" ht="14.4" customHeight="1" x14ac:dyDescent="0.3">
      <c r="A151" s="336" t="s">
        <v>341</v>
      </c>
      <c r="B151" s="337" t="s">
        <v>343</v>
      </c>
      <c r="C151" s="338" t="s">
        <v>353</v>
      </c>
      <c r="D151" s="339" t="s">
        <v>354</v>
      </c>
      <c r="E151" s="338" t="s">
        <v>417</v>
      </c>
      <c r="F151" s="339" t="s">
        <v>418</v>
      </c>
      <c r="G151" s="338" t="s">
        <v>697</v>
      </c>
      <c r="H151" s="338" t="s">
        <v>698</v>
      </c>
      <c r="I151" s="340">
        <v>4.7</v>
      </c>
      <c r="J151" s="340">
        <v>58</v>
      </c>
      <c r="K151" s="341">
        <v>272.79000000000002</v>
      </c>
    </row>
    <row r="152" spans="1:11" ht="14.4" customHeight="1" x14ac:dyDescent="0.3">
      <c r="A152" s="336" t="s">
        <v>341</v>
      </c>
      <c r="B152" s="337" t="s">
        <v>343</v>
      </c>
      <c r="C152" s="338" t="s">
        <v>353</v>
      </c>
      <c r="D152" s="339" t="s">
        <v>354</v>
      </c>
      <c r="E152" s="338" t="s">
        <v>417</v>
      </c>
      <c r="F152" s="339" t="s">
        <v>418</v>
      </c>
      <c r="G152" s="338" t="s">
        <v>699</v>
      </c>
      <c r="H152" s="338" t="s">
        <v>700</v>
      </c>
      <c r="I152" s="340">
        <v>50.65</v>
      </c>
      <c r="J152" s="340">
        <v>1500</v>
      </c>
      <c r="K152" s="341">
        <v>75975.899999999994</v>
      </c>
    </row>
    <row r="153" spans="1:11" ht="14.4" customHeight="1" x14ac:dyDescent="0.3">
      <c r="A153" s="336" t="s">
        <v>341</v>
      </c>
      <c r="B153" s="337" t="s">
        <v>343</v>
      </c>
      <c r="C153" s="338" t="s">
        <v>353</v>
      </c>
      <c r="D153" s="339" t="s">
        <v>354</v>
      </c>
      <c r="E153" s="338" t="s">
        <v>417</v>
      </c>
      <c r="F153" s="339" t="s">
        <v>418</v>
      </c>
      <c r="G153" s="338" t="s">
        <v>701</v>
      </c>
      <c r="H153" s="338" t="s">
        <v>702</v>
      </c>
      <c r="I153" s="340">
        <v>852.51</v>
      </c>
      <c r="J153" s="340">
        <v>10</v>
      </c>
      <c r="K153" s="341">
        <v>8525.06</v>
      </c>
    </row>
    <row r="154" spans="1:11" ht="14.4" customHeight="1" x14ac:dyDescent="0.3">
      <c r="A154" s="336" t="s">
        <v>341</v>
      </c>
      <c r="B154" s="337" t="s">
        <v>343</v>
      </c>
      <c r="C154" s="338" t="s">
        <v>353</v>
      </c>
      <c r="D154" s="339" t="s">
        <v>354</v>
      </c>
      <c r="E154" s="338" t="s">
        <v>423</v>
      </c>
      <c r="F154" s="339" t="s">
        <v>424</v>
      </c>
      <c r="G154" s="338" t="s">
        <v>613</v>
      </c>
      <c r="H154" s="338" t="s">
        <v>614</v>
      </c>
      <c r="I154" s="340">
        <v>129.63999999999999</v>
      </c>
      <c r="J154" s="340">
        <v>216</v>
      </c>
      <c r="K154" s="341">
        <v>28002.76</v>
      </c>
    </row>
    <row r="155" spans="1:11" ht="14.4" customHeight="1" x14ac:dyDescent="0.3">
      <c r="A155" s="336" t="s">
        <v>341</v>
      </c>
      <c r="B155" s="337" t="s">
        <v>343</v>
      </c>
      <c r="C155" s="338" t="s">
        <v>353</v>
      </c>
      <c r="D155" s="339" t="s">
        <v>354</v>
      </c>
      <c r="E155" s="338" t="s">
        <v>425</v>
      </c>
      <c r="F155" s="339" t="s">
        <v>426</v>
      </c>
      <c r="G155" s="338" t="s">
        <v>703</v>
      </c>
      <c r="H155" s="338" t="s">
        <v>704</v>
      </c>
      <c r="I155" s="340">
        <v>0.3</v>
      </c>
      <c r="J155" s="340">
        <v>200</v>
      </c>
      <c r="K155" s="341">
        <v>60</v>
      </c>
    </row>
    <row r="156" spans="1:11" ht="14.4" customHeight="1" x14ac:dyDescent="0.3">
      <c r="A156" s="336" t="s">
        <v>341</v>
      </c>
      <c r="B156" s="337" t="s">
        <v>343</v>
      </c>
      <c r="C156" s="338" t="s">
        <v>353</v>
      </c>
      <c r="D156" s="339" t="s">
        <v>354</v>
      </c>
      <c r="E156" s="338" t="s">
        <v>425</v>
      </c>
      <c r="F156" s="339" t="s">
        <v>426</v>
      </c>
      <c r="G156" s="338" t="s">
        <v>643</v>
      </c>
      <c r="H156" s="338" t="s">
        <v>644</v>
      </c>
      <c r="I156" s="340">
        <v>0.31</v>
      </c>
      <c r="J156" s="340">
        <v>400</v>
      </c>
      <c r="K156" s="341">
        <v>124</v>
      </c>
    </row>
    <row r="157" spans="1:11" ht="14.4" customHeight="1" x14ac:dyDescent="0.3">
      <c r="A157" s="336" t="s">
        <v>341</v>
      </c>
      <c r="B157" s="337" t="s">
        <v>343</v>
      </c>
      <c r="C157" s="338" t="s">
        <v>353</v>
      </c>
      <c r="D157" s="339" t="s">
        <v>354</v>
      </c>
      <c r="E157" s="338" t="s">
        <v>427</v>
      </c>
      <c r="F157" s="339" t="s">
        <v>428</v>
      </c>
      <c r="G157" s="338" t="s">
        <v>705</v>
      </c>
      <c r="H157" s="338" t="s">
        <v>706</v>
      </c>
      <c r="I157" s="340">
        <v>16.21</v>
      </c>
      <c r="J157" s="340">
        <v>500</v>
      </c>
      <c r="K157" s="341">
        <v>8107</v>
      </c>
    </row>
    <row r="158" spans="1:11" ht="14.4" customHeight="1" x14ac:dyDescent="0.3">
      <c r="A158" s="336" t="s">
        <v>341</v>
      </c>
      <c r="B158" s="337" t="s">
        <v>343</v>
      </c>
      <c r="C158" s="338" t="s">
        <v>353</v>
      </c>
      <c r="D158" s="339" t="s">
        <v>354</v>
      </c>
      <c r="E158" s="338" t="s">
        <v>427</v>
      </c>
      <c r="F158" s="339" t="s">
        <v>428</v>
      </c>
      <c r="G158" s="338" t="s">
        <v>707</v>
      </c>
      <c r="H158" s="338" t="s">
        <v>708</v>
      </c>
      <c r="I158" s="340">
        <v>7.5</v>
      </c>
      <c r="J158" s="340">
        <v>100</v>
      </c>
      <c r="K158" s="341">
        <v>750</v>
      </c>
    </row>
    <row r="159" spans="1:11" ht="14.4" customHeight="1" x14ac:dyDescent="0.3">
      <c r="A159" s="336" t="s">
        <v>341</v>
      </c>
      <c r="B159" s="337" t="s">
        <v>343</v>
      </c>
      <c r="C159" s="338" t="s">
        <v>353</v>
      </c>
      <c r="D159" s="339" t="s">
        <v>354</v>
      </c>
      <c r="E159" s="338" t="s">
        <v>427</v>
      </c>
      <c r="F159" s="339" t="s">
        <v>428</v>
      </c>
      <c r="G159" s="338" t="s">
        <v>709</v>
      </c>
      <c r="H159" s="338" t="s">
        <v>710</v>
      </c>
      <c r="I159" s="340">
        <v>20.69</v>
      </c>
      <c r="J159" s="340">
        <v>100</v>
      </c>
      <c r="K159" s="341">
        <v>2069</v>
      </c>
    </row>
    <row r="160" spans="1:11" ht="14.4" customHeight="1" x14ac:dyDescent="0.3">
      <c r="A160" s="336" t="s">
        <v>341</v>
      </c>
      <c r="B160" s="337" t="s">
        <v>343</v>
      </c>
      <c r="C160" s="338" t="s">
        <v>353</v>
      </c>
      <c r="D160" s="339" t="s">
        <v>354</v>
      </c>
      <c r="E160" s="338" t="s">
        <v>427</v>
      </c>
      <c r="F160" s="339" t="s">
        <v>428</v>
      </c>
      <c r="G160" s="338" t="s">
        <v>711</v>
      </c>
      <c r="H160" s="338" t="s">
        <v>712</v>
      </c>
      <c r="I160" s="340">
        <v>20.69</v>
      </c>
      <c r="J160" s="340">
        <v>173</v>
      </c>
      <c r="K160" s="341">
        <v>3579.37</v>
      </c>
    </row>
    <row r="161" spans="1:11" ht="14.4" customHeight="1" x14ac:dyDescent="0.3">
      <c r="A161" s="336" t="s">
        <v>341</v>
      </c>
      <c r="B161" s="337" t="s">
        <v>343</v>
      </c>
      <c r="C161" s="338" t="s">
        <v>353</v>
      </c>
      <c r="D161" s="339" t="s">
        <v>354</v>
      </c>
      <c r="E161" s="338" t="s">
        <v>427</v>
      </c>
      <c r="F161" s="339" t="s">
        <v>428</v>
      </c>
      <c r="G161" s="338" t="s">
        <v>713</v>
      </c>
      <c r="H161" s="338" t="s">
        <v>714</v>
      </c>
      <c r="I161" s="340">
        <v>16.21</v>
      </c>
      <c r="J161" s="340">
        <v>900</v>
      </c>
      <c r="K161" s="341">
        <v>14591</v>
      </c>
    </row>
    <row r="162" spans="1:11" ht="14.4" customHeight="1" x14ac:dyDescent="0.3">
      <c r="A162" s="336" t="s">
        <v>341</v>
      </c>
      <c r="B162" s="337" t="s">
        <v>343</v>
      </c>
      <c r="C162" s="338" t="s">
        <v>353</v>
      </c>
      <c r="D162" s="339" t="s">
        <v>354</v>
      </c>
      <c r="E162" s="338" t="s">
        <v>427</v>
      </c>
      <c r="F162" s="339" t="s">
        <v>428</v>
      </c>
      <c r="G162" s="338" t="s">
        <v>649</v>
      </c>
      <c r="H162" s="338" t="s">
        <v>650</v>
      </c>
      <c r="I162" s="340">
        <v>11.01</v>
      </c>
      <c r="J162" s="340">
        <v>520</v>
      </c>
      <c r="K162" s="341">
        <v>5725.2</v>
      </c>
    </row>
    <row r="163" spans="1:11" ht="14.4" customHeight="1" x14ac:dyDescent="0.3">
      <c r="A163" s="336" t="s">
        <v>341</v>
      </c>
      <c r="B163" s="337" t="s">
        <v>343</v>
      </c>
      <c r="C163" s="338" t="s">
        <v>353</v>
      </c>
      <c r="D163" s="339" t="s">
        <v>354</v>
      </c>
      <c r="E163" s="338" t="s">
        <v>427</v>
      </c>
      <c r="F163" s="339" t="s">
        <v>428</v>
      </c>
      <c r="G163" s="338" t="s">
        <v>653</v>
      </c>
      <c r="H163" s="338" t="s">
        <v>654</v>
      </c>
      <c r="I163" s="340">
        <v>11.02</v>
      </c>
      <c r="J163" s="340">
        <v>480</v>
      </c>
      <c r="K163" s="341">
        <v>5287.3</v>
      </c>
    </row>
    <row r="164" spans="1:11" ht="14.4" customHeight="1" x14ac:dyDescent="0.3">
      <c r="A164" s="336" t="s">
        <v>341</v>
      </c>
      <c r="B164" s="337" t="s">
        <v>343</v>
      </c>
      <c r="C164" s="338" t="s">
        <v>353</v>
      </c>
      <c r="D164" s="339" t="s">
        <v>354</v>
      </c>
      <c r="E164" s="338" t="s">
        <v>427</v>
      </c>
      <c r="F164" s="339" t="s">
        <v>428</v>
      </c>
      <c r="G164" s="338" t="s">
        <v>655</v>
      </c>
      <c r="H164" s="338" t="s">
        <v>656</v>
      </c>
      <c r="I164" s="340">
        <v>11.01</v>
      </c>
      <c r="J164" s="340">
        <v>480</v>
      </c>
      <c r="K164" s="341">
        <v>5284.8</v>
      </c>
    </row>
    <row r="165" spans="1:11" ht="14.4" customHeight="1" x14ac:dyDescent="0.3">
      <c r="A165" s="336" t="s">
        <v>341</v>
      </c>
      <c r="B165" s="337" t="s">
        <v>343</v>
      </c>
      <c r="C165" s="338" t="s">
        <v>353</v>
      </c>
      <c r="D165" s="339" t="s">
        <v>354</v>
      </c>
      <c r="E165" s="338" t="s">
        <v>427</v>
      </c>
      <c r="F165" s="339" t="s">
        <v>428</v>
      </c>
      <c r="G165" s="338" t="s">
        <v>715</v>
      </c>
      <c r="H165" s="338" t="s">
        <v>716</v>
      </c>
      <c r="I165" s="340">
        <v>16.21</v>
      </c>
      <c r="J165" s="340">
        <v>500</v>
      </c>
      <c r="K165" s="341">
        <v>8107</v>
      </c>
    </row>
    <row r="166" spans="1:11" ht="14.4" customHeight="1" x14ac:dyDescent="0.3">
      <c r="A166" s="336" t="s">
        <v>341</v>
      </c>
      <c r="B166" s="337" t="s">
        <v>343</v>
      </c>
      <c r="C166" s="338" t="s">
        <v>353</v>
      </c>
      <c r="D166" s="339" t="s">
        <v>354</v>
      </c>
      <c r="E166" s="338" t="s">
        <v>427</v>
      </c>
      <c r="F166" s="339" t="s">
        <v>428</v>
      </c>
      <c r="G166" s="338" t="s">
        <v>717</v>
      </c>
      <c r="H166" s="338" t="s">
        <v>718</v>
      </c>
      <c r="I166" s="340">
        <v>16.21</v>
      </c>
      <c r="J166" s="340">
        <v>900</v>
      </c>
      <c r="K166" s="341">
        <v>14592.6</v>
      </c>
    </row>
    <row r="167" spans="1:11" ht="14.4" customHeight="1" x14ac:dyDescent="0.3">
      <c r="A167" s="336" t="s">
        <v>341</v>
      </c>
      <c r="B167" s="337" t="s">
        <v>343</v>
      </c>
      <c r="C167" s="338" t="s">
        <v>353</v>
      </c>
      <c r="D167" s="339" t="s">
        <v>354</v>
      </c>
      <c r="E167" s="338" t="s">
        <v>427</v>
      </c>
      <c r="F167" s="339" t="s">
        <v>428</v>
      </c>
      <c r="G167" s="338" t="s">
        <v>719</v>
      </c>
      <c r="H167" s="338" t="s">
        <v>720</v>
      </c>
      <c r="I167" s="340">
        <v>16.21</v>
      </c>
      <c r="J167" s="340">
        <v>750</v>
      </c>
      <c r="K167" s="341">
        <v>12160.5</v>
      </c>
    </row>
    <row r="168" spans="1:11" ht="14.4" customHeight="1" x14ac:dyDescent="0.3">
      <c r="A168" s="336" t="s">
        <v>341</v>
      </c>
      <c r="B168" s="337" t="s">
        <v>343</v>
      </c>
      <c r="C168" s="338" t="s">
        <v>353</v>
      </c>
      <c r="D168" s="339" t="s">
        <v>354</v>
      </c>
      <c r="E168" s="338" t="s">
        <v>427</v>
      </c>
      <c r="F168" s="339" t="s">
        <v>428</v>
      </c>
      <c r="G168" s="338" t="s">
        <v>721</v>
      </c>
      <c r="H168" s="338" t="s">
        <v>722</v>
      </c>
      <c r="I168" s="340">
        <v>11.01</v>
      </c>
      <c r="J168" s="340">
        <v>200</v>
      </c>
      <c r="K168" s="341">
        <v>2202.1999999999998</v>
      </c>
    </row>
    <row r="169" spans="1:11" ht="14.4" customHeight="1" thickBot="1" x14ac:dyDescent="0.35">
      <c r="A169" s="342" t="s">
        <v>341</v>
      </c>
      <c r="B169" s="343" t="s">
        <v>343</v>
      </c>
      <c r="C169" s="344" t="s">
        <v>353</v>
      </c>
      <c r="D169" s="345" t="s">
        <v>354</v>
      </c>
      <c r="E169" s="344" t="s">
        <v>427</v>
      </c>
      <c r="F169" s="345" t="s">
        <v>428</v>
      </c>
      <c r="G169" s="344" t="s">
        <v>661</v>
      </c>
      <c r="H169" s="344" t="s">
        <v>662</v>
      </c>
      <c r="I169" s="346">
        <v>0.78</v>
      </c>
      <c r="J169" s="346">
        <v>3000</v>
      </c>
      <c r="K169" s="347">
        <v>2340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2014-03-27T10:03:47Z</cp:lastPrinted>
  <dcterms:created xsi:type="dcterms:W3CDTF">2013-04-17T20:15:29Z</dcterms:created>
  <dcterms:modified xsi:type="dcterms:W3CDTF">2014-03-27T10:33:41Z</dcterms:modified>
</cp:coreProperties>
</file>