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D16" i="414"/>
  <c r="C4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<sst xmlns="http://schemas.openxmlformats.org/spreadsheetml/2006/main" count="6123" uniqueCount="1497">
  <si>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</si>
  <si>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</si>
  <si>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</si>
  <si>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</si>
  <si>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</si>
  <si>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</si>
  <si>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</si>
  <si>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</si>
  <si>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</si>
  <si>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</si>
  <si>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</si>
  <si>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</si>
  <si>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</si>
  <si>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</si>
  <si>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</si>
  <si>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</si>
  <si>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</si>
  <si>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</si>
  <si>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</si>
  <si>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</si>
  <si>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</si>
  <si>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</si>
  <si>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</si>
  <si>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</si>
  <si>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</si>
  <si>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</si>
  <si>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</si>
  <si>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</si>
  <si>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</si>
  <si>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</si>
  <si>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</si>
  <si>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</si>
  <si>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</si>
  <si>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</si>
  <si>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</si>
  <si>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</si>
  <si>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</si>
  <si>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</si>
  <si>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</si>
  <si>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</si>
  <si>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</si>
  <si>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</si>
  <si>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</si>
  <si>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</si>
  <si>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</si>
  <si>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</si>
  <si>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</si>
  <si>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</si>
  <si>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</si>
  <si>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</si>
  <si>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</si>
  <si>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</si>
  <si>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</si>
  <si>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</si>
  <si>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</si>
  <si>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</si>
  <si>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</si>
  <si>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</si>
  <si>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</si>
  <si>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</si>
  <si>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</si>
  <si>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</si>
  <si>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</si>
  <si>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</si>
  <si>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</si>
  <si>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</si>
  <si>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</si>
  <si>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</si>
  <si>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</si>
  <si>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</si>
  <si>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</si>
  <si>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</si>
  <si>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</si>
  <si>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</si>
  <si>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</si>
  <si>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</si>
  <si>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</si>
  <si>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</si>
  <si>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</si>
  <si>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</si>
  <si>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</si>
  <si>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</si>
  <si>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</si>
  <si>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</si>
  <si>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</si>
  <si>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</si>
  <si>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</si>
  <si>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</si>
  <si>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</si>
  <si>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</si>
  <si>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</si>
  <si>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</si>
  <si>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</si>
  <si>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</si>
  <si>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</si>
  <si>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</si>
  <si>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</si>
  <si>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</si>
  <si>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</si>
  <si>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</si>
  <si>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</si>
  <si>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</si>
  <si>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</si>
  <si>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</si>
  <si>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</si>
  <si>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</si>
  <si>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</si>
  <si>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</si>
  <si>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</si>
  <si>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</si>
  <si>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</si>
  <si>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</si>
  <si>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</si>
  <si>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</si>
  <si>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</si>
  <si>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</si>
  <si>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</si>
  <si>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</si>
  <si>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</si>
  <si>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</si>
  <si>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</si>
  <si>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</si>
  <si>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</si>
  <si>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</si>
  <si>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</si>
  <si>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</si>
  <si>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</si>
  <si>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</si>
  <si>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</si>
  <si>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</si>
  <si>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</si>
  <si>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</si>
  <si>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</si>
  <si>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</si>
  <si>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</si>
  <si>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</si>
  <si>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</si>
  <si>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</si>
  <si>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</si>
  <si>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</si>
  <si>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</si>
  <si>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</si>
  <si>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</si>
  <si>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</si>
  <si>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</si>
  <si>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</si>
  <si>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</si>
  <si>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</si>
  <si>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</si>
  <si>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</si>
  <si>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</si>
  <si>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</si>
  <si>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</si>
  <si>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</si>
  <si>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</si>
  <si>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</si>
  <si>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</si>
  <si>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</si>
  <si>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</si>
  <si>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</si>
  <si>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</si>
  <si>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</si>
  <si>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</si>
  <si>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</si>
  <si>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</si>
  <si>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</si>
  <si>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</si>
  <si>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</si>
  <si>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</si>
  <si>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</si>
  <si>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</si>
  <si>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</si>
  <si>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</si>
  <si>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</si>
  <si>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</si>
  <si>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</si>
  <si>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</si>
  <si>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</si>
  <si>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</si>
  <si>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</si>
  <si>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</si>
  <si>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</si>
  <si>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</si>
  <si>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</si>
  <si>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</si>
  <si>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</si>
  <si>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</si>
  <si>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</si>
  <si>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</si>
  <si>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</si>
  <si>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</si>
  <si>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</si>
  <si>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</si>
  <si>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</si>
  <si>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</si>
  <si>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</si>
  <si>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</si>
  <si>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</si>
  <si>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</si>
  <si>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</si>
  <si>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</si>
  <si>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</si>
  <si>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</si>
  <si>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</si>
  <si>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</si>
  <si>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</si>
  <si>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</si>
  <si>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</si>
  <si>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</si>
  <si>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</si>
  <si>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</si>
  <si>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</si>
  <si>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</si>
  <si>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</si>
  <si>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</si>
  <si>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</si>
  <si>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</si>
  <si>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</si>
  <si>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</si>
  <si>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</si>
  <si>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</si>
  <si>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</si>
  <si>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</si>
  <si>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</si>
  <si>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</si>
  <si>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</si>
  <si>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</si>
  <si>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</si>
  <si>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</si>
  <si>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</si>
  <si>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</si>
  <si>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</si>
  <si>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</si>
  <si>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</si>
  <si>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</si>
  <si>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</si>
  <si>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</si>
  <si>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</si>
  <si>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</si>
  <si>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</si>
  <si>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</si>
  <si>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</si>
  <si>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</si>
  <si>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</si>
  <si>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</si>
  <si>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</si>
  <si>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</si>
  <si>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</si>
  <si>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</si>
  <si>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</si>
  <si>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</si>
  <si>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</si>
  <si>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</si>
  <si>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</si>
  <si>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</si>
  <si>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</si>
  <si>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</si>
  <si>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</si>
  <si>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</si>
  <si>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</si>
  <si>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</si>
  <si>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</si>
  <si>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</si>
  <si>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</si>
  <si>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</si>
  <si>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</si>
  <si>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</si>
  <si>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</si>
  <si>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</si>
  <si>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</si>
  <si>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</si>
  <si>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</si>
  <si>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</si>
  <si>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</si>
  <si>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</si>
  <si>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</si>
  <si>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</si>
  <si>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</si>
  <si>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</si>
  <si>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</si>
  <si>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</si>
  <si>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</si>
  <si>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</si>
  <si>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</si>
  <si>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</si>
  <si>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</si>
  <si>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</si>
  <si>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</si>
  <si>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</si>
  <si>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</si>
  <si>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</si>
  <si>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</si>
  <si>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</si>
  <si>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</si>
  <si>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</si>
  <si>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</si>
  <si>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</si>
  <si>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</si>
  <si>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</si>
  <si>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</si>
  <si>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</si>
  <si>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</si>
  <si>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</si>
  <si>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</si>
  <si>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</si>
  <si>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</si>
  <si>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</si>
  <si>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</si>
  <si>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</si>
  <si>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</si>
  <si>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</si>
  <si>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</si>
  <si>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</si>
  <si>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</si>
  <si>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</si>
  <si>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</si>
  <si>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</si>
  <si>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</si>
  <si>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</si>
  <si>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</si>
  <si>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</si>
  <si>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</si>
  <si>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</si>
  <si>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</si>
  <si>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</si>
  <si>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</si>
  <si>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</si>
  <si>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</si>
  <si>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</si>
  <si>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</si>
  <si>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</si>
  <si>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</si>
  <si>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</si>
  <si>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</si>
  <si>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</si>
  <si>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</si>
  <si>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</si>
  <si>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</si>
  <si>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</si>
  <si>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</si>
  <si>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</si>
  <si>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</si>
  <si>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</si>
  <si>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</si>
  <si>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</si>
  <si>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</si>
  <si>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</si>
  <si>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</si>
  <si>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</si>
  <si>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</si>
  <si>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</si>
  <si>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</si>
  <si>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</si>
  <si>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</si>
  <si>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</si>
  <si>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</si>
  <si>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</si>
  <si>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</si>
  <si>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</si>
  <si>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</si>
  <si>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</si>
  <si>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</si>
  <si>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</si>
  <si>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</si>
  <si>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</si>
  <si>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</si>
  <si>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</si>
  <si>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</si>
  <si>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</si>
  <si>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</si>
  <si>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</si>
  <si>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</si>
  <si>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</si>
  <si>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</si>
  <si>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</si>
  <si>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</si>
  <si>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</si>
  <si>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</si>
  <si>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</si>
  <si>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</si>
  <si>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</si>
  <si>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</si>
  <si>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</si>
  <si>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</si>
  <si>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</si>
  <si>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</si>
  <si>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</si>
  <si>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</si>
  <si>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</si>
  <si>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</si>
  <si>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</si>
  <si>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</si>
  <si>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</si>
  <si>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</si>
  <si>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</si>
  <si>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</si>
  <si>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</si>
  <si>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</si>
  <si>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</si>
  <si>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</si>
  <si>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</si>
  <si>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</si>
  <si>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</si>
  <si>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</si>
  <si>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</si>
  <si>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</si>
  <si>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</si>
  <si>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</si>
  <si>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</si>
  <si>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</si>
  <si>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</si>
  <si>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</si>
  <si>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</si>
  <si>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</si>
  <si>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</si>
  <si>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</si>
  <si>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</si>
  <si>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</si>
  <si>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</si>
  <si>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</si>
  <si>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</si>
  <si>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</si>
  <si>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</si>
  <si>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</si>
  <si>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</si>
  <si>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900503</t>
  </si>
  <si>
    <t>KL AQUA PURIF. 1000G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</si>
  <si>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</si>
  <si>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</si>
  <si>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</si>
  <si>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</si>
  <si>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</si>
  <si>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</si>
  <si>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</si>
  <si>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</si>
  <si>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</si>
  <si>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</si>
  <si>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</si>
  <si>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</si>
  <si>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</si>
  <si>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</si>
  <si>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</si>
  <si>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</si>
  <si>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</si>
  <si>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</si>
  <si>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</si>
  <si>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</si>
  <si>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</si>
  <si>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</si>
  <si>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</si>
  <si>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</si>
  <si>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</si>
  <si>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</si>
  <si>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</si>
  <si>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</si>
  <si>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921184</t>
  </si>
  <si>
    <t>KL UNGUENTUM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</si>
  <si>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</si>
  <si>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</si>
  <si>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</si>
  <si>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</si>
  <si>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</si>
  <si>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</si>
  <si>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</si>
  <si>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</si>
  <si>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</si>
  <si>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</si>
  <si>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</si>
  <si>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</si>
  <si>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</si>
  <si>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</si>
  <si>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</si>
  <si>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</si>
  <si>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</si>
  <si>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</si>
  <si>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</si>
  <si>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</si>
  <si>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</si>
  <si>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</si>
  <si>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</si>
  <si>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</si>
  <si>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</si>
  <si>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</si>
  <si>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</si>
  <si>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</si>
  <si>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</si>
  <si>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</si>
  <si>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</si>
  <si>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</si>
  <si>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</si>
  <si>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</si>
  <si>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</si>
  <si>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</si>
  <si>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</si>
  <si>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</si>
  <si>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</si>
  <si>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</si>
  <si>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</si>
  <si>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</si>
  <si>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</si>
  <si>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</si>
  <si>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</si>
  <si>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</si>
  <si>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</si>
  <si>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</si>
  <si>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</si>
  <si>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</si>
  <si>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</si>
  <si>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</si>
  <si>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</si>
  <si>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</si>
  <si>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</si>
  <si>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</si>
  <si>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LIQUIDUM 10 ml</t>
  </si>
  <si>
    <t>IR 10 ml</t>
  </si>
  <si>
    <t>920294</t>
  </si>
  <si>
    <t>KL SOL.FORMALDEHYDI 3% 1 KG</t>
  </si>
  <si>
    <t>200863</t>
  </si>
  <si>
    <t>OPHTHALMO-SEPTONEX</t>
  </si>
  <si>
    <t>OPH GTT SOL 1X10ML PLAST</t>
  </si>
  <si>
    <t>153347</t>
  </si>
  <si>
    <t>TISSEEL (FROZ)</t>
  </si>
  <si>
    <t>EPL GKU SOL 1X4ML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</si>
  <si>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</si>
  <si>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</si>
  <si>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</si>
  <si>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</si>
  <si>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</si>
  <si>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</si>
  <si>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</si>
  <si>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</si>
  <si>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</si>
  <si>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</si>
  <si>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</si>
  <si>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</si>
  <si>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16328</t>
  </si>
  <si>
    <t>DRM LIG IPR 10X20X10CM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</si>
  <si>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</si>
  <si>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</si>
  <si>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</si>
  <si>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</si>
  <si>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</si>
  <si>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</si>
  <si>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</si>
  <si>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</si>
  <si>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</si>
  <si>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</si>
  <si>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</si>
  <si>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</si>
  <si>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</si>
  <si>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</si>
  <si>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</si>
  <si>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</si>
  <si>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198872</t>
  </si>
  <si>
    <t>98872</t>
  </si>
  <si>
    <t>INF SOL 30X250ML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</si>
  <si>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</si>
  <si>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</si>
  <si>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</si>
  <si>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</si>
  <si>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</si>
  <si>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</si>
  <si>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</si>
  <si>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</si>
  <si>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</si>
  <si>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</si>
  <si>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</si>
  <si>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</si>
  <si>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</si>
  <si>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</si>
  <si>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ZA031</t>
  </si>
  <si>
    <t>Vata obvazová 1000 g nest.vinutá 110710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</si>
  <si>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</si>
  <si>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</si>
  <si>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</si>
  <si>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</si>
  <si>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</si>
  <si>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</si>
  <si>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</si>
  <si>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</si>
  <si>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</si>
  <si>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</si>
  <si>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ZA429</t>
  </si>
  <si>
    <t>Obinadlo elastické idealtex   8 cm x 5 m 931061</t>
  </si>
  <si>
    <t>ZA432</t>
  </si>
  <si>
    <t>Obvaz sádrový safix plus 14 cm x 3 m 3327430</t>
  </si>
  <si>
    <t>ZA443</t>
  </si>
  <si>
    <t>Šátek trojcípý pletený 125 x 85 x 85 cm 20001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</si>
  <si>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</si>
  <si>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</si>
  <si>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</si>
  <si>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</si>
  <si>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</si>
  <si>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</si>
  <si>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Náplast omniplast 5,0 cm x 9,2 m 9004540 (900429)</t>
  </si>
  <si>
    <t>ZA459</t>
  </si>
  <si>
    <t>Kompresa AB 10 x 20 cm / 1 ks sterilní NT savá 1230114021</t>
  </si>
  <si>
    <t>Kompresa AB 10 x 20 cm/1 ks sterilní NT savá 1230114021</t>
  </si>
  <si>
    <t>ZA465</t>
  </si>
  <si>
    <t>Fólie incizní raucodrape sterilní 45 x 50 cm 25445</t>
  </si>
  <si>
    <t>ZA467</t>
  </si>
  <si>
    <t>Tyčinka vatová nesterilní 15 cm bal. á 100 ks 9679369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</si>
  <si>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</si>
  <si>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</si>
  <si>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</si>
  <si>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</si>
  <si>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</si>
  <si>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</si>
  <si>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</si>
  <si>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</si>
  <si>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</si>
  <si>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</si>
  <si>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</si>
  <si>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</si>
  <si>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ZA561</t>
  </si>
  <si>
    <t>Kompresa AB 20 x 40 cm / 1 ks sterilní NT savá 1230114051</t>
  </si>
  <si>
    <t>Kompresa AB 20 x 40 cm/1 ks sterilní NT savá 1230114051</t>
  </si>
  <si>
    <t>ZA593</t>
  </si>
  <si>
    <t>Tampon stáčený sterilní 20 x 20 cm / 5 ks 28003</t>
  </si>
  <si>
    <t>ZA601</t>
  </si>
  <si>
    <t>Obinadlo fixa crep 12 cm x 4 m 1323100105</t>
  </si>
  <si>
    <t>ZA614</t>
  </si>
  <si>
    <t>Gáza přířezy 48 cm x 50 cm 17 nití karton á 750 ks 07012+</t>
  </si>
  <si>
    <t>ZA618</t>
  </si>
  <si>
    <t>Tampon sterilní stáčený 30 x 30 dvouvr.(30x60) cm / 5 ks karton á 1200 ks 28020</t>
  </si>
  <si>
    <t>ZB084</t>
  </si>
  <si>
    <t>Náplast transpore 2,50 cm x 9,14 m 1527-1</t>
  </si>
  <si>
    <t>ZB085</t>
  </si>
  <si>
    <t>Krytí surgicel standard 5 x 7,50 cm bal. á 12 ks 1903GB</t>
  </si>
  <si>
    <t>ZB404</t>
  </si>
  <si>
    <t>Náplast cosmos 8 cm x 1 m 5403353</t>
  </si>
  <si>
    <t>ZC352</t>
  </si>
  <si>
    <t>Obinadlo elastické universalní 12 cm x 10 m bal. á 12 ks 1320200207</t>
  </si>
  <si>
    <t>ZC506</t>
  </si>
  <si>
    <t>Kompresa NT 10 x 10 cm/5 ks sterilní 1325020275</t>
  </si>
  <si>
    <t>ZC725</t>
  </si>
  <si>
    <t>Obvaz ortho-pad 15 cm x 3 m 1320105005</t>
  </si>
  <si>
    <t>ZC848</t>
  </si>
  <si>
    <t>Obvaz ortho-pad 10 cm x 3 m karton á 120 ks 1320105004</t>
  </si>
  <si>
    <t>ZC854</t>
  </si>
  <si>
    <t>Kompresa NT 7,5 x 7,5 cm / 2 ks sterilní 26510</t>
  </si>
  <si>
    <t>ZC885</t>
  </si>
  <si>
    <t>Náplast omnifix E 10 cm x 10 m 900650</t>
  </si>
  <si>
    <t>ZD103</t>
  </si>
  <si>
    <t>Náplast omniplast 2,5 cm x 9,2 m 9004530</t>
  </si>
  <si>
    <t>ZD104</t>
  </si>
  <si>
    <t>Náplast omniplast 10,0 cm x 10,0 m 9004472 (900535)</t>
  </si>
  <si>
    <t>ZD111</t>
  </si>
  <si>
    <t>Náplast omnifix E 5 cm x 10 m 9006493</t>
  </si>
  <si>
    <t>ZD668</t>
  </si>
  <si>
    <t>Kompresa gáza 10 x 10 cm / 5 ks sterilní 1325019275</t>
  </si>
  <si>
    <t>Kompresa gáza 10 x 10 cm/5 ks sterilní 1325019275</t>
  </si>
  <si>
    <t>ZD740</t>
  </si>
  <si>
    <t>Kompresa gáza sterilkompres 7,5 x 7,5 cm/5 ks sterilní 1325019265(1230119225)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</si>
  <si>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</si>
  <si>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</si>
  <si>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</si>
  <si>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</si>
  <si>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</si>
  <si>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</si>
  <si>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</si>
  <si>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</si>
  <si>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</si>
  <si>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</si>
  <si>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</si>
  <si>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</si>
  <si>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</si>
  <si>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</si>
  <si>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</si>
  <si>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</si>
  <si>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</si>
  <si>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</si>
  <si>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</si>
  <si>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</si>
  <si>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</si>
  <si>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</si>
  <si>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</si>
  <si>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</si>
  <si>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</si>
  <si>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</si>
  <si>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ZA442</t>
  </si>
  <si>
    <t>Steh náplasťový Steri-strip 6 x 75 mm bal. á 50 ks R1541</t>
  </si>
  <si>
    <t>ZA531</t>
  </si>
  <si>
    <t>Textilie obv.kombinov. 140-3020 COM 30</t>
  </si>
  <si>
    <t>ZA556</t>
  </si>
  <si>
    <t>Obvaz sádrový safix plus 10 cm x 3 m á 2 ks 3327410</t>
  </si>
  <si>
    <t>Obvaz sádrový safix plus 10 cm x 3 m bal. á 24 ks 3327410</t>
  </si>
  <si>
    <t>ZA590</t>
  </si>
  <si>
    <t>Obvaz sádrový safix plus   6 cm x 2 m bal.á 56 ks 3327300</t>
  </si>
  <si>
    <t>ZA592</t>
  </si>
  <si>
    <t>Obvaz sádrový safix plus   8 cm x 3 m bal. á 30 ks 3327400</t>
  </si>
  <si>
    <t>ZB086</t>
  </si>
  <si>
    <t>Krytí surgicel standard 10 x 20,0 cm bal. á 24 ks 1902GB</t>
  </si>
  <si>
    <t>ZC687</t>
  </si>
  <si>
    <t>Tampon prošívaný s RTG 45 cm x 45 cm bílá karton á 500 ks 03002</t>
  </si>
  <si>
    <t>ZC694</t>
  </si>
  <si>
    <t>Tyčinka oční PRO OPTHA nesterilní bal. á 500 ks 16515</t>
  </si>
  <si>
    <t>ZL663</t>
  </si>
  <si>
    <t>Krytí mastný tyl pharmatull 10 x 10 cm bal. á 10 ks P-Tull1010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</si>
  <si>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</si>
  <si>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</si>
  <si>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</si>
  <si>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</si>
  <si>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</si>
  <si>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</si>
  <si>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</si>
  <si>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</si>
  <si>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</si>
  <si>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</si>
  <si>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ZL662</t>
  </si>
  <si>
    <t>Krytí mastný tyl pharmatull   5 x   5 cm bal. á 10 ks P-Tull5050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</si>
  <si>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</si>
  <si>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</si>
  <si>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</si>
  <si>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</si>
  <si>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</si>
  <si>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</si>
  <si>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</si>
  <si>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</si>
  <si>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ZB049</t>
  </si>
  <si>
    <t>Krytí cellistyp 7 x 10 cm bal. á 15 ks (náhrada za okcel) 2080511</t>
  </si>
  <si>
    <t>ZK466</t>
  </si>
  <si>
    <t>Fólie incizní visulin 10 x 6 cm bal. á 100 ks 6857331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</si>
  <si>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</si>
  <si>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</si>
  <si>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</si>
  <si>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</si>
  <si>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ZA194</t>
  </si>
  <si>
    <t>Krytí surgicel standard 5 x 1,25 cm bal. á 12 ks 1906GB</t>
  </si>
  <si>
    <t>ZA645</t>
  </si>
  <si>
    <t>Krytí s mastí atrauman   5 x   5 cm bal. á 10 ks 499571</t>
  </si>
  <si>
    <t>Krytí s mastí atrauman 5 x 5 cm bal. á 10 ks 499571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</si>
  <si>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</si>
  <si>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</si>
  <si>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</si>
  <si>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</si>
  <si>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</si>
  <si>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</si>
  <si>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</si>
  <si>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</si>
  <si>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ZN106</t>
  </si>
  <si>
    <t>Rouška břišní NT Special s RTG vláknem sterilní 40 x 40 cm 130g/m2 bal. á 2 ks 187802</t>
  </si>
  <si>
    <t>ZN105</t>
  </si>
  <si>
    <t>Rouška břišní NT Special s RTG vláknem sterilní 30 x 30 cm 130g/m2 bal. á 5 ks 187705</t>
  </si>
  <si>
    <t>Rouška břišní NT Special s RTG vláknem sterilní 30 x 30 cm 130g/m2 bal. á 5 ks 187705-08</t>
  </si>
  <si>
    <t>ZN104</t>
  </si>
  <si>
    <t>Rouška břišní NT Special s RTG vláknem sterilní 40 x 40 cm 130g/m2 zelená bal. á 2 ks 187822</t>
  </si>
  <si>
    <t>ZN103</t>
  </si>
  <si>
    <t>Kompresa NT standard s RTG vláknem sterilní 10 x 10 cm 70g/m2 bal. á 10 ks 185310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</si>
  <si>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</si>
  <si>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</si>
  <si>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</si>
  <si>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</si>
  <si>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</si>
  <si>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</si>
  <si>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</si>
  <si>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</si>
  <si>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</si>
  <si>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ZD332</t>
  </si>
  <si>
    <t>Náplast microfoam 2,50 cm x 5,00 m bal. á 12 ks 1528-1</t>
  </si>
  <si>
    <t>ZE988</t>
  </si>
  <si>
    <t>Krytí nevstřebatelné textilní hemostatikum s kaolínem QuikClot 30 x 30cm bal. á 5 ks 2090303</t>
  </si>
  <si>
    <t>ZN463</t>
  </si>
  <si>
    <t>Náplast textilní na cívce 10 cm  x 5 m 1320900120</t>
  </si>
  <si>
    <t>ZN476</t>
  </si>
  <si>
    <t>Obinadlo elastické universal 15 cm x 5 m 1323100315</t>
  </si>
  <si>
    <t>ZN472</t>
  </si>
  <si>
    <t>Vata obvazová 1000 g vinutá nest. 100% ba. 1321901305</t>
  </si>
  <si>
    <t>ZA095</t>
  </si>
  <si>
    <t>Cement kostní palacos R+G 2 x 40 g á 2 ks 66017569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</si>
  <si>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</si>
  <si>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</si>
  <si>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</si>
  <si>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</si>
  <si>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</si>
  <si>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</si>
  <si>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</si>
  <si>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</si>
  <si>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</si>
  <si>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</si>
  <si>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</si>
  <si>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</si>
  <si>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</si>
  <si>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</si>
  <si>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</si>
  <si>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</si>
  <si>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</si>
  <si>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</si>
  <si>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</si>
  <si>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</si>
  <si>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</si>
  <si>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</si>
  <si>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</si>
  <si>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</si>
  <si>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</si>
  <si>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</si>
  <si>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ZA817</t>
  </si>
  <si>
    <t>Zkumavka PS 10 ml sterilní modrá zátka bal. á 20 ks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</si>
  <si>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</si>
  <si>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</si>
  <si>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</si>
  <si>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</si>
  <si>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</si>
  <si>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</si>
  <si>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</si>
  <si>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</si>
  <si>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</si>
  <si>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</si>
  <si>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</si>
  <si>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</si>
  <si>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ZB399</t>
  </si>
  <si>
    <t>Hadička PVC 1/1,5 KVS 599812</t>
  </si>
  <si>
    <t>ZB575</t>
  </si>
  <si>
    <t>Katetr močový foley urologický 10CH bal. á 12 ks 2910-02</t>
  </si>
  <si>
    <t>ZB598</t>
  </si>
  <si>
    <t>Spojka symetrická přímá 7 x 7 mm 60.23.00 (120 430)</t>
  </si>
  <si>
    <t>ZB780</t>
  </si>
  <si>
    <t>Kontejner 120 ml sterilní 331690250350</t>
  </si>
  <si>
    <t>Kontejner 120 ml sterilní á 50 ks FLME25035</t>
  </si>
  <si>
    <t>ZB798</t>
  </si>
  <si>
    <t>Stříkačka injekční 2-dílná 20 ml LL Inject Solo 4606736V</t>
  </si>
  <si>
    <t>ZB885</t>
  </si>
  <si>
    <t>Vrták 1.1 mm se 2 drážkami, pro mini rychlospojku 513.030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</si>
  <si>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</si>
  <si>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</si>
  <si>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</si>
  <si>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</si>
  <si>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</si>
  <si>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</si>
  <si>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</si>
  <si>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</si>
  <si>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</si>
  <si>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</si>
  <si>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</si>
  <si>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</si>
  <si>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ZC900</t>
  </si>
  <si>
    <t>Systém odsávací hi-vac 200 ml-komplet bal. á 60 ks 05.000.22.801</t>
  </si>
  <si>
    <t>ZE173</t>
  </si>
  <si>
    <t>Nádoba na histologický mat. 200 ml Z1333000041002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</si>
  <si>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</si>
  <si>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</si>
  <si>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</si>
  <si>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</si>
  <si>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</si>
  <si>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</si>
  <si>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</si>
  <si>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</si>
  <si>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ZH818</t>
  </si>
  <si>
    <t>Katetr močový foley CH20 180605-000200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</si>
  <si>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</si>
  <si>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</si>
  <si>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</si>
  <si>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</si>
  <si>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</si>
  <si>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</si>
  <si>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</si>
  <si>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</si>
  <si>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</si>
  <si>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</si>
  <si>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</si>
  <si>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</si>
  <si>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</si>
  <si>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</si>
  <si>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ZB557</t>
  </si>
  <si>
    <t>Přechodka adapter combifix rekord - luer 4090306</t>
  </si>
  <si>
    <t>ZE174</t>
  </si>
  <si>
    <t>Nádoba na histologický mat. 920 ml Z1333000041024</t>
  </si>
  <si>
    <t>ZH519</t>
  </si>
  <si>
    <t>Gumička těsnící k laparosk.trokarům 3 mm á 10 ks A5857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</si>
  <si>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</si>
  <si>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</si>
  <si>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</si>
  <si>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</si>
  <si>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</si>
  <si>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Reservoár balonkový sací J-VAC 100ml bal á 10 ks 2160</t>
  </si>
  <si>
    <t>Rezervoár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</si>
  <si>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</si>
  <si>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</si>
  <si>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</si>
  <si>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</si>
  <si>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</si>
  <si>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</si>
  <si>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</si>
  <si>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</si>
  <si>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ZG126</t>
  </si>
  <si>
    <t>Elektroda defibrilační pro dospělé QC 11996-000091</t>
  </si>
  <si>
    <t>ZM541</t>
  </si>
  <si>
    <t>Můstek sterilní pooperační smyčkový 70 mm bal. á 10 ks 5025</t>
  </si>
  <si>
    <t>ZA856</t>
  </si>
  <si>
    <t>Vosk kostní bone wax 2,5 g, á 24 ks, W810T</t>
  </si>
  <si>
    <t>ZM565</t>
  </si>
  <si>
    <t>Lepidlo tkáňové floseal 5 ml 1503353</t>
  </si>
  <si>
    <t>ZJ588</t>
  </si>
  <si>
    <t>Souprava cystofix CH 10 minipaed pediatrický bal. á 50 ks 4440013</t>
  </si>
  <si>
    <t>ZM600</t>
  </si>
  <si>
    <t>Spojka flovac žlutá 000-036-102</t>
  </si>
  <si>
    <t>ZB680</t>
  </si>
  <si>
    <t>Svorka šicí á 50 ks 8840764</t>
  </si>
  <si>
    <t>ZE444</t>
  </si>
  <si>
    <t>Svorka přidržovací 1,25 mm 395.125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</si>
  <si>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</si>
  <si>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</si>
  <si>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</si>
  <si>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</si>
  <si>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</si>
  <si>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</si>
  <si>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ZB708</t>
  </si>
  <si>
    <t>Katetr močový foley silikon CH6 23.000.14.206</t>
  </si>
  <si>
    <t>ZH809</t>
  </si>
  <si>
    <t>Nádoba na histologický mat. HISTOPOT bal. á 100 ks BFS-40</t>
  </si>
  <si>
    <t>ZH808</t>
  </si>
  <si>
    <t>Nádoba na histologický mat. HISTOFOR bal. á 100 ks BFS-20</t>
  </si>
  <si>
    <t>ZM780</t>
  </si>
  <si>
    <t>Souprava odsávací zahnutá Yankauer 4 mm s rukojetí hadice CH 25 délka 2 m 34101</t>
  </si>
  <si>
    <t>ZE903</t>
  </si>
  <si>
    <t>Kanyla tracheální XL12 mm 05-620012</t>
  </si>
  <si>
    <t>ZE902</t>
  </si>
  <si>
    <t>Kanyla tracheální hrudní 16 mm 05-520016</t>
  </si>
  <si>
    <t>ZH852</t>
  </si>
  <si>
    <t>Souprava odsávací zahnutá Yankauer 6 mm s rukojetí hadice CH 25 délka 2 m 34101</t>
  </si>
  <si>
    <t>ZJ562</t>
  </si>
  <si>
    <t>Laváž pulzní s nádstavcem "bone cleaning" Interpulse 0210-110-000</t>
  </si>
  <si>
    <t>ZD296</t>
  </si>
  <si>
    <t>Adaptér touhy-borst 050020</t>
  </si>
  <si>
    <t>ZG263</t>
  </si>
  <si>
    <t>Rukojeť aktivní elektrody resterizovatelná 4,6 m kabel bal. á 10 ks E2100</t>
  </si>
  <si>
    <t>ZG893</t>
  </si>
  <si>
    <t>Rouška prošívaná na popáleniny 40 x 60 cm karton á 30 ks 28510</t>
  </si>
  <si>
    <t>ZJ125</t>
  </si>
  <si>
    <t>Drát ocelový 2/0 á 12 ks LE99093</t>
  </si>
  <si>
    <t>ZM622</t>
  </si>
  <si>
    <t>Můstek sterilní pooperační smyčkový 100 mm bal. á 10 ks 5026</t>
  </si>
  <si>
    <t>ZE447</t>
  </si>
  <si>
    <t>Tyč kompozitní 3.0 mm 395.109</t>
  </si>
  <si>
    <t>ZE500</t>
  </si>
  <si>
    <t>Svorka spojovací 3.0 mm 395.133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</si>
  <si>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</si>
  <si>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</si>
  <si>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</si>
  <si>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</si>
  <si>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</si>
  <si>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</si>
  <si>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ZE909</t>
  </si>
  <si>
    <t>Sáček na brickery draina S vision H28565U</t>
  </si>
  <si>
    <t>ZM358</t>
  </si>
  <si>
    <t>Návlek na kameru sterilní 3D Einstein bal. á 16 ks EV2-000056</t>
  </si>
  <si>
    <t>ZB093</t>
  </si>
  <si>
    <t>Sonda žaludeční CH25(CH24), délka 80 cm 21228(22-25.520)</t>
  </si>
  <si>
    <t>ZD294</t>
  </si>
  <si>
    <t>Spojka T 8-8-8 UH bal. á 50 ks 882,08 D</t>
  </si>
  <si>
    <t>ZF176</t>
  </si>
  <si>
    <t>Nádoba na histologický mat. 5700 ml 333000086003</t>
  </si>
  <si>
    <t>ZK167</t>
  </si>
  <si>
    <t>Hák middeldorf 20 x 22 mm 215 mm BT405R</t>
  </si>
  <si>
    <t>ZC475</t>
  </si>
  <si>
    <t>Kanyla odsávací kovová D=9/3 mm 275 mm GF946R</t>
  </si>
  <si>
    <t>ZK040</t>
  </si>
  <si>
    <t>Nůžky chirurgické standardní O/T 105 mm BC320R</t>
  </si>
  <si>
    <t>ZD431</t>
  </si>
  <si>
    <t>Dlaha hrudní jansen 220 mm 397129990542</t>
  </si>
  <si>
    <t>ZA523</t>
  </si>
  <si>
    <t>Klip hem-o-lok L  14 x 6 klipů WK544240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</si>
  <si>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</si>
  <si>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</si>
  <si>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</si>
  <si>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</si>
  <si>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</si>
  <si>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</si>
  <si>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</si>
  <si>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</si>
  <si>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</si>
  <si>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</si>
  <si>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</si>
  <si>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</si>
  <si>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</si>
  <si>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</si>
  <si>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</si>
  <si>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</si>
  <si>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</si>
  <si>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</si>
  <si>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Kleště biopolární maryland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</si>
  <si>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</si>
  <si>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</si>
  <si>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</si>
  <si>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</si>
  <si>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</si>
  <si>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</si>
  <si>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</si>
  <si>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</si>
  <si>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</si>
  <si>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</si>
  <si>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ZN151</t>
  </si>
  <si>
    <t>Klip titanový ML se zámkem po 6 ks bal. á 15 ks PL465SU</t>
  </si>
  <si>
    <t>ZN150</t>
  </si>
  <si>
    <t>Klip titanový ML bez zámku po 6 ks bal. á 15 ks PL462SU</t>
  </si>
  <si>
    <t>ZE764</t>
  </si>
  <si>
    <t>Nástroj robotický jehelec 8 mm 420194</t>
  </si>
  <si>
    <t>ZI481</t>
  </si>
  <si>
    <t>Jehelec mega stříhací suture cut needle driver 420309</t>
  </si>
  <si>
    <t>ZH859</t>
  </si>
  <si>
    <t>Kamera arm sterile adapter 370534-03</t>
  </si>
  <si>
    <t>ZC613</t>
  </si>
  <si>
    <t>Katetr epicystycký 24 Fr Pezzer AE3A24</t>
  </si>
  <si>
    <t>ZH282</t>
  </si>
  <si>
    <t>Klip titanový - small PL565T</t>
  </si>
  <si>
    <t>ZH517</t>
  </si>
  <si>
    <t>Tubus trokarový 11,0 x 80 mm insuflace závit A5859</t>
  </si>
  <si>
    <t>ZA715</t>
  </si>
  <si>
    <t>Set infuzní intrafix primeline classic 150 cm 4062957</t>
  </si>
  <si>
    <t>ZD721</t>
  </si>
  <si>
    <t>Set odsávací CH 6-18 bal. á 35 ks 05.000.22.641</t>
  </si>
  <si>
    <t>ZM356</t>
  </si>
  <si>
    <t>Set hadic luer s trnem 3D Einstein PG131</t>
  </si>
  <si>
    <t>ZC862</t>
  </si>
  <si>
    <t>Set proplachovací uroline 1cestný á 50 ks 7400009A</t>
  </si>
  <si>
    <t>ZA250</t>
  </si>
  <si>
    <t>Šití ethibond gr 2-0 bal. á 12 ks W6767</t>
  </si>
  <si>
    <t>ZA853</t>
  </si>
  <si>
    <t>Šití prolen bl 5-0 bal. á 12 ks W8830</t>
  </si>
  <si>
    <t>ZA958</t>
  </si>
  <si>
    <t>Šití safil fialový 2/0 (3) bal. á 36 ks C1048251</t>
  </si>
  <si>
    <t>ZB033</t>
  </si>
  <si>
    <t>Šití dafilon modrý 3/0 (2) bal. á 36 ks C0935468</t>
  </si>
  <si>
    <t>ZB034</t>
  </si>
  <si>
    <t>Šití dafilon modrý 2/0 (3)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</si>
  <si>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</si>
  <si>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</si>
  <si>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</si>
  <si>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</si>
  <si>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</si>
  <si>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(2) bal. á 36 ks C1048041</t>
  </si>
  <si>
    <t>ZB216</t>
  </si>
  <si>
    <t>Šití safil fialový 2/0 (3)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</si>
  <si>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</si>
  <si>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</si>
  <si>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</si>
  <si>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</si>
  <si>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</si>
  <si>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</si>
  <si>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</si>
  <si>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</si>
  <si>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</si>
  <si>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</si>
  <si>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</si>
  <si>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</si>
  <si>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ZC679</t>
  </si>
  <si>
    <t>Šití vicryl plus vi 2-0 bal. á 36 ks VCP9900H</t>
  </si>
  <si>
    <t>ZE801</t>
  </si>
  <si>
    <t>Šití monocryl vi 3-0 bal. á 12 ks W3637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</si>
  <si>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</si>
  <si>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</si>
  <si>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</si>
  <si>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</si>
  <si>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</si>
  <si>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</si>
  <si>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</si>
  <si>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</si>
  <si>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ZB036</t>
  </si>
  <si>
    <t>Šití safil fialový 2 (5) bal. á 36 ks C1038210</t>
  </si>
  <si>
    <t>ZB181</t>
  </si>
  <si>
    <t>Šití prolene bl 5-0 bal. á 36 ks EH7176H</t>
  </si>
  <si>
    <t>ZB185</t>
  </si>
  <si>
    <t>Šití vicryl un 4-0 bal. á 12 ks W9951</t>
  </si>
  <si>
    <t>ZB211</t>
  </si>
  <si>
    <t>Šití safil fialový 2/0 (3) bal. á 36 ks C1048047</t>
  </si>
  <si>
    <t>ZB213</t>
  </si>
  <si>
    <t>Šití safil fialový 5/0 (1) bal. á 36 ks C1048012</t>
  </si>
  <si>
    <t>ZB279</t>
  </si>
  <si>
    <t>Šití prolen bl 6-0 bal. á 12 ks W8815</t>
  </si>
  <si>
    <t>Šití prolene bl 6-0 bal. á 12 ks W8815</t>
  </si>
  <si>
    <t>ZB286</t>
  </si>
  <si>
    <t>Šití prolen bl 7-0 bal. á 12 ks W8704</t>
  </si>
  <si>
    <t>Šití prolene bl 7-0 bal. á 12 ks W8704</t>
  </si>
  <si>
    <t>ZB560</t>
  </si>
  <si>
    <t>Šití prolene bl 3-0 bal. á 12 ks W621 (náhr.W8630)</t>
  </si>
  <si>
    <t>ZB718</t>
  </si>
  <si>
    <t>Šití prolen bl 4-0 bal. á 12 ks W8840</t>
  </si>
  <si>
    <t>Šití prolene bl 4-0 bal. á 12 ks W8840</t>
  </si>
  <si>
    <t>ZB878</t>
  </si>
  <si>
    <t>Šití safil quick + bezb. 2/0 (3) bal. á 36 ks C1046042</t>
  </si>
  <si>
    <t>ZB913</t>
  </si>
  <si>
    <t>Šití orthocord modrý bal. á 12 ks 223111</t>
  </si>
  <si>
    <t>ZC789</t>
  </si>
  <si>
    <t>Šití safil fialový 0 (3,5) bal. á 12 ks G1038717</t>
  </si>
  <si>
    <t>ZD067</t>
  </si>
  <si>
    <t>Šití safil fialový 2/0 (3) bal. á 36 ks C1048042</t>
  </si>
  <si>
    <t>ZG876</t>
  </si>
  <si>
    <t>Šití premicron 0 (3.5) bal. á 12 ks G0120062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</si>
  <si>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</si>
  <si>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</si>
  <si>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</si>
  <si>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</si>
  <si>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</si>
  <si>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</si>
  <si>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</si>
  <si>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</si>
  <si>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(1.5) bal. á 36 ks C0023634</t>
  </si>
  <si>
    <t>ZA975</t>
  </si>
  <si>
    <t>Šití safil fialový 4/0 (1.5) bal. á 36 ks C1048220</t>
  </si>
  <si>
    <t>ZB183</t>
  </si>
  <si>
    <t>Šití vicryl un 2-0 bal. á 24 ks W9532T</t>
  </si>
  <si>
    <t>ZB201</t>
  </si>
  <si>
    <t>Šití ethilon bk 8-0 bal. á 12 ks W2812</t>
  </si>
  <si>
    <t>ZA919</t>
  </si>
  <si>
    <t>Šití merslen gr 2-0 bal. á 144 ks EH6414H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</si>
  <si>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</si>
  <si>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</si>
  <si>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</si>
  <si>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</si>
  <si>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</si>
  <si>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</si>
  <si>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ZB508</t>
  </si>
  <si>
    <t>Šití safil fialový 2/0 (3) bal. á 12 ks G1038716</t>
  </si>
  <si>
    <t>ZG004</t>
  </si>
  <si>
    <t>Šití safil fialový 1 (4) bal. á 12 ks G1038719</t>
  </si>
  <si>
    <t>ZB917</t>
  </si>
  <si>
    <t>Šití safil fialový 1 (4) bal. á 36 ks C1048553</t>
  </si>
  <si>
    <t>ZB555</t>
  </si>
  <si>
    <t>Šití prolen bl 3-0 bal. á 12 ks W8522</t>
  </si>
  <si>
    <t>Šití prolene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</si>
  <si>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</si>
  <si>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</si>
  <si>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</si>
  <si>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</si>
  <si>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</si>
  <si>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(2) bal. á 36 ks C0023635</t>
  </si>
  <si>
    <t>ZL257</t>
  </si>
  <si>
    <t>Šití safil quick + bezb. 5/0 (1) bal. á 36 ks C1046311</t>
  </si>
  <si>
    <t>ZB166</t>
  </si>
  <si>
    <t>Šití safil fialový 2/0 (3) bal. á 36 ks C1048095</t>
  </si>
  <si>
    <t>ZE522</t>
  </si>
  <si>
    <t>Šití premicron zelený 2 (5) bal. á 12 ks G0120064</t>
  </si>
  <si>
    <t>ZM977</t>
  </si>
  <si>
    <t>Šití safil fialový 1 (4) bal. á 36 ks C1048540</t>
  </si>
  <si>
    <t>ZC060</t>
  </si>
  <si>
    <t>Šití ethilon bk 11-0 bal. á 12 ks W2881</t>
  </si>
  <si>
    <t>ZB061</t>
  </si>
  <si>
    <t>Šití prolen bl 4-0 bal. á 24 ks W8011T</t>
  </si>
  <si>
    <t>ZB717</t>
  </si>
  <si>
    <t>Šití prolene bl 4-0 bal. á 12 ks W8845</t>
  </si>
  <si>
    <t>ZB787</t>
  </si>
  <si>
    <t>Šití premicron zelený 0 (3.5) bal. á 36 ks C0026058</t>
  </si>
  <si>
    <t>ZC013</t>
  </si>
  <si>
    <t>Šití safil fialový 2/0 (3) bal. á 36 ks C1048485</t>
  </si>
  <si>
    <t>ZN030</t>
  </si>
  <si>
    <t>Šítí optilene 5/0 (1) bal. á 36 ks C30909001</t>
  </si>
  <si>
    <t>ZN031</t>
  </si>
  <si>
    <t>Šítí optilene 6/0 (0.7) bal. á 36 ks C3090953</t>
  </si>
  <si>
    <t>ZD243</t>
  </si>
  <si>
    <t>Šítí prolene bl 2-0 bal. á 36 ks EH7697H</t>
  </si>
  <si>
    <t>ZF649</t>
  </si>
  <si>
    <t>Šití monomax fialový 1 (4)  bal. á 24 ks B0041222</t>
  </si>
  <si>
    <t>ZA248</t>
  </si>
  <si>
    <t>Šití prolen bl 2-0 bal. á 12 ks W8977</t>
  </si>
  <si>
    <t>ZA781</t>
  </si>
  <si>
    <t>Šití maxon 3/0 bal. á 36 ks 8886621741</t>
  </si>
  <si>
    <t>ZB219</t>
  </si>
  <si>
    <t>Šití safil fialový 2 (5) bal. á 24 ks B1048535</t>
  </si>
  <si>
    <t>ZB847</t>
  </si>
  <si>
    <t>Šití safil fialový 2/0 (3) bal. á 36 ks C1048055</t>
  </si>
  <si>
    <t>ZF643</t>
  </si>
  <si>
    <t>Šití vicryl vi 7-0 bal. á 12 ks W9565</t>
  </si>
  <si>
    <t>ZM354</t>
  </si>
  <si>
    <t>Šití PDSII vi 5-0 bal. á 36 ks W9108H</t>
  </si>
  <si>
    <t>ZC600</t>
  </si>
  <si>
    <t>Šití PDSII vi 1 bal. á 12 ks W9394</t>
  </si>
  <si>
    <t>ZG003</t>
  </si>
  <si>
    <t>Šití prolene bl 5-0 bal. á 12 ks W8816</t>
  </si>
  <si>
    <t>ZG672</t>
  </si>
  <si>
    <t>Šití safil quick + bezb. 4/0 (1.5) bal. á 36 ks C1046013</t>
  </si>
  <si>
    <t>ZI491</t>
  </si>
  <si>
    <t>Šití safil fialový 2/0 (3) bal. á 36 ks C1048060</t>
  </si>
  <si>
    <t>ZN282</t>
  </si>
  <si>
    <t>Šití ethilon bk 10-0 bal. á 12 ks W2810</t>
  </si>
  <si>
    <t>ZN283</t>
  </si>
  <si>
    <t>Šití ethilon bk 8-0 bal. á 12 ks W2808</t>
  </si>
  <si>
    <t>ZB178</t>
  </si>
  <si>
    <t>Šití ethilon bk 9-0 bal. á 12 ks W2813</t>
  </si>
  <si>
    <t>ZB241</t>
  </si>
  <si>
    <t>Šití vicryl plus vi 5-0 bal. á 36 ks VCP303H</t>
  </si>
  <si>
    <t>ZC878</t>
  </si>
  <si>
    <t>Šití vicryl plus vi 4-0 bal. á 36 ks VCP3100H</t>
  </si>
  <si>
    <t>ZB200</t>
  </si>
  <si>
    <t>Šití ethibond gr 2-0 bal. á 20 ks X41003</t>
  </si>
  <si>
    <t>ZD072</t>
  </si>
  <si>
    <t>Šití vicryl plus vi 5-0 bal. á 36 ks VCP500H</t>
  </si>
  <si>
    <t>ZI871</t>
  </si>
  <si>
    <t>Šití prolene bl 3-0 bal. á 12 ks W8525</t>
  </si>
  <si>
    <t>ZB212</t>
  </si>
  <si>
    <t>Šití safil fialový 6/0 (0.7) bal. á 36 ks C1048006</t>
  </si>
  <si>
    <t>ZN693</t>
  </si>
  <si>
    <t>Šití securex P 3/0, 45 cm GS60(m) rovná řezací  jehla, 2x fixační svorka bal. á 12 ks G0994725</t>
  </si>
  <si>
    <t>ZB177</t>
  </si>
  <si>
    <t>Šití ethilon bk 9-0 bal. á 12 ks W2871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</si>
  <si>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</si>
  <si>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</si>
  <si>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</si>
  <si>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</si>
  <si>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</si>
  <si>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</si>
  <si>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</si>
  <si>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</si>
  <si>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</si>
  <si>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</si>
  <si>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Jehla chirurgická 0,9 x 36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</si>
  <si>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</si>
  <si>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</si>
  <si>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</si>
  <si>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</si>
  <si>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</si>
  <si>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</si>
  <si>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</si>
  <si>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</si>
  <si>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Jehla chirurgicka 1,0 x 45 G8</t>
  </si>
  <si>
    <t>ZB478</t>
  </si>
  <si>
    <t>Jehla chirurgická B11</t>
  </si>
  <si>
    <t>Jehla chirurgická 0,8 x 32 B11</t>
  </si>
  <si>
    <t>ZB479</t>
  </si>
  <si>
    <t>Jehla chirurgická B12</t>
  </si>
  <si>
    <t>ZB480</t>
  </si>
  <si>
    <t>Jehla chirurgická G10</t>
  </si>
  <si>
    <t>Jehla chirurgická 0,7 x 28 G10</t>
  </si>
  <si>
    <t>ZB556</t>
  </si>
  <si>
    <t>Jehla injekční 1,2 x 40 mm růžová 4665120</t>
  </si>
  <si>
    <t>ZG676</t>
  </si>
  <si>
    <t>Jehla chirurgická s pérovými oušky bal. á 12 ks HSF - 17 3076</t>
  </si>
  <si>
    <t>ZH201</t>
  </si>
  <si>
    <t>Jehla injekční 0,8 x 120 mm zelená 4665643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</si>
  <si>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</si>
  <si>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</si>
  <si>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</si>
  <si>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</si>
  <si>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</si>
  <si>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</si>
  <si>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</si>
  <si>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</si>
  <si>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</si>
  <si>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</si>
  <si>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ZH089</t>
  </si>
  <si>
    <t>Jehla chirurgická GA7</t>
  </si>
  <si>
    <t>ZG674</t>
  </si>
  <si>
    <t>Jehla chirurgická s pérovými oušky bal. á 12 ks DSF - 21 3073</t>
  </si>
  <si>
    <t>ZB205</t>
  </si>
  <si>
    <t>Jehla chirurgická G4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</si>
  <si>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</si>
  <si>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</si>
  <si>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</si>
  <si>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</si>
  <si>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</si>
  <si>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</si>
  <si>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ZF984</t>
  </si>
  <si>
    <t>Jehla chirurgická B7</t>
  </si>
  <si>
    <t>ZB868</t>
  </si>
  <si>
    <t>Jehla perican 18G 1,30 x 80 mm 4512383</t>
  </si>
  <si>
    <t>ZB996</t>
  </si>
  <si>
    <t>Jehla chirurgická B9</t>
  </si>
  <si>
    <t>ZB470</t>
  </si>
  <si>
    <t>Jehla chirurgická PB4</t>
  </si>
  <si>
    <t>ZB471</t>
  </si>
  <si>
    <t>Jehla chirurgická PB5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</si>
  <si>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</si>
  <si>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</si>
  <si>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</si>
  <si>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</si>
  <si>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</si>
  <si>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</si>
  <si>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</si>
  <si>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</si>
  <si>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</si>
  <si>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</si>
  <si>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</si>
  <si>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</si>
  <si>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</si>
  <si>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</si>
  <si>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</si>
  <si>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</si>
  <si>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</si>
  <si>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</si>
  <si>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</si>
  <si>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</si>
  <si>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</si>
  <si>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</si>
  <si>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</si>
  <si>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</si>
  <si>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</si>
  <si>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</si>
  <si>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</si>
  <si>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</si>
  <si>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</si>
  <si>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</si>
  <si>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</si>
  <si>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</si>
  <si>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Rukavice operační ansell sensi - touch vel. 8,0 bal. á 40 párů (8050155) 8050195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</si>
  <si>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</si>
  <si>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</si>
  <si>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</si>
  <si>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</si>
  <si>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ZL069</t>
  </si>
  <si>
    <t>Rukavice operační gammex PF EnLite bez pudru vel. 5,5 353381</t>
  </si>
  <si>
    <t>ZL691</t>
  </si>
  <si>
    <t>Rukavice operační ansell sensi - touch vel. 5,5 bal. á 40 párů 8050190(8050150)</t>
  </si>
  <si>
    <t>ZF419</t>
  </si>
  <si>
    <t>Rukavice nitril dermagrip sterilní M bal. á 50 párů D1402-43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</si>
  <si>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</si>
  <si>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</si>
  <si>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</si>
  <si>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</si>
  <si>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</si>
  <si>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</si>
  <si>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</si>
  <si>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</si>
  <si>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</si>
  <si>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</si>
  <si>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ZN108</t>
  </si>
  <si>
    <t>Rukavice operační gammex ansell PF bez pudru 8,0 A351146</t>
  </si>
  <si>
    <t>ZN125</t>
  </si>
  <si>
    <t>Rukavice operační gammex ansell PF bez pudru 7,5 A351145</t>
  </si>
  <si>
    <t>ZL172</t>
  </si>
  <si>
    <t>Rukavice operační ansell dipos-a-glove vel. S bal. á 50 párů kopolymerové MDG651EU</t>
  </si>
  <si>
    <t>ZN040</t>
  </si>
  <si>
    <t>Rukavice operační gammex ansell PF bez pudru 8,5 A351147</t>
  </si>
  <si>
    <t>40</t>
  </si>
  <si>
    <t>ZI401</t>
  </si>
  <si>
    <t>Šití V-LOC délka stehu 30 cm bal. á 12 ks VLOCL0615</t>
  </si>
  <si>
    <t>ZI400</t>
  </si>
  <si>
    <t>Šití V-LOC délka stehu 15 cm bal. á 12 ks VLOCM0604</t>
  </si>
  <si>
    <t>ZC676</t>
  </si>
  <si>
    <t>Šití vicryl plus vi 3-0 bal. á 36 ks VCP3160H</t>
  </si>
  <si>
    <t>ZB026</t>
  </si>
  <si>
    <t>Hadice silikon 5 x 9,00 x 2,00 mm á 10 m pro drenáž těl.dutin KVS 60-050090</t>
  </si>
  <si>
    <t>ZD208</t>
  </si>
  <si>
    <t>Hadice spojovací k odsávacím soupravám 07.068.25.220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</si>
  <si>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</si>
  <si>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</si>
  <si>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</si>
  <si>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</si>
  <si>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</si>
  <si>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</si>
  <si>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ZE385</t>
  </si>
  <si>
    <t>Hadice silikon 1 x 3,0 mm á 25 m 34.000.00.100</t>
  </si>
  <si>
    <t>Hadice silikon 1 x 3,0 mm á 25 m (34.000.00.100) 70232</t>
  </si>
  <si>
    <t>ZD822</t>
  </si>
  <si>
    <t>Hadice silikon 6 x 10,0 x 2,00 mm á 10 m KVS 60-060100</t>
  </si>
  <si>
    <t>ZA006</t>
  </si>
  <si>
    <t>Obvaz elastický síťový pruban č. 8 427308</t>
  </si>
  <si>
    <t>ZA090</t>
  </si>
  <si>
    <t>Vata buničitá přířezy 37 x 57 cm 2730152</t>
  </si>
  <si>
    <t>ZA444</t>
  </si>
  <si>
    <t>Tampon nesterilní stáčený 20 x 19 cm bez RTG nití bal. á 100 ks 1320300404</t>
  </si>
  <si>
    <t>Fólie incizní raucodrape sterilní 45 x 50 cm 23445</t>
  </si>
  <si>
    <t>ZA554</t>
  </si>
  <si>
    <t>Krytí hypro-sorb R 10 x 10 x 10 mm bal. á 10 ks 006</t>
  </si>
  <si>
    <t>ZA643</t>
  </si>
  <si>
    <t>Kompresa vliwasoft 10 x 20 nesterilní á 100 ks 12070</t>
  </si>
  <si>
    <t>ZA646</t>
  </si>
  <si>
    <t>Přířez steril. rolo. 12 x 120 cm/4 vr.á 2 ks, bal. 200 ks 1230116032</t>
  </si>
  <si>
    <t>Kompresa NT 10 x 10 cm / 5 ks sterilní 1325020275</t>
  </si>
  <si>
    <t>ZE314</t>
  </si>
  <si>
    <t>Tampon sterilní stáčený 19 x 20 cm / 10 ks 0446</t>
  </si>
  <si>
    <t>ZA488</t>
  </si>
  <si>
    <t>Tampon nesterilní stáčený 9 x 9 cm karton á 12 000 ks 1320300411</t>
  </si>
  <si>
    <t>ZD054</t>
  </si>
  <si>
    <t>Gáza skládaná sterilní 8 x 17 cm / 2 ks 12 vrstev karton á 1000 ks 37016</t>
  </si>
  <si>
    <t>ZM326</t>
  </si>
  <si>
    <t>Krytí nevstřebatelné textilní hemopatch kit. box medium 4,5 x 4,5 cm bal. á 3 ks 1503746</t>
  </si>
  <si>
    <t>ZE172</t>
  </si>
  <si>
    <t>Krytí surgicel nu-knit 7,5 x 10 cm bal. á 12 ks 1943GB</t>
  </si>
  <si>
    <t>ZM332</t>
  </si>
  <si>
    <t>Krytí nevstřebatelné textilní hemopatch kit. box medium 4,5 x 9 cm bal. á 3 ks 1503747</t>
  </si>
  <si>
    <t>Zkumavka PS 10 ml sterilní 400914</t>
  </si>
  <si>
    <t>ZB758</t>
  </si>
  <si>
    <t>Zkumavka 9 ml K3 edta NR 455036</t>
  </si>
  <si>
    <t>ZC129</t>
  </si>
  <si>
    <t>ZE132</t>
  </si>
  <si>
    <t>Kleště jednorázové úchopové atraumatické D5/310 bal. á 10 ks PO893SU</t>
  </si>
  <si>
    <t>ZC644</t>
  </si>
  <si>
    <t>Trubička ventilační 2,55/1,3 mm E1105</t>
  </si>
  <si>
    <t>ZA678</t>
  </si>
  <si>
    <t>Katetr močový foley 8CH bal. á 12 ks 2908-02</t>
  </si>
  <si>
    <t>Lepidlo tkáňové 5 ml floseal 1503353</t>
  </si>
  <si>
    <t>ZK372</t>
  </si>
  <si>
    <t>Izolace ADTEC mini 3,5/290 mm PM986P</t>
  </si>
  <si>
    <t>ZM039</t>
  </si>
  <si>
    <t>Kanyla odsávací barron 1 mm GF935R</t>
  </si>
  <si>
    <t>ZB296</t>
  </si>
  <si>
    <t>Mikroskalpel Stab Blade/Tip 22,5° Straig 72-2202</t>
  </si>
  <si>
    <t>ZE490</t>
  </si>
  <si>
    <t>Nůžky zahnuté Iris SC 113 09 98111</t>
  </si>
  <si>
    <t>ZA695</t>
  </si>
  <si>
    <t>Držák skalpelových čepelek č. 4 135 mm BB084R</t>
  </si>
  <si>
    <t>ZB069</t>
  </si>
  <si>
    <t>Držák skalpelových čepelek č. 3 BB073R</t>
  </si>
  <si>
    <t>ZH151</t>
  </si>
  <si>
    <t>Kabel světlovodný rud délka 2,3 m průměr kabelu 3,5 mm koncovky (AESCULAP-AESCULAP) IM201-230</t>
  </si>
  <si>
    <t>ZI250</t>
  </si>
  <si>
    <t>Jehelec BM066R</t>
  </si>
  <si>
    <t>ZJ806</t>
  </si>
  <si>
    <t>Nůžky zahnuté durotip nelson-metzenbaum BC267R</t>
  </si>
  <si>
    <t>ZJ840</t>
  </si>
  <si>
    <t>Svorka hemostatická heiss tenká zahnutá 200mm BH207R</t>
  </si>
  <si>
    <t>ZJ866</t>
  </si>
  <si>
    <t>Jehelec durogrip Hegar - Mayo 205 mm BM067R</t>
  </si>
  <si>
    <t>Jehelec durogrip Hegar-mayo 205 mm BM067R</t>
  </si>
  <si>
    <t>ZK075</t>
  </si>
  <si>
    <t>Svorka atraum. rochester pean 225 mm BH448R</t>
  </si>
  <si>
    <t>ZK183</t>
  </si>
  <si>
    <t>Násadka skalpelu č. 3l BB075R</t>
  </si>
  <si>
    <t>ZN284</t>
  </si>
  <si>
    <t>Stojánek k liposukční sadě Medicom 09.87.86</t>
  </si>
  <si>
    <t>ZN285</t>
  </si>
  <si>
    <t>Adapter transfer L - R k liposukční sadě Medicon 09.88.83</t>
  </si>
  <si>
    <t>ZC018</t>
  </si>
  <si>
    <t>Klip hem-o-lok XL bal. á 14 ks WK544250</t>
  </si>
  <si>
    <t>ZJ802</t>
  </si>
  <si>
    <t>Nůžky rovné durotip mayo BC252R</t>
  </si>
  <si>
    <t>ZJ839</t>
  </si>
  <si>
    <t>Svorka hemostatická nissen zahnutá 185 mm BH199R</t>
  </si>
  <si>
    <t>ZK038</t>
  </si>
  <si>
    <t>Čelisti univerzální s rezervoarem 310 mm PO644R</t>
  </si>
  <si>
    <t>ZK077</t>
  </si>
  <si>
    <t>Svorka atraum. rochester pean 185 mm zahnutá BH445R</t>
  </si>
  <si>
    <t>ZL295</t>
  </si>
  <si>
    <t>Trokar s ostřím a fixačním balonkem 11 x 100 mm CFB33</t>
  </si>
  <si>
    <t>ZN537</t>
  </si>
  <si>
    <t>Pinzeta bipolární zalomená 200 mm hrot 2 mm 663101422</t>
  </si>
  <si>
    <t>ZH270</t>
  </si>
  <si>
    <t>Pinzeta de bakey 320-111</t>
  </si>
  <si>
    <t>ZH410</t>
  </si>
  <si>
    <t>Prodloužení koagulačních elektrod E1502</t>
  </si>
  <si>
    <t>ZN733</t>
  </si>
  <si>
    <t>Pinzeta atraumatická Durogrip rovná 180 mm BD156R</t>
  </si>
  <si>
    <t>ZF936</t>
  </si>
  <si>
    <t>Světlovod 3 m WA03210A</t>
  </si>
  <si>
    <t>Světlovod 3 m WA03310A</t>
  </si>
  <si>
    <t>ZD125</t>
  </si>
  <si>
    <t>Převodník k harmonickému skalpelu HP054</t>
  </si>
  <si>
    <t>ZE129</t>
  </si>
  <si>
    <t>Tubus zevní izol. 5/5 mm 310 mm PM973R</t>
  </si>
  <si>
    <t>ZI115</t>
  </si>
  <si>
    <t>Bodec do LSK trokaru-trocar spike A5817</t>
  </si>
  <si>
    <t>ZA774</t>
  </si>
  <si>
    <t>Kleště bioptické Richard Wolf prům. 3 mm délka 270 mm 828023</t>
  </si>
  <si>
    <t>ZA866</t>
  </si>
  <si>
    <t>Šití prolen bl 6-0 bal. á 12 ks W8802</t>
  </si>
  <si>
    <t>Šití prolen bl 5-0 bal. á 36 ks EH7176H</t>
  </si>
  <si>
    <t>ZD188</t>
  </si>
  <si>
    <t>Šití monocryl un 5-0 bal. á 12 ks W3221</t>
  </si>
  <si>
    <t>ZH166</t>
  </si>
  <si>
    <t>Šití PDS plus 1 bal. á 36 ks PDP9370H</t>
  </si>
  <si>
    <t>ZB115</t>
  </si>
  <si>
    <t>Šití prolen bl 3-0 bal. á 12 ks W8849</t>
  </si>
  <si>
    <t>ZE197</t>
  </si>
  <si>
    <t>Šití mopylen monofil modrý 4/0 USP bal. á 36 ks 7148</t>
  </si>
  <si>
    <t>ZH167</t>
  </si>
  <si>
    <t>Šití PDS plus 1 bal. á 24 ks PDP1935T</t>
  </si>
  <si>
    <t>ZF256</t>
  </si>
  <si>
    <t>Šití vicryl vi 5-0 bal. á 12 ks W9442</t>
  </si>
  <si>
    <t>ZB019</t>
  </si>
  <si>
    <t>Šití monosyn bezbarvý 4/0 (1.5) bal. á 36 ks C0023204</t>
  </si>
  <si>
    <t>ZC665</t>
  </si>
  <si>
    <t>Šití polysorb 5/0 bal. á 36 ks UL-202</t>
  </si>
  <si>
    <t>ZH594</t>
  </si>
  <si>
    <t>Šití silon pletený bílý EP 6 bal. á 20 ks SB2061</t>
  </si>
  <si>
    <t>ZF367</t>
  </si>
  <si>
    <t>Rukavice nitril dermagrip sterilní S bal. á 50 párů D1401-43</t>
  </si>
  <si>
    <t>ZF432</t>
  </si>
  <si>
    <t>Rukavice operační gammex PF sensitive vel. 8,0 353196</t>
  </si>
  <si>
    <t>ZK479</t>
  </si>
  <si>
    <t>Rukavice operační latexové bez pudru ortpedic vel. 8,5 5788206</t>
  </si>
  <si>
    <t>ZA699</t>
  </si>
  <si>
    <t>Hadice pryžová 7/10 Z1272315521150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</si>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</sst>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3" t="s">
        <v>66</v>
      </c>
      <c r="B1" s="273"/>
    </row>
    <row r="2" spans="1:3" ht="14.4" customHeight="1" thickBot="1" x14ac:dyDescent="0.35">
      <c r="A2" s="187" t="s">
        <v>220</v>
      </c>
      <c r="B2" s="46"/>
    </row>
    <row r="3" spans="1:3" ht="14.4" customHeight="1" thickBot="1" x14ac:dyDescent="0.35">
      <c r="A3" s="269" t="s">
        <v>89</v>
      </c>
      <c r="B3" s="270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1" t="s">
        <v>67</v>
      </c>
      <c r="B9" s="270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3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564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1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1495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2" t="s">
        <v>68</v>
      </c>
      <c r="B19" s="270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5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1" t="s">
        <v>186</v>
      </c>
      <c r="B1" s="311"/>
      <c r="C1" s="311"/>
      <c r="D1" s="311"/>
      <c r="E1" s="311"/>
      <c r="F1" s="274"/>
      <c r="G1" s="274"/>
      <c r="H1" s="274"/>
      <c r="I1" s="274"/>
      <c r="J1" s="304"/>
      <c r="K1" s="304"/>
      <c r="L1" s="304"/>
      <c r="M1" s="304"/>
      <c r="N1" s="304"/>
      <c r="O1" s="304"/>
      <c r="P1" s="304"/>
      <c r="Q1" s="304"/>
    </row>
    <row r="2" spans="1:17" ht="14.4" customHeight="1" thickBot="1" x14ac:dyDescent="0.35">
      <c r="A2" s="187" t="s">
        <v>220</v>
      </c>
      <c r="B2" s="181"/>
      <c r="C2" s="181"/>
      <c r="D2" s="181"/>
      <c r="E2" s="181"/>
    </row>
    <row r="3" spans="1:17" ht="14.4" customHeight="1" thickBot="1" x14ac:dyDescent="0.35">
      <c r="A3" s="254" t="s">
        <v>3</v>
      </c>
      <c r="B3" s="258">
        <f>SUM(B6:B1048576)</f>
        <v>672</v>
      </c>
      <c r="C3" s="259">
        <f>SUM(C6:C1048576)</f>
        <v>3</v>
      </c>
      <c r="D3" s="259">
        <f>SUM(D6:D1048576)</f>
        <v>0</v>
      </c>
      <c r="E3" s="260">
        <f>SUM(E6:E1048576)</f>
        <v>0</v>
      </c>
      <c r="F3" s="257">
        <f>IF(SUM($B3:$E3)=0,"",B3/SUM($B3:$E3))</f>
        <v>0.99555555555555553</v>
      </c>
      <c r="G3" s="255">
        <f t="shared" ref="G3:I3" si="0">IF(SUM($B3:$E3)=0,"",C3/SUM($B3:$E3))</f>
        <v>4.4444444444444444E-3</v>
      </c>
      <c r="H3" s="255">
        <f t="shared" si="0"/>
        <v>0</v>
      </c>
      <c r="I3" s="256">
        <f t="shared" si="0"/>
        <v>0</v>
      </c>
      <c r="J3" s="259">
        <f>SUM(J6:J1048576)</f>
        <v>177</v>
      </c>
      <c r="K3" s="259">
        <f>SUM(K6:K1048576)</f>
        <v>2</v>
      </c>
      <c r="L3" s="259">
        <f>SUM(L6:L1048576)</f>
        <v>0</v>
      </c>
      <c r="M3" s="260">
        <f>SUM(M6:M1048576)</f>
        <v>0</v>
      </c>
      <c r="N3" s="257">
        <f>IF(SUM($J3:$M3)=0,"",J3/SUM($J3:$M3))</f>
        <v>0.98882681564245811</v>
      </c>
      <c r="O3" s="255">
        <f t="shared" ref="O3:Q3" si="1">IF(SUM($J3:$M3)=0,"",K3/SUM($J3:$M3))</f>
        <v>1.11731843575419E-2</v>
      </c>
      <c r="P3" s="255">
        <f t="shared" si="1"/>
        <v>0</v>
      </c>
      <c r="Q3" s="256">
        <f t="shared" si="1"/>
        <v>0</v>
      </c>
    </row>
    <row r="4" spans="1:17" ht="14.4" customHeight="1" thickBot="1" x14ac:dyDescent="0.35">
      <c r="A4" s="253"/>
      <c r="B4" s="324" t="s">
        <v>188</v>
      </c>
      <c r="C4" s="325"/>
      <c r="D4" s="325"/>
      <c r="E4" s="326"/>
      <c r="F4" s="321" t="s">
        <v>193</v>
      </c>
      <c r="G4" s="322"/>
      <c r="H4" s="322"/>
      <c r="I4" s="323"/>
      <c r="J4" s="324" t="s">
        <v>194</v>
      </c>
      <c r="K4" s="325"/>
      <c r="L4" s="325"/>
      <c r="M4" s="326"/>
      <c r="N4" s="321" t="s">
        <v>195</v>
      </c>
      <c r="O4" s="322"/>
      <c r="P4" s="322"/>
      <c r="Q4" s="323"/>
    </row>
    <row r="5" spans="1:17" ht="14.4" customHeight="1" thickBot="1" x14ac:dyDescent="0.35">
      <c r="A5" s="408" t="s">
        <v>187</v>
      </c>
      <c r="B5" s="409" t="s">
        <v>189</v>
      </c>
      <c r="C5" s="409" t="s">
        <v>190</v>
      </c>
      <c r="D5" s="409" t="s">
        <v>191</v>
      </c>
      <c r="E5" s="410" t="s">
        <v>192</v>
      </c>
      <c r="F5" s="411" t="s">
        <v>189</v>
      </c>
      <c r="G5" s="412" t="s">
        <v>190</v>
      </c>
      <c r="H5" s="412" t="s">
        <v>191</v>
      </c>
      <c r="I5" s="413" t="s">
        <v>192</v>
      </c>
      <c r="J5" s="409" t="s">
        <v>189</v>
      </c>
      <c r="K5" s="409" t="s">
        <v>190</v>
      </c>
      <c r="L5" s="409" t="s">
        <v>191</v>
      </c>
      <c r="M5" s="410" t="s">
        <v>192</v>
      </c>
      <c r="N5" s="411" t="s">
        <v>189</v>
      </c>
      <c r="O5" s="412" t="s">
        <v>190</v>
      </c>
      <c r="P5" s="412" t="s">
        <v>191</v>
      </c>
      <c r="Q5" s="413" t="s">
        <v>192</v>
      </c>
    </row>
    <row r="6" spans="1:17" ht="14.4" customHeight="1" x14ac:dyDescent="0.3">
      <c r="A6" s="418" t="s">
        <v>565</v>
      </c>
      <c r="B6" s="424"/>
      <c r="C6" s="374"/>
      <c r="D6" s="374"/>
      <c r="E6" s="375"/>
      <c r="F6" s="421"/>
      <c r="G6" s="393"/>
      <c r="H6" s="393"/>
      <c r="I6" s="427"/>
      <c r="J6" s="424"/>
      <c r="K6" s="374"/>
      <c r="L6" s="374"/>
      <c r="M6" s="375"/>
      <c r="N6" s="421"/>
      <c r="O6" s="393"/>
      <c r="P6" s="393"/>
      <c r="Q6" s="414"/>
    </row>
    <row r="7" spans="1:17" ht="14.4" customHeight="1" x14ac:dyDescent="0.3">
      <c r="A7" s="419" t="s">
        <v>566</v>
      </c>
      <c r="B7" s="425">
        <v>637</v>
      </c>
      <c r="C7" s="380">
        <v>3</v>
      </c>
      <c r="D7" s="380"/>
      <c r="E7" s="381"/>
      <c r="F7" s="422">
        <v>0.99531250000000004</v>
      </c>
      <c r="G7" s="415">
        <v>4.6874999999999998E-3</v>
      </c>
      <c r="H7" s="415">
        <v>0</v>
      </c>
      <c r="I7" s="428">
        <v>0</v>
      </c>
      <c r="J7" s="425">
        <v>159</v>
      </c>
      <c r="K7" s="380">
        <v>2</v>
      </c>
      <c r="L7" s="380"/>
      <c r="M7" s="381"/>
      <c r="N7" s="422">
        <v>0.98757763975155277</v>
      </c>
      <c r="O7" s="415">
        <v>1.2422360248447204E-2</v>
      </c>
      <c r="P7" s="415">
        <v>0</v>
      </c>
      <c r="Q7" s="416">
        <v>0</v>
      </c>
    </row>
    <row r="8" spans="1:17" ht="14.4" customHeight="1" thickBot="1" x14ac:dyDescent="0.35">
      <c r="A8" s="420" t="s">
        <v>567</v>
      </c>
      <c r="B8" s="426">
        <v>35</v>
      </c>
      <c r="C8" s="386"/>
      <c r="D8" s="386"/>
      <c r="E8" s="387"/>
      <c r="F8" s="423">
        <v>1</v>
      </c>
      <c r="G8" s="394">
        <v>0</v>
      </c>
      <c r="H8" s="394">
        <v>0</v>
      </c>
      <c r="I8" s="429">
        <v>0</v>
      </c>
      <c r="J8" s="426">
        <v>18</v>
      </c>
      <c r="K8" s="386"/>
      <c r="L8" s="386"/>
      <c r="M8" s="387"/>
      <c r="N8" s="423">
        <v>1</v>
      </c>
      <c r="O8" s="394">
        <v>0</v>
      </c>
      <c r="P8" s="394">
        <v>0</v>
      </c>
      <c r="Q8" s="4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2" t="s">
        <v>88</v>
      </c>
      <c r="B1" s="303"/>
      <c r="C1" s="303"/>
      <c r="D1" s="303"/>
      <c r="E1" s="303"/>
      <c r="F1" s="303"/>
      <c r="G1" s="274"/>
      <c r="H1" s="304"/>
      <c r="I1" s="304"/>
    </row>
    <row r="2" spans="1:10" ht="14.4" customHeight="1" thickBot="1" x14ac:dyDescent="0.35">
      <c r="A2" s="187" t="s">
        <v>220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97">
        <v>2015</v>
      </c>
      <c r="G3" s="298"/>
      <c r="H3" s="298"/>
      <c r="I3" s="299"/>
    </row>
    <row r="4" spans="1:10" ht="14.4" customHeight="1" thickBot="1" x14ac:dyDescent="0.35">
      <c r="A4" s="250" t="s">
        <v>0</v>
      </c>
      <c r="B4" s="251" t="s">
        <v>185</v>
      </c>
      <c r="C4" s="300" t="s">
        <v>58</v>
      </c>
      <c r="D4" s="301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58" t="s">
        <v>384</v>
      </c>
      <c r="B5" s="359" t="s">
        <v>385</v>
      </c>
      <c r="C5" s="360" t="s">
        <v>386</v>
      </c>
      <c r="D5" s="360" t="s">
        <v>386</v>
      </c>
      <c r="E5" s="360"/>
      <c r="F5" s="360" t="s">
        <v>386</v>
      </c>
      <c r="G5" s="360" t="s">
        <v>386</v>
      </c>
      <c r="H5" s="360" t="s">
        <v>386</v>
      </c>
      <c r="I5" s="361" t="s">
        <v>386</v>
      </c>
      <c r="J5" s="362" t="s">
        <v>56</v>
      </c>
    </row>
    <row r="6" spans="1:10" ht="14.4" customHeight="1" x14ac:dyDescent="0.3">
      <c r="A6" s="358" t="s">
        <v>384</v>
      </c>
      <c r="B6" s="359" t="s">
        <v>234</v>
      </c>
      <c r="C6" s="360">
        <v>6.5440399999999999</v>
      </c>
      <c r="D6" s="360">
        <v>2.31549</v>
      </c>
      <c r="E6" s="360"/>
      <c r="F6" s="360">
        <v>0.68969000000000003</v>
      </c>
      <c r="G6" s="360">
        <v>6.9999997795160001</v>
      </c>
      <c r="H6" s="360">
        <v>-6.3103097795160004</v>
      </c>
      <c r="I6" s="361">
        <v>9.8527145960522755E-2</v>
      </c>
      <c r="J6" s="362" t="s">
        <v>1</v>
      </c>
    </row>
    <row r="7" spans="1:10" ht="14.4" customHeight="1" x14ac:dyDescent="0.3">
      <c r="A7" s="358" t="s">
        <v>384</v>
      </c>
      <c r="B7" s="359" t="s">
        <v>235</v>
      </c>
      <c r="C7" s="360">
        <v>1550.5245699999998</v>
      </c>
      <c r="D7" s="360">
        <v>1587.8419799999999</v>
      </c>
      <c r="E7" s="360"/>
      <c r="F7" s="360">
        <v>3655.436619999999</v>
      </c>
      <c r="G7" s="360">
        <v>5489.9998270783099</v>
      </c>
      <c r="H7" s="360">
        <v>-1834.5632070783108</v>
      </c>
      <c r="I7" s="361">
        <v>0.66583547088112827</v>
      </c>
      <c r="J7" s="362" t="s">
        <v>1</v>
      </c>
    </row>
    <row r="8" spans="1:10" ht="14.4" customHeight="1" x14ac:dyDescent="0.3">
      <c r="A8" s="358" t="s">
        <v>384</v>
      </c>
      <c r="B8" s="359" t="s">
        <v>236</v>
      </c>
      <c r="C8" s="360">
        <v>1868.352599999999</v>
      </c>
      <c r="D8" s="360">
        <v>1767.4005500000001</v>
      </c>
      <c r="E8" s="360"/>
      <c r="F8" s="360">
        <v>2138.4107199999989</v>
      </c>
      <c r="G8" s="360">
        <v>1867.9999411625281</v>
      </c>
      <c r="H8" s="360">
        <v>270.41077883747084</v>
      </c>
      <c r="I8" s="361">
        <v>1.1447595221385198</v>
      </c>
      <c r="J8" s="362" t="s">
        <v>1</v>
      </c>
    </row>
    <row r="9" spans="1:10" ht="14.4" customHeight="1" x14ac:dyDescent="0.3">
      <c r="A9" s="358" t="s">
        <v>384</v>
      </c>
      <c r="B9" s="359" t="s">
        <v>237</v>
      </c>
      <c r="C9" s="360">
        <v>1642.327650000002</v>
      </c>
      <c r="D9" s="360">
        <v>9484.8130700000092</v>
      </c>
      <c r="E9" s="360"/>
      <c r="F9" s="360">
        <v>3380.7975999999999</v>
      </c>
      <c r="G9" s="360">
        <v>0</v>
      </c>
      <c r="H9" s="360">
        <v>3380.7975999999999</v>
      </c>
      <c r="I9" s="361" t="s">
        <v>386</v>
      </c>
      <c r="J9" s="362" t="s">
        <v>1</v>
      </c>
    </row>
    <row r="10" spans="1:10" ht="14.4" customHeight="1" x14ac:dyDescent="0.3">
      <c r="A10" s="358" t="s">
        <v>384</v>
      </c>
      <c r="B10" s="359" t="s">
        <v>238</v>
      </c>
      <c r="C10" s="360">
        <v>86.087879999999004</v>
      </c>
      <c r="D10" s="360">
        <v>35.134999999999998</v>
      </c>
      <c r="E10" s="360"/>
      <c r="F10" s="360">
        <v>62.624950000000005</v>
      </c>
      <c r="G10" s="360">
        <v>85.999997291208004</v>
      </c>
      <c r="H10" s="360">
        <v>-23.375047291207999</v>
      </c>
      <c r="I10" s="361">
        <v>0.72819711595970382</v>
      </c>
      <c r="J10" s="362" t="s">
        <v>1</v>
      </c>
    </row>
    <row r="11" spans="1:10" ht="14.4" customHeight="1" x14ac:dyDescent="0.3">
      <c r="A11" s="358" t="s">
        <v>384</v>
      </c>
      <c r="B11" s="359" t="s">
        <v>239</v>
      </c>
      <c r="C11" s="360">
        <v>3854.0446999999999</v>
      </c>
      <c r="D11" s="360">
        <v>2088.1703500000012</v>
      </c>
      <c r="E11" s="360"/>
      <c r="F11" s="360">
        <v>4069.8710600000009</v>
      </c>
      <c r="G11" s="360">
        <v>4128.9639742144027</v>
      </c>
      <c r="H11" s="360">
        <v>-59.092914214401844</v>
      </c>
      <c r="I11" s="361">
        <v>0.98568819815734887</v>
      </c>
      <c r="J11" s="362" t="s">
        <v>1</v>
      </c>
    </row>
    <row r="12" spans="1:10" ht="14.4" customHeight="1" x14ac:dyDescent="0.3">
      <c r="A12" s="358" t="s">
        <v>384</v>
      </c>
      <c r="B12" s="359" t="s">
        <v>240</v>
      </c>
      <c r="C12" s="360">
        <v>113.34855</v>
      </c>
      <c r="D12" s="360">
        <v>67.950030000000012</v>
      </c>
      <c r="E12" s="360"/>
      <c r="F12" s="360">
        <v>80.799810000000022</v>
      </c>
      <c r="G12" s="360">
        <v>112.999996440774</v>
      </c>
      <c r="H12" s="360">
        <v>-32.200186440773976</v>
      </c>
      <c r="I12" s="361">
        <v>0.71504258889378935</v>
      </c>
      <c r="J12" s="362" t="s">
        <v>1</v>
      </c>
    </row>
    <row r="13" spans="1:10" ht="14.4" customHeight="1" x14ac:dyDescent="0.3">
      <c r="A13" s="358" t="s">
        <v>384</v>
      </c>
      <c r="B13" s="359" t="s">
        <v>241</v>
      </c>
      <c r="C13" s="360">
        <v>42.576689999999999</v>
      </c>
      <c r="D13" s="360">
        <v>0</v>
      </c>
      <c r="E13" s="360"/>
      <c r="F13" s="360">
        <v>33.90419</v>
      </c>
      <c r="G13" s="360">
        <v>42.999998645604002</v>
      </c>
      <c r="H13" s="360">
        <v>-9.0958086456040022</v>
      </c>
      <c r="I13" s="361">
        <v>0.788469559718605</v>
      </c>
      <c r="J13" s="362" t="s">
        <v>1</v>
      </c>
    </row>
    <row r="14" spans="1:10" ht="14.4" customHeight="1" x14ac:dyDescent="0.3">
      <c r="A14" s="358" t="s">
        <v>384</v>
      </c>
      <c r="B14" s="359" t="s">
        <v>242</v>
      </c>
      <c r="C14" s="360">
        <v>565.16054999999994</v>
      </c>
      <c r="D14" s="360">
        <v>817.71064999999999</v>
      </c>
      <c r="E14" s="360"/>
      <c r="F14" s="360">
        <v>697.2826</v>
      </c>
      <c r="G14" s="360">
        <v>806.99997458145594</v>
      </c>
      <c r="H14" s="360">
        <v>-109.71737458145594</v>
      </c>
      <c r="I14" s="361">
        <v>0.86404290206036249</v>
      </c>
      <c r="J14" s="362" t="s">
        <v>1</v>
      </c>
    </row>
    <row r="15" spans="1:10" ht="14.4" customHeight="1" x14ac:dyDescent="0.3">
      <c r="A15" s="358" t="s">
        <v>384</v>
      </c>
      <c r="B15" s="359" t="s">
        <v>243</v>
      </c>
      <c r="C15" s="360">
        <v>19.181999999999999</v>
      </c>
      <c r="D15" s="360">
        <v>9.1790599999999998</v>
      </c>
      <c r="E15" s="360"/>
      <c r="F15" s="360">
        <v>3.4605999999999999</v>
      </c>
      <c r="G15" s="360">
        <v>6.9999997795160001</v>
      </c>
      <c r="H15" s="360">
        <v>-3.5393997795160002</v>
      </c>
      <c r="I15" s="361">
        <v>0.49437144414299905</v>
      </c>
      <c r="J15" s="362" t="s">
        <v>1</v>
      </c>
    </row>
    <row r="16" spans="1:10" ht="14.4" customHeight="1" x14ac:dyDescent="0.3">
      <c r="A16" s="358" t="s">
        <v>384</v>
      </c>
      <c r="B16" s="359" t="s">
        <v>244</v>
      </c>
      <c r="C16" s="360" t="s">
        <v>386</v>
      </c>
      <c r="D16" s="360" t="s">
        <v>386</v>
      </c>
      <c r="E16" s="360"/>
      <c r="F16" s="360">
        <v>169.79136999999997</v>
      </c>
      <c r="G16" s="360">
        <v>0</v>
      </c>
      <c r="H16" s="360">
        <v>169.79136999999997</v>
      </c>
      <c r="I16" s="361" t="s">
        <v>386</v>
      </c>
      <c r="J16" s="362" t="s">
        <v>1</v>
      </c>
    </row>
    <row r="17" spans="1:10" ht="14.4" customHeight="1" x14ac:dyDescent="0.3">
      <c r="A17" s="358" t="s">
        <v>384</v>
      </c>
      <c r="B17" s="359" t="s">
        <v>246</v>
      </c>
      <c r="C17" s="360">
        <v>701.09712000000002</v>
      </c>
      <c r="D17" s="360">
        <v>520.93394000000001</v>
      </c>
      <c r="E17" s="360"/>
      <c r="F17" s="360">
        <v>593.99544000000003</v>
      </c>
      <c r="G17" s="360">
        <v>667.98337753112503</v>
      </c>
      <c r="H17" s="360">
        <v>-73.987937531124999</v>
      </c>
      <c r="I17" s="361">
        <v>0.88923685825149523</v>
      </c>
      <c r="J17" s="362" t="s">
        <v>1</v>
      </c>
    </row>
    <row r="18" spans="1:10" ht="14.4" customHeight="1" x14ac:dyDescent="0.3">
      <c r="A18" s="358" t="s">
        <v>384</v>
      </c>
      <c r="B18" s="359" t="s">
        <v>387</v>
      </c>
      <c r="C18" s="360">
        <v>10449.246350000001</v>
      </c>
      <c r="D18" s="360">
        <v>16381.450120000012</v>
      </c>
      <c r="E18" s="360"/>
      <c r="F18" s="360">
        <v>14887.06465</v>
      </c>
      <c r="G18" s="360">
        <v>13217.947086504442</v>
      </c>
      <c r="H18" s="360">
        <v>1669.117563495558</v>
      </c>
      <c r="I18" s="361">
        <v>1.1262766110782612</v>
      </c>
      <c r="J18" s="362" t="s">
        <v>388</v>
      </c>
    </row>
    <row r="20" spans="1:10" ht="14.4" customHeight="1" x14ac:dyDescent="0.3">
      <c r="A20" s="358" t="s">
        <v>384</v>
      </c>
      <c r="B20" s="359" t="s">
        <v>385</v>
      </c>
      <c r="C20" s="360" t="s">
        <v>386</v>
      </c>
      <c r="D20" s="360" t="s">
        <v>386</v>
      </c>
      <c r="E20" s="360"/>
      <c r="F20" s="360" t="s">
        <v>386</v>
      </c>
      <c r="G20" s="360" t="s">
        <v>386</v>
      </c>
      <c r="H20" s="360" t="s">
        <v>386</v>
      </c>
      <c r="I20" s="361" t="s">
        <v>386</v>
      </c>
      <c r="J20" s="362" t="s">
        <v>56</v>
      </c>
    </row>
    <row r="21" spans="1:10" ht="14.4" customHeight="1" x14ac:dyDescent="0.3">
      <c r="A21" s="358" t="s">
        <v>389</v>
      </c>
      <c r="B21" s="359" t="s">
        <v>390</v>
      </c>
      <c r="C21" s="360" t="s">
        <v>386</v>
      </c>
      <c r="D21" s="360" t="s">
        <v>386</v>
      </c>
      <c r="E21" s="360"/>
      <c r="F21" s="360" t="s">
        <v>386</v>
      </c>
      <c r="G21" s="360" t="s">
        <v>386</v>
      </c>
      <c r="H21" s="360" t="s">
        <v>386</v>
      </c>
      <c r="I21" s="361" t="s">
        <v>386</v>
      </c>
      <c r="J21" s="362" t="s">
        <v>0</v>
      </c>
    </row>
    <row r="22" spans="1:10" ht="14.4" customHeight="1" x14ac:dyDescent="0.3">
      <c r="A22" s="358" t="s">
        <v>389</v>
      </c>
      <c r="B22" s="359" t="s">
        <v>234</v>
      </c>
      <c r="C22" s="360">
        <v>5.1646599999999996</v>
      </c>
      <c r="D22" s="360">
        <v>1.41489</v>
      </c>
      <c r="E22" s="360"/>
      <c r="F22" s="360">
        <v>0.68969000000000003</v>
      </c>
      <c r="G22" s="360">
        <v>2.4058721176570002</v>
      </c>
      <c r="H22" s="360">
        <v>-1.716182117657</v>
      </c>
      <c r="I22" s="361">
        <v>0.28666943472941797</v>
      </c>
      <c r="J22" s="362" t="s">
        <v>1</v>
      </c>
    </row>
    <row r="23" spans="1:10" ht="14.4" customHeight="1" x14ac:dyDescent="0.3">
      <c r="A23" s="358" t="s">
        <v>389</v>
      </c>
      <c r="B23" s="359" t="s">
        <v>235</v>
      </c>
      <c r="C23" s="360">
        <v>1162.9230499999999</v>
      </c>
      <c r="D23" s="360">
        <v>1166.8729899999998</v>
      </c>
      <c r="E23" s="360"/>
      <c r="F23" s="360">
        <v>2691.77979</v>
      </c>
      <c r="G23" s="360">
        <v>4147.8521823979099</v>
      </c>
      <c r="H23" s="360">
        <v>-1456.0723923979099</v>
      </c>
      <c r="I23" s="361">
        <v>0.64895750176995426</v>
      </c>
      <c r="J23" s="362" t="s">
        <v>1</v>
      </c>
    </row>
    <row r="24" spans="1:10" ht="14.4" customHeight="1" x14ac:dyDescent="0.3">
      <c r="A24" s="358" t="s">
        <v>389</v>
      </c>
      <c r="B24" s="359" t="s">
        <v>236</v>
      </c>
      <c r="C24" s="360">
        <v>903.05928999999901</v>
      </c>
      <c r="D24" s="360">
        <v>945.21334999999999</v>
      </c>
      <c r="E24" s="360"/>
      <c r="F24" s="360">
        <v>1229.0890800000002</v>
      </c>
      <c r="G24" s="360">
        <v>921.32650496993006</v>
      </c>
      <c r="H24" s="360">
        <v>307.76257503007014</v>
      </c>
      <c r="I24" s="361">
        <v>1.3340428972464162</v>
      </c>
      <c r="J24" s="362" t="s">
        <v>1</v>
      </c>
    </row>
    <row r="25" spans="1:10" ht="14.4" customHeight="1" x14ac:dyDescent="0.3">
      <c r="A25" s="358" t="s">
        <v>389</v>
      </c>
      <c r="B25" s="359" t="s">
        <v>237</v>
      </c>
      <c r="C25" s="360">
        <v>1642.327650000002</v>
      </c>
      <c r="D25" s="360">
        <v>9484.8130700000092</v>
      </c>
      <c r="E25" s="360"/>
      <c r="F25" s="360">
        <v>3380.7975999999999</v>
      </c>
      <c r="G25" s="360">
        <v>0</v>
      </c>
      <c r="H25" s="360">
        <v>3380.7975999999999</v>
      </c>
      <c r="I25" s="361" t="s">
        <v>386</v>
      </c>
      <c r="J25" s="362" t="s">
        <v>1</v>
      </c>
    </row>
    <row r="26" spans="1:10" ht="14.4" customHeight="1" x14ac:dyDescent="0.3">
      <c r="A26" s="358" t="s">
        <v>389</v>
      </c>
      <c r="B26" s="359" t="s">
        <v>238</v>
      </c>
      <c r="C26" s="360">
        <v>86.087879999999004</v>
      </c>
      <c r="D26" s="360">
        <v>35.134999999999998</v>
      </c>
      <c r="E26" s="360"/>
      <c r="F26" s="360">
        <v>62.624950000000005</v>
      </c>
      <c r="G26" s="360">
        <v>85.999997291208004</v>
      </c>
      <c r="H26" s="360">
        <v>-23.375047291207999</v>
      </c>
      <c r="I26" s="361">
        <v>0.72819711595970382</v>
      </c>
      <c r="J26" s="362" t="s">
        <v>1</v>
      </c>
    </row>
    <row r="27" spans="1:10" ht="14.4" customHeight="1" x14ac:dyDescent="0.3">
      <c r="A27" s="358" t="s">
        <v>389</v>
      </c>
      <c r="B27" s="359" t="s">
        <v>239</v>
      </c>
      <c r="C27" s="360">
        <v>3471.9332799999997</v>
      </c>
      <c r="D27" s="360">
        <v>1704.2926600000014</v>
      </c>
      <c r="E27" s="360"/>
      <c r="F27" s="360">
        <v>3654.924860000001</v>
      </c>
      <c r="G27" s="360">
        <v>3708.9998831754901</v>
      </c>
      <c r="H27" s="360">
        <v>-54.07502317548915</v>
      </c>
      <c r="I27" s="361">
        <v>0.98542059183641917</v>
      </c>
      <c r="J27" s="362" t="s">
        <v>1</v>
      </c>
    </row>
    <row r="28" spans="1:10" ht="14.4" customHeight="1" x14ac:dyDescent="0.3">
      <c r="A28" s="358" t="s">
        <v>389</v>
      </c>
      <c r="B28" s="359" t="s">
        <v>240</v>
      </c>
      <c r="C28" s="360">
        <v>93.87894</v>
      </c>
      <c r="D28" s="360">
        <v>64.140330000000006</v>
      </c>
      <c r="E28" s="360"/>
      <c r="F28" s="360">
        <v>78.863680000000016</v>
      </c>
      <c r="G28" s="360">
        <v>105.472684351374</v>
      </c>
      <c r="H28" s="360">
        <v>-26.609004351373983</v>
      </c>
      <c r="I28" s="361">
        <v>0.74771662904939284</v>
      </c>
      <c r="J28" s="362" t="s">
        <v>1</v>
      </c>
    </row>
    <row r="29" spans="1:10" ht="14.4" customHeight="1" x14ac:dyDescent="0.3">
      <c r="A29" s="358" t="s">
        <v>389</v>
      </c>
      <c r="B29" s="359" t="s">
        <v>241</v>
      </c>
      <c r="C29" s="360">
        <v>42.576689999999999</v>
      </c>
      <c r="D29" s="360">
        <v>0</v>
      </c>
      <c r="E29" s="360"/>
      <c r="F29" s="360">
        <v>33.90419</v>
      </c>
      <c r="G29" s="360">
        <v>42.999998645604002</v>
      </c>
      <c r="H29" s="360">
        <v>-9.0958086456040022</v>
      </c>
      <c r="I29" s="361">
        <v>0.788469559718605</v>
      </c>
      <c r="J29" s="362" t="s">
        <v>1</v>
      </c>
    </row>
    <row r="30" spans="1:10" ht="14.4" customHeight="1" x14ac:dyDescent="0.3">
      <c r="A30" s="358" t="s">
        <v>389</v>
      </c>
      <c r="B30" s="359" t="s">
        <v>242</v>
      </c>
      <c r="C30" s="360">
        <v>323.65569999999997</v>
      </c>
      <c r="D30" s="360">
        <v>596.28913</v>
      </c>
      <c r="E30" s="360"/>
      <c r="F30" s="360">
        <v>515.08852999999999</v>
      </c>
      <c r="G30" s="360">
        <v>524.945665670484</v>
      </c>
      <c r="H30" s="360">
        <v>-9.8571356704840127</v>
      </c>
      <c r="I30" s="361">
        <v>0.98122256013316345</v>
      </c>
      <c r="J30" s="362" t="s">
        <v>1</v>
      </c>
    </row>
    <row r="31" spans="1:10" ht="14.4" customHeight="1" x14ac:dyDescent="0.3">
      <c r="A31" s="358" t="s">
        <v>389</v>
      </c>
      <c r="B31" s="359" t="s">
        <v>243</v>
      </c>
      <c r="C31" s="360">
        <v>9.5909999999999993</v>
      </c>
      <c r="D31" s="360">
        <v>9.1790599999999998</v>
      </c>
      <c r="E31" s="360"/>
      <c r="F31" s="360">
        <v>3.4605999999999999</v>
      </c>
      <c r="G31" s="360">
        <v>6.9999997795160001</v>
      </c>
      <c r="H31" s="360">
        <v>-3.5393997795160002</v>
      </c>
      <c r="I31" s="361">
        <v>0.49437144414299905</v>
      </c>
      <c r="J31" s="362" t="s">
        <v>1</v>
      </c>
    </row>
    <row r="32" spans="1:10" ht="14.4" customHeight="1" x14ac:dyDescent="0.3">
      <c r="A32" s="358" t="s">
        <v>389</v>
      </c>
      <c r="B32" s="359" t="s">
        <v>244</v>
      </c>
      <c r="C32" s="360" t="s">
        <v>386</v>
      </c>
      <c r="D32" s="360" t="s">
        <v>386</v>
      </c>
      <c r="E32" s="360"/>
      <c r="F32" s="360">
        <v>165.65873999999999</v>
      </c>
      <c r="G32" s="360">
        <v>0</v>
      </c>
      <c r="H32" s="360">
        <v>165.65873999999999</v>
      </c>
      <c r="I32" s="361" t="s">
        <v>386</v>
      </c>
      <c r="J32" s="362" t="s">
        <v>1</v>
      </c>
    </row>
    <row r="33" spans="1:10" ht="14.4" customHeight="1" x14ac:dyDescent="0.3">
      <c r="A33" s="358" t="s">
        <v>389</v>
      </c>
      <c r="B33" s="359" t="s">
        <v>246</v>
      </c>
      <c r="C33" s="360">
        <v>64.263630000000006</v>
      </c>
      <c r="D33" s="360">
        <v>39.921849999999999</v>
      </c>
      <c r="E33" s="360"/>
      <c r="F33" s="360">
        <v>19.19455</v>
      </c>
      <c r="G33" s="360">
        <v>43.240439357607997</v>
      </c>
      <c r="H33" s="360">
        <v>-24.045889357607997</v>
      </c>
      <c r="I33" s="361">
        <v>0.44390275134017088</v>
      </c>
      <c r="J33" s="362" t="s">
        <v>1</v>
      </c>
    </row>
    <row r="34" spans="1:10" ht="14.4" customHeight="1" x14ac:dyDescent="0.3">
      <c r="A34" s="358" t="s">
        <v>389</v>
      </c>
      <c r="B34" s="359" t="s">
        <v>391</v>
      </c>
      <c r="C34" s="360">
        <v>7805.4617700000008</v>
      </c>
      <c r="D34" s="360">
        <v>14047.272330000011</v>
      </c>
      <c r="E34" s="360"/>
      <c r="F34" s="360">
        <v>11836.076260000002</v>
      </c>
      <c r="G34" s="360">
        <v>9590.2432277567823</v>
      </c>
      <c r="H34" s="360">
        <v>2245.8330322432193</v>
      </c>
      <c r="I34" s="361">
        <v>1.2341789440483808</v>
      </c>
      <c r="J34" s="362" t="s">
        <v>392</v>
      </c>
    </row>
    <row r="35" spans="1:10" ht="14.4" customHeight="1" x14ac:dyDescent="0.3">
      <c r="A35" s="358" t="s">
        <v>386</v>
      </c>
      <c r="B35" s="359" t="s">
        <v>386</v>
      </c>
      <c r="C35" s="360" t="s">
        <v>386</v>
      </c>
      <c r="D35" s="360" t="s">
        <v>386</v>
      </c>
      <c r="E35" s="360"/>
      <c r="F35" s="360" t="s">
        <v>386</v>
      </c>
      <c r="G35" s="360" t="s">
        <v>386</v>
      </c>
      <c r="H35" s="360" t="s">
        <v>386</v>
      </c>
      <c r="I35" s="361" t="s">
        <v>386</v>
      </c>
      <c r="J35" s="362" t="s">
        <v>393</v>
      </c>
    </row>
    <row r="36" spans="1:10" ht="14.4" customHeight="1" x14ac:dyDescent="0.3">
      <c r="A36" s="358" t="s">
        <v>394</v>
      </c>
      <c r="B36" s="359" t="s">
        <v>395</v>
      </c>
      <c r="C36" s="360" t="s">
        <v>386</v>
      </c>
      <c r="D36" s="360" t="s">
        <v>386</v>
      </c>
      <c r="E36" s="360"/>
      <c r="F36" s="360" t="s">
        <v>386</v>
      </c>
      <c r="G36" s="360" t="s">
        <v>386</v>
      </c>
      <c r="H36" s="360" t="s">
        <v>386</v>
      </c>
      <c r="I36" s="361" t="s">
        <v>386</v>
      </c>
      <c r="J36" s="362" t="s">
        <v>0</v>
      </c>
    </row>
    <row r="37" spans="1:10" ht="14.4" customHeight="1" x14ac:dyDescent="0.3">
      <c r="A37" s="358" t="s">
        <v>394</v>
      </c>
      <c r="B37" s="359" t="s">
        <v>234</v>
      </c>
      <c r="C37" s="360">
        <v>1.3793800000000001</v>
      </c>
      <c r="D37" s="360">
        <v>0.90059999999999996</v>
      </c>
      <c r="E37" s="360"/>
      <c r="F37" s="360">
        <v>0</v>
      </c>
      <c r="G37" s="360">
        <v>4.5941276618589999</v>
      </c>
      <c r="H37" s="360">
        <v>-4.5941276618589999</v>
      </c>
      <c r="I37" s="361">
        <v>0</v>
      </c>
      <c r="J37" s="362" t="s">
        <v>1</v>
      </c>
    </row>
    <row r="38" spans="1:10" ht="14.4" customHeight="1" x14ac:dyDescent="0.3">
      <c r="A38" s="358" t="s">
        <v>394</v>
      </c>
      <c r="B38" s="359" t="s">
        <v>235</v>
      </c>
      <c r="C38" s="360">
        <v>387.60151999999999</v>
      </c>
      <c r="D38" s="360">
        <v>420.96899000000002</v>
      </c>
      <c r="E38" s="360"/>
      <c r="F38" s="360">
        <v>963.65682999999899</v>
      </c>
      <c r="G38" s="360">
        <v>1342.1476446803999</v>
      </c>
      <c r="H38" s="360">
        <v>-378.49081468040094</v>
      </c>
      <c r="I38" s="361">
        <v>0.71799614134812317</v>
      </c>
      <c r="J38" s="362" t="s">
        <v>1</v>
      </c>
    </row>
    <row r="39" spans="1:10" ht="14.4" customHeight="1" x14ac:dyDescent="0.3">
      <c r="A39" s="358" t="s">
        <v>394</v>
      </c>
      <c r="B39" s="359" t="s">
        <v>236</v>
      </c>
      <c r="C39" s="360">
        <v>965.29331000000002</v>
      </c>
      <c r="D39" s="360">
        <v>822.18720000000008</v>
      </c>
      <c r="E39" s="360"/>
      <c r="F39" s="360">
        <v>909.32163999999898</v>
      </c>
      <c r="G39" s="360">
        <v>946.67343619259805</v>
      </c>
      <c r="H39" s="360">
        <v>-37.351796192599068</v>
      </c>
      <c r="I39" s="361">
        <v>0.96054415940641225</v>
      </c>
      <c r="J39" s="362" t="s">
        <v>1</v>
      </c>
    </row>
    <row r="40" spans="1:10" ht="14.4" customHeight="1" x14ac:dyDescent="0.3">
      <c r="A40" s="358" t="s">
        <v>394</v>
      </c>
      <c r="B40" s="359" t="s">
        <v>238</v>
      </c>
      <c r="C40" s="360">
        <v>0</v>
      </c>
      <c r="D40" s="360" t="s">
        <v>386</v>
      </c>
      <c r="E40" s="360"/>
      <c r="F40" s="360" t="s">
        <v>386</v>
      </c>
      <c r="G40" s="360" t="s">
        <v>386</v>
      </c>
      <c r="H40" s="360" t="s">
        <v>386</v>
      </c>
      <c r="I40" s="361" t="s">
        <v>386</v>
      </c>
      <c r="J40" s="362" t="s">
        <v>1</v>
      </c>
    </row>
    <row r="41" spans="1:10" ht="14.4" customHeight="1" x14ac:dyDescent="0.3">
      <c r="A41" s="358" t="s">
        <v>394</v>
      </c>
      <c r="B41" s="359" t="s">
        <v>239</v>
      </c>
      <c r="C41" s="360">
        <v>382.11142000000001</v>
      </c>
      <c r="D41" s="360">
        <v>383.87769000000003</v>
      </c>
      <c r="E41" s="360"/>
      <c r="F41" s="360">
        <v>414.94620000000003</v>
      </c>
      <c r="G41" s="360">
        <v>419.96409103891301</v>
      </c>
      <c r="H41" s="360">
        <v>-5.0178910389129783</v>
      </c>
      <c r="I41" s="361">
        <v>0.98805161882650572</v>
      </c>
      <c r="J41" s="362" t="s">
        <v>1</v>
      </c>
    </row>
    <row r="42" spans="1:10" ht="14.4" customHeight="1" x14ac:dyDescent="0.3">
      <c r="A42" s="358" t="s">
        <v>394</v>
      </c>
      <c r="B42" s="359" t="s">
        <v>240</v>
      </c>
      <c r="C42" s="360">
        <v>19.469609999999999</v>
      </c>
      <c r="D42" s="360">
        <v>3.8097000000000003</v>
      </c>
      <c r="E42" s="360"/>
      <c r="F42" s="360">
        <v>1.9361299999999999</v>
      </c>
      <c r="G42" s="360">
        <v>7.5273120894000005</v>
      </c>
      <c r="H42" s="360">
        <v>-5.5911820894000002</v>
      </c>
      <c r="I42" s="361">
        <v>0.25721399312331794</v>
      </c>
      <c r="J42" s="362" t="s">
        <v>1</v>
      </c>
    </row>
    <row r="43" spans="1:10" ht="14.4" customHeight="1" x14ac:dyDescent="0.3">
      <c r="A43" s="358" t="s">
        <v>394</v>
      </c>
      <c r="B43" s="359" t="s">
        <v>241</v>
      </c>
      <c r="C43" s="360">
        <v>0</v>
      </c>
      <c r="D43" s="360">
        <v>0</v>
      </c>
      <c r="E43" s="360"/>
      <c r="F43" s="360" t="s">
        <v>386</v>
      </c>
      <c r="G43" s="360" t="s">
        <v>386</v>
      </c>
      <c r="H43" s="360" t="s">
        <v>386</v>
      </c>
      <c r="I43" s="361" t="s">
        <v>386</v>
      </c>
      <c r="J43" s="362" t="s">
        <v>1</v>
      </c>
    </row>
    <row r="44" spans="1:10" ht="14.4" customHeight="1" x14ac:dyDescent="0.3">
      <c r="A44" s="358" t="s">
        <v>394</v>
      </c>
      <c r="B44" s="359" t="s">
        <v>242</v>
      </c>
      <c r="C44" s="360">
        <v>241.50484999999998</v>
      </c>
      <c r="D44" s="360">
        <v>221.42151999999999</v>
      </c>
      <c r="E44" s="360"/>
      <c r="F44" s="360">
        <v>182.19406999999998</v>
      </c>
      <c r="G44" s="360">
        <v>282.054308910972</v>
      </c>
      <c r="H44" s="360">
        <v>-99.860238910972015</v>
      </c>
      <c r="I44" s="361">
        <v>0.64595386152213674</v>
      </c>
      <c r="J44" s="362" t="s">
        <v>1</v>
      </c>
    </row>
    <row r="45" spans="1:10" ht="14.4" customHeight="1" x14ac:dyDescent="0.3">
      <c r="A45" s="358" t="s">
        <v>394</v>
      </c>
      <c r="B45" s="359" t="s">
        <v>243</v>
      </c>
      <c r="C45" s="360">
        <v>9.5909999999999993</v>
      </c>
      <c r="D45" s="360">
        <v>0</v>
      </c>
      <c r="E45" s="360"/>
      <c r="F45" s="360" t="s">
        <v>386</v>
      </c>
      <c r="G45" s="360" t="s">
        <v>386</v>
      </c>
      <c r="H45" s="360" t="s">
        <v>386</v>
      </c>
      <c r="I45" s="361" t="s">
        <v>386</v>
      </c>
      <c r="J45" s="362" t="s">
        <v>1</v>
      </c>
    </row>
    <row r="46" spans="1:10" ht="14.4" customHeight="1" x14ac:dyDescent="0.3">
      <c r="A46" s="358" t="s">
        <v>394</v>
      </c>
      <c r="B46" s="359" t="s">
        <v>244</v>
      </c>
      <c r="C46" s="360" t="s">
        <v>386</v>
      </c>
      <c r="D46" s="360" t="s">
        <v>386</v>
      </c>
      <c r="E46" s="360"/>
      <c r="F46" s="360">
        <v>4.1326299999999918</v>
      </c>
      <c r="G46" s="360">
        <v>0</v>
      </c>
      <c r="H46" s="360">
        <v>4.1326299999999918</v>
      </c>
      <c r="I46" s="361" t="s">
        <v>386</v>
      </c>
      <c r="J46" s="362" t="s">
        <v>1</v>
      </c>
    </row>
    <row r="47" spans="1:10" ht="14.4" customHeight="1" x14ac:dyDescent="0.3">
      <c r="A47" s="358" t="s">
        <v>394</v>
      </c>
      <c r="B47" s="359" t="s">
        <v>246</v>
      </c>
      <c r="C47" s="360">
        <v>636.83348999999998</v>
      </c>
      <c r="D47" s="360">
        <v>481.01209</v>
      </c>
      <c r="E47" s="360"/>
      <c r="F47" s="360">
        <v>574.80088999999998</v>
      </c>
      <c r="G47" s="360">
        <v>624.74293817351702</v>
      </c>
      <c r="H47" s="360">
        <v>-49.942048173517037</v>
      </c>
      <c r="I47" s="361">
        <v>0.92005984362220028</v>
      </c>
      <c r="J47" s="362" t="s">
        <v>1</v>
      </c>
    </row>
    <row r="48" spans="1:10" ht="14.4" customHeight="1" x14ac:dyDescent="0.3">
      <c r="A48" s="358" t="s">
        <v>394</v>
      </c>
      <c r="B48" s="359" t="s">
        <v>396</v>
      </c>
      <c r="C48" s="360">
        <v>2643.78458</v>
      </c>
      <c r="D48" s="360">
        <v>2334.1777900000002</v>
      </c>
      <c r="E48" s="360"/>
      <c r="F48" s="360">
        <v>3050.9883899999982</v>
      </c>
      <c r="G48" s="360">
        <v>3627.7038587476586</v>
      </c>
      <c r="H48" s="360">
        <v>-576.71546874766045</v>
      </c>
      <c r="I48" s="361">
        <v>0.84102465603497423</v>
      </c>
      <c r="J48" s="362" t="s">
        <v>392</v>
      </c>
    </row>
    <row r="49" spans="1:10" ht="14.4" customHeight="1" x14ac:dyDescent="0.3">
      <c r="A49" s="358" t="s">
        <v>386</v>
      </c>
      <c r="B49" s="359" t="s">
        <v>386</v>
      </c>
      <c r="C49" s="360" t="s">
        <v>386</v>
      </c>
      <c r="D49" s="360" t="s">
        <v>386</v>
      </c>
      <c r="E49" s="360"/>
      <c r="F49" s="360" t="s">
        <v>386</v>
      </c>
      <c r="G49" s="360" t="s">
        <v>386</v>
      </c>
      <c r="H49" s="360" t="s">
        <v>386</v>
      </c>
      <c r="I49" s="361" t="s">
        <v>386</v>
      </c>
      <c r="J49" s="362" t="s">
        <v>393</v>
      </c>
    </row>
    <row r="50" spans="1:10" ht="14.4" customHeight="1" x14ac:dyDescent="0.3">
      <c r="A50" s="358" t="s">
        <v>384</v>
      </c>
      <c r="B50" s="359" t="s">
        <v>387</v>
      </c>
      <c r="C50" s="360">
        <v>10449.246350000001</v>
      </c>
      <c r="D50" s="360">
        <v>16381.45012000001</v>
      </c>
      <c r="E50" s="360"/>
      <c r="F50" s="360">
        <v>14887.06465</v>
      </c>
      <c r="G50" s="360">
        <v>13217.94708650444</v>
      </c>
      <c r="H50" s="360">
        <v>1669.1175634955598</v>
      </c>
      <c r="I50" s="361">
        <v>1.1262766110782614</v>
      </c>
      <c r="J50" s="362" t="s">
        <v>388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9" t="s">
        <v>1495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4.4" customHeight="1" thickBot="1" x14ac:dyDescent="0.35">
      <c r="A2" s="187" t="s">
        <v>220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5"/>
      <c r="D3" s="306"/>
      <c r="E3" s="306"/>
      <c r="F3" s="306"/>
      <c r="G3" s="306"/>
      <c r="H3" s="119" t="s">
        <v>78</v>
      </c>
      <c r="I3" s="81">
        <f>IF(J3&lt;&gt;0,K3/J3,0)</f>
        <v>35.119513524827909</v>
      </c>
      <c r="J3" s="81">
        <f>SUBTOTAL(9,J5:J1048576)</f>
        <v>730952</v>
      </c>
      <c r="K3" s="82">
        <f>SUBTOTAL(9,K5:K1048576)</f>
        <v>25670678.65000001</v>
      </c>
    </row>
    <row r="4" spans="1:11" s="175" customFormat="1" ht="14.4" customHeight="1" thickBot="1" x14ac:dyDescent="0.35">
      <c r="A4" s="363" t="s">
        <v>4</v>
      </c>
      <c r="B4" s="364" t="s">
        <v>5</v>
      </c>
      <c r="C4" s="364" t="s">
        <v>0</v>
      </c>
      <c r="D4" s="364" t="s">
        <v>6</v>
      </c>
      <c r="E4" s="364" t="s">
        <v>7</v>
      </c>
      <c r="F4" s="364" t="s">
        <v>1</v>
      </c>
      <c r="G4" s="364" t="s">
        <v>57</v>
      </c>
      <c r="H4" s="365" t="s">
        <v>11</v>
      </c>
      <c r="I4" s="366" t="s">
        <v>91</v>
      </c>
      <c r="J4" s="366" t="s">
        <v>13</v>
      </c>
      <c r="K4" s="367" t="s">
        <v>102</v>
      </c>
    </row>
    <row r="5" spans="1:11" ht="14.4" customHeight="1" x14ac:dyDescent="0.3">
      <c r="A5" s="370" t="s">
        <v>384</v>
      </c>
      <c r="B5" s="371" t="s">
        <v>556</v>
      </c>
      <c r="C5" s="372" t="s">
        <v>389</v>
      </c>
      <c r="D5" s="373" t="s">
        <v>557</v>
      </c>
      <c r="E5" s="372" t="s">
        <v>1471</v>
      </c>
      <c r="F5" s="373" t="s">
        <v>1472</v>
      </c>
      <c r="G5" s="372" t="s">
        <v>568</v>
      </c>
      <c r="H5" s="372" t="s">
        <v>569</v>
      </c>
      <c r="I5" s="374">
        <v>183.09</v>
      </c>
      <c r="J5" s="374">
        <v>2</v>
      </c>
      <c r="K5" s="375">
        <v>366.18</v>
      </c>
    </row>
    <row r="6" spans="1:11" ht="14.4" customHeight="1" x14ac:dyDescent="0.3">
      <c r="A6" s="376" t="s">
        <v>384</v>
      </c>
      <c r="B6" s="377" t="s">
        <v>556</v>
      </c>
      <c r="C6" s="378" t="s">
        <v>389</v>
      </c>
      <c r="D6" s="379" t="s">
        <v>557</v>
      </c>
      <c r="E6" s="378" t="s">
        <v>1471</v>
      </c>
      <c r="F6" s="379" t="s">
        <v>1472</v>
      </c>
      <c r="G6" s="378" t="s">
        <v>570</v>
      </c>
      <c r="H6" s="378" t="s">
        <v>571</v>
      </c>
      <c r="I6" s="380">
        <v>129.28</v>
      </c>
      <c r="J6" s="380">
        <v>2</v>
      </c>
      <c r="K6" s="381">
        <v>258.56</v>
      </c>
    </row>
    <row r="7" spans="1:11" ht="14.4" customHeight="1" x14ac:dyDescent="0.3">
      <c r="A7" s="376" t="s">
        <v>384</v>
      </c>
      <c r="B7" s="377" t="s">
        <v>556</v>
      </c>
      <c r="C7" s="378" t="s">
        <v>389</v>
      </c>
      <c r="D7" s="379" t="s">
        <v>557</v>
      </c>
      <c r="E7" s="378" t="s">
        <v>1471</v>
      </c>
      <c r="F7" s="379" t="s">
        <v>1472</v>
      </c>
      <c r="G7" s="378" t="s">
        <v>572</v>
      </c>
      <c r="H7" s="378" t="s">
        <v>573</v>
      </c>
      <c r="I7" s="380">
        <v>2.4914285714285711</v>
      </c>
      <c r="J7" s="380">
        <v>880</v>
      </c>
      <c r="K7" s="381">
        <v>2195</v>
      </c>
    </row>
    <row r="8" spans="1:11" ht="14.4" customHeight="1" x14ac:dyDescent="0.3">
      <c r="A8" s="376" t="s">
        <v>384</v>
      </c>
      <c r="B8" s="377" t="s">
        <v>556</v>
      </c>
      <c r="C8" s="378" t="s">
        <v>389</v>
      </c>
      <c r="D8" s="379" t="s">
        <v>557</v>
      </c>
      <c r="E8" s="378" t="s">
        <v>1471</v>
      </c>
      <c r="F8" s="379" t="s">
        <v>1472</v>
      </c>
      <c r="G8" s="378" t="s">
        <v>574</v>
      </c>
      <c r="H8" s="378" t="s">
        <v>575</v>
      </c>
      <c r="I8" s="380">
        <v>3.2116666666666673</v>
      </c>
      <c r="J8" s="380">
        <v>1320</v>
      </c>
      <c r="K8" s="381">
        <v>4259.3999999999996</v>
      </c>
    </row>
    <row r="9" spans="1:11" ht="14.4" customHeight="1" x14ac:dyDescent="0.3">
      <c r="A9" s="376" t="s">
        <v>384</v>
      </c>
      <c r="B9" s="377" t="s">
        <v>556</v>
      </c>
      <c r="C9" s="378" t="s">
        <v>389</v>
      </c>
      <c r="D9" s="379" t="s">
        <v>557</v>
      </c>
      <c r="E9" s="378" t="s">
        <v>1471</v>
      </c>
      <c r="F9" s="379" t="s">
        <v>1472</v>
      </c>
      <c r="G9" s="378" t="s">
        <v>576</v>
      </c>
      <c r="H9" s="378" t="s">
        <v>577</v>
      </c>
      <c r="I9" s="380">
        <v>3.9246153846153842</v>
      </c>
      <c r="J9" s="380">
        <v>1420</v>
      </c>
      <c r="K9" s="381">
        <v>5588.3999999999987</v>
      </c>
    </row>
    <row r="10" spans="1:11" ht="14.4" customHeight="1" x14ac:dyDescent="0.3">
      <c r="A10" s="376" t="s">
        <v>384</v>
      </c>
      <c r="B10" s="377" t="s">
        <v>556</v>
      </c>
      <c r="C10" s="378" t="s">
        <v>389</v>
      </c>
      <c r="D10" s="379" t="s">
        <v>557</v>
      </c>
      <c r="E10" s="378" t="s">
        <v>1471</v>
      </c>
      <c r="F10" s="379" t="s">
        <v>1472</v>
      </c>
      <c r="G10" s="378" t="s">
        <v>578</v>
      </c>
      <c r="H10" s="378" t="s">
        <v>579</v>
      </c>
      <c r="I10" s="380">
        <v>1.84</v>
      </c>
      <c r="J10" s="380">
        <v>1350</v>
      </c>
      <c r="K10" s="381">
        <v>2484</v>
      </c>
    </row>
    <row r="11" spans="1:11" ht="14.4" customHeight="1" x14ac:dyDescent="0.3">
      <c r="A11" s="376" t="s">
        <v>384</v>
      </c>
      <c r="B11" s="377" t="s">
        <v>556</v>
      </c>
      <c r="C11" s="378" t="s">
        <v>389</v>
      </c>
      <c r="D11" s="379" t="s">
        <v>557</v>
      </c>
      <c r="E11" s="378" t="s">
        <v>1471</v>
      </c>
      <c r="F11" s="379" t="s">
        <v>1472</v>
      </c>
      <c r="G11" s="378" t="s">
        <v>580</v>
      </c>
      <c r="H11" s="378" t="s">
        <v>581</v>
      </c>
      <c r="I11" s="380">
        <v>16.889000000000003</v>
      </c>
      <c r="J11" s="380">
        <v>717</v>
      </c>
      <c r="K11" s="381">
        <v>12171.33</v>
      </c>
    </row>
    <row r="12" spans="1:11" ht="14.4" customHeight="1" x14ac:dyDescent="0.3">
      <c r="A12" s="376" t="s">
        <v>384</v>
      </c>
      <c r="B12" s="377" t="s">
        <v>556</v>
      </c>
      <c r="C12" s="378" t="s">
        <v>389</v>
      </c>
      <c r="D12" s="379" t="s">
        <v>557</v>
      </c>
      <c r="E12" s="378" t="s">
        <v>1471</v>
      </c>
      <c r="F12" s="379" t="s">
        <v>1472</v>
      </c>
      <c r="G12" s="378" t="s">
        <v>582</v>
      </c>
      <c r="H12" s="378" t="s">
        <v>583</v>
      </c>
      <c r="I12" s="380">
        <v>11.202857142857141</v>
      </c>
      <c r="J12" s="380">
        <v>260</v>
      </c>
      <c r="K12" s="381">
        <v>2918.7</v>
      </c>
    </row>
    <row r="13" spans="1:11" ht="14.4" customHeight="1" x14ac:dyDescent="0.3">
      <c r="A13" s="376" t="s">
        <v>384</v>
      </c>
      <c r="B13" s="377" t="s">
        <v>556</v>
      </c>
      <c r="C13" s="378" t="s">
        <v>389</v>
      </c>
      <c r="D13" s="379" t="s">
        <v>557</v>
      </c>
      <c r="E13" s="378" t="s">
        <v>1471</v>
      </c>
      <c r="F13" s="379" t="s">
        <v>1472</v>
      </c>
      <c r="G13" s="378" t="s">
        <v>584</v>
      </c>
      <c r="H13" s="378" t="s">
        <v>585</v>
      </c>
      <c r="I13" s="380">
        <v>17.55</v>
      </c>
      <c r="J13" s="380">
        <v>60</v>
      </c>
      <c r="K13" s="381">
        <v>1053</v>
      </c>
    </row>
    <row r="14" spans="1:11" ht="14.4" customHeight="1" x14ac:dyDescent="0.3">
      <c r="A14" s="376" t="s">
        <v>384</v>
      </c>
      <c r="B14" s="377" t="s">
        <v>556</v>
      </c>
      <c r="C14" s="378" t="s">
        <v>389</v>
      </c>
      <c r="D14" s="379" t="s">
        <v>557</v>
      </c>
      <c r="E14" s="378" t="s">
        <v>1471</v>
      </c>
      <c r="F14" s="379" t="s">
        <v>1472</v>
      </c>
      <c r="G14" s="378" t="s">
        <v>586</v>
      </c>
      <c r="H14" s="378" t="s">
        <v>587</v>
      </c>
      <c r="I14" s="380">
        <v>8.1999999999999993</v>
      </c>
      <c r="J14" s="380">
        <v>4</v>
      </c>
      <c r="K14" s="381">
        <v>32.799999999999997</v>
      </c>
    </row>
    <row r="15" spans="1:11" ht="14.4" customHeight="1" x14ac:dyDescent="0.3">
      <c r="A15" s="376" t="s">
        <v>384</v>
      </c>
      <c r="B15" s="377" t="s">
        <v>556</v>
      </c>
      <c r="C15" s="378" t="s">
        <v>389</v>
      </c>
      <c r="D15" s="379" t="s">
        <v>557</v>
      </c>
      <c r="E15" s="378" t="s">
        <v>1471</v>
      </c>
      <c r="F15" s="379" t="s">
        <v>1472</v>
      </c>
      <c r="G15" s="378" t="s">
        <v>588</v>
      </c>
      <c r="H15" s="378" t="s">
        <v>589</v>
      </c>
      <c r="I15" s="380">
        <v>28.735000000000003</v>
      </c>
      <c r="J15" s="380">
        <v>126</v>
      </c>
      <c r="K15" s="381">
        <v>3620.6899999999996</v>
      </c>
    </row>
    <row r="16" spans="1:11" ht="14.4" customHeight="1" x14ac:dyDescent="0.3">
      <c r="A16" s="376" t="s">
        <v>384</v>
      </c>
      <c r="B16" s="377" t="s">
        <v>556</v>
      </c>
      <c r="C16" s="378" t="s">
        <v>389</v>
      </c>
      <c r="D16" s="379" t="s">
        <v>557</v>
      </c>
      <c r="E16" s="378" t="s">
        <v>1471</v>
      </c>
      <c r="F16" s="379" t="s">
        <v>1472</v>
      </c>
      <c r="G16" s="378" t="s">
        <v>590</v>
      </c>
      <c r="H16" s="378" t="s">
        <v>591</v>
      </c>
      <c r="I16" s="380">
        <v>14.8</v>
      </c>
      <c r="J16" s="380">
        <v>1</v>
      </c>
      <c r="K16" s="381">
        <v>14.8</v>
      </c>
    </row>
    <row r="17" spans="1:11" ht="14.4" customHeight="1" x14ac:dyDescent="0.3">
      <c r="A17" s="376" t="s">
        <v>384</v>
      </c>
      <c r="B17" s="377" t="s">
        <v>556</v>
      </c>
      <c r="C17" s="378" t="s">
        <v>389</v>
      </c>
      <c r="D17" s="379" t="s">
        <v>557</v>
      </c>
      <c r="E17" s="378" t="s">
        <v>1471</v>
      </c>
      <c r="F17" s="379" t="s">
        <v>1472</v>
      </c>
      <c r="G17" s="378" t="s">
        <v>592</v>
      </c>
      <c r="H17" s="378" t="s">
        <v>593</v>
      </c>
      <c r="I17" s="380">
        <v>39.65</v>
      </c>
      <c r="J17" s="380">
        <v>12</v>
      </c>
      <c r="K17" s="381">
        <v>475.8</v>
      </c>
    </row>
    <row r="18" spans="1:11" ht="14.4" customHeight="1" x14ac:dyDescent="0.3">
      <c r="A18" s="376" t="s">
        <v>384</v>
      </c>
      <c r="B18" s="377" t="s">
        <v>556</v>
      </c>
      <c r="C18" s="378" t="s">
        <v>389</v>
      </c>
      <c r="D18" s="379" t="s">
        <v>557</v>
      </c>
      <c r="E18" s="378" t="s">
        <v>1471</v>
      </c>
      <c r="F18" s="379" t="s">
        <v>1472</v>
      </c>
      <c r="G18" s="378" t="s">
        <v>592</v>
      </c>
      <c r="H18" s="378" t="s">
        <v>594</v>
      </c>
      <c r="I18" s="380">
        <v>45.35</v>
      </c>
      <c r="J18" s="380">
        <v>107</v>
      </c>
      <c r="K18" s="381">
        <v>4874.42</v>
      </c>
    </row>
    <row r="19" spans="1:11" ht="14.4" customHeight="1" x14ac:dyDescent="0.3">
      <c r="A19" s="376" t="s">
        <v>384</v>
      </c>
      <c r="B19" s="377" t="s">
        <v>556</v>
      </c>
      <c r="C19" s="378" t="s">
        <v>389</v>
      </c>
      <c r="D19" s="379" t="s">
        <v>557</v>
      </c>
      <c r="E19" s="378" t="s">
        <v>1471</v>
      </c>
      <c r="F19" s="379" t="s">
        <v>1472</v>
      </c>
      <c r="G19" s="378" t="s">
        <v>595</v>
      </c>
      <c r="H19" s="378" t="s">
        <v>596</v>
      </c>
      <c r="I19" s="380">
        <v>6.2433333333333332</v>
      </c>
      <c r="J19" s="380">
        <v>430</v>
      </c>
      <c r="K19" s="381">
        <v>2684.2</v>
      </c>
    </row>
    <row r="20" spans="1:11" ht="14.4" customHeight="1" x14ac:dyDescent="0.3">
      <c r="A20" s="376" t="s">
        <v>384</v>
      </c>
      <c r="B20" s="377" t="s">
        <v>556</v>
      </c>
      <c r="C20" s="378" t="s">
        <v>389</v>
      </c>
      <c r="D20" s="379" t="s">
        <v>557</v>
      </c>
      <c r="E20" s="378" t="s">
        <v>1471</v>
      </c>
      <c r="F20" s="379" t="s">
        <v>1472</v>
      </c>
      <c r="G20" s="378" t="s">
        <v>595</v>
      </c>
      <c r="H20" s="378" t="s">
        <v>597</v>
      </c>
      <c r="I20" s="380">
        <v>6.243333333333335</v>
      </c>
      <c r="J20" s="380">
        <v>1200</v>
      </c>
      <c r="K20" s="381">
        <v>7491.1</v>
      </c>
    </row>
    <row r="21" spans="1:11" ht="14.4" customHeight="1" x14ac:dyDescent="0.3">
      <c r="A21" s="376" t="s">
        <v>384</v>
      </c>
      <c r="B21" s="377" t="s">
        <v>556</v>
      </c>
      <c r="C21" s="378" t="s">
        <v>389</v>
      </c>
      <c r="D21" s="379" t="s">
        <v>557</v>
      </c>
      <c r="E21" s="378" t="s">
        <v>1471</v>
      </c>
      <c r="F21" s="379" t="s">
        <v>1472</v>
      </c>
      <c r="G21" s="378" t="s">
        <v>598</v>
      </c>
      <c r="H21" s="378" t="s">
        <v>599</v>
      </c>
      <c r="I21" s="380">
        <v>65.2</v>
      </c>
      <c r="J21" s="380">
        <v>380</v>
      </c>
      <c r="K21" s="381">
        <v>24776</v>
      </c>
    </row>
    <row r="22" spans="1:11" ht="14.4" customHeight="1" x14ac:dyDescent="0.3">
      <c r="A22" s="376" t="s">
        <v>384</v>
      </c>
      <c r="B22" s="377" t="s">
        <v>556</v>
      </c>
      <c r="C22" s="378" t="s">
        <v>389</v>
      </c>
      <c r="D22" s="379" t="s">
        <v>557</v>
      </c>
      <c r="E22" s="378" t="s">
        <v>1471</v>
      </c>
      <c r="F22" s="379" t="s">
        <v>1472</v>
      </c>
      <c r="G22" s="378" t="s">
        <v>600</v>
      </c>
      <c r="H22" s="378" t="s">
        <v>601</v>
      </c>
      <c r="I22" s="380">
        <v>0.14200000000000002</v>
      </c>
      <c r="J22" s="380">
        <v>1000</v>
      </c>
      <c r="K22" s="381">
        <v>142</v>
      </c>
    </row>
    <row r="23" spans="1:11" ht="14.4" customHeight="1" x14ac:dyDescent="0.3">
      <c r="A23" s="376" t="s">
        <v>384</v>
      </c>
      <c r="B23" s="377" t="s">
        <v>556</v>
      </c>
      <c r="C23" s="378" t="s">
        <v>389</v>
      </c>
      <c r="D23" s="379" t="s">
        <v>557</v>
      </c>
      <c r="E23" s="378" t="s">
        <v>1471</v>
      </c>
      <c r="F23" s="379" t="s">
        <v>1472</v>
      </c>
      <c r="G23" s="378" t="s">
        <v>602</v>
      </c>
      <c r="H23" s="378" t="s">
        <v>603</v>
      </c>
      <c r="I23" s="380">
        <v>15.53</v>
      </c>
      <c r="J23" s="380">
        <v>250</v>
      </c>
      <c r="K23" s="381">
        <v>3882.49</v>
      </c>
    </row>
    <row r="24" spans="1:11" ht="14.4" customHeight="1" x14ac:dyDescent="0.3">
      <c r="A24" s="376" t="s">
        <v>384</v>
      </c>
      <c r="B24" s="377" t="s">
        <v>556</v>
      </c>
      <c r="C24" s="378" t="s">
        <v>389</v>
      </c>
      <c r="D24" s="379" t="s">
        <v>557</v>
      </c>
      <c r="E24" s="378" t="s">
        <v>1471</v>
      </c>
      <c r="F24" s="379" t="s">
        <v>1472</v>
      </c>
      <c r="G24" s="378" t="s">
        <v>604</v>
      </c>
      <c r="H24" s="378" t="s">
        <v>605</v>
      </c>
      <c r="I24" s="380">
        <v>26.45</v>
      </c>
      <c r="J24" s="380">
        <v>1800</v>
      </c>
      <c r="K24" s="381">
        <v>47610</v>
      </c>
    </row>
    <row r="25" spans="1:11" ht="14.4" customHeight="1" x14ac:dyDescent="0.3">
      <c r="A25" s="376" t="s">
        <v>384</v>
      </c>
      <c r="B25" s="377" t="s">
        <v>556</v>
      </c>
      <c r="C25" s="378" t="s">
        <v>389</v>
      </c>
      <c r="D25" s="379" t="s">
        <v>557</v>
      </c>
      <c r="E25" s="378" t="s">
        <v>1471</v>
      </c>
      <c r="F25" s="379" t="s">
        <v>1472</v>
      </c>
      <c r="G25" s="378" t="s">
        <v>606</v>
      </c>
      <c r="H25" s="378" t="s">
        <v>607</v>
      </c>
      <c r="I25" s="380">
        <v>0.43500000000000005</v>
      </c>
      <c r="J25" s="380">
        <v>7600</v>
      </c>
      <c r="K25" s="381">
        <v>3303</v>
      </c>
    </row>
    <row r="26" spans="1:11" ht="14.4" customHeight="1" x14ac:dyDescent="0.3">
      <c r="A26" s="376" t="s">
        <v>384</v>
      </c>
      <c r="B26" s="377" t="s">
        <v>556</v>
      </c>
      <c r="C26" s="378" t="s">
        <v>389</v>
      </c>
      <c r="D26" s="379" t="s">
        <v>557</v>
      </c>
      <c r="E26" s="378" t="s">
        <v>1471</v>
      </c>
      <c r="F26" s="379" t="s">
        <v>1472</v>
      </c>
      <c r="G26" s="378" t="s">
        <v>608</v>
      </c>
      <c r="H26" s="378" t="s">
        <v>609</v>
      </c>
      <c r="I26" s="380">
        <v>61.212499999999999</v>
      </c>
      <c r="J26" s="380">
        <v>31</v>
      </c>
      <c r="K26" s="381">
        <v>1897.61</v>
      </c>
    </row>
    <row r="27" spans="1:11" ht="14.4" customHeight="1" x14ac:dyDescent="0.3">
      <c r="A27" s="376" t="s">
        <v>384</v>
      </c>
      <c r="B27" s="377" t="s">
        <v>556</v>
      </c>
      <c r="C27" s="378" t="s">
        <v>389</v>
      </c>
      <c r="D27" s="379" t="s">
        <v>557</v>
      </c>
      <c r="E27" s="378" t="s">
        <v>1471</v>
      </c>
      <c r="F27" s="379" t="s">
        <v>1472</v>
      </c>
      <c r="G27" s="378" t="s">
        <v>610</v>
      </c>
      <c r="H27" s="378" t="s">
        <v>611</v>
      </c>
      <c r="I27" s="380">
        <v>54.86</v>
      </c>
      <c r="J27" s="380">
        <v>30</v>
      </c>
      <c r="K27" s="381">
        <v>1645.8</v>
      </c>
    </row>
    <row r="28" spans="1:11" ht="14.4" customHeight="1" x14ac:dyDescent="0.3">
      <c r="A28" s="376" t="s">
        <v>384</v>
      </c>
      <c r="B28" s="377" t="s">
        <v>556</v>
      </c>
      <c r="C28" s="378" t="s">
        <v>389</v>
      </c>
      <c r="D28" s="379" t="s">
        <v>557</v>
      </c>
      <c r="E28" s="378" t="s">
        <v>1471</v>
      </c>
      <c r="F28" s="379" t="s">
        <v>1472</v>
      </c>
      <c r="G28" s="378" t="s">
        <v>612</v>
      </c>
      <c r="H28" s="378" t="s">
        <v>613</v>
      </c>
      <c r="I28" s="380">
        <v>30.176363636363643</v>
      </c>
      <c r="J28" s="380">
        <v>365</v>
      </c>
      <c r="K28" s="381">
        <v>11013.949999999999</v>
      </c>
    </row>
    <row r="29" spans="1:11" ht="14.4" customHeight="1" x14ac:dyDescent="0.3">
      <c r="A29" s="376" t="s">
        <v>384</v>
      </c>
      <c r="B29" s="377" t="s">
        <v>556</v>
      </c>
      <c r="C29" s="378" t="s">
        <v>389</v>
      </c>
      <c r="D29" s="379" t="s">
        <v>557</v>
      </c>
      <c r="E29" s="378" t="s">
        <v>1471</v>
      </c>
      <c r="F29" s="379" t="s">
        <v>1472</v>
      </c>
      <c r="G29" s="378" t="s">
        <v>614</v>
      </c>
      <c r="H29" s="378" t="s">
        <v>615</v>
      </c>
      <c r="I29" s="380">
        <v>13.045</v>
      </c>
      <c r="J29" s="380">
        <v>402</v>
      </c>
      <c r="K29" s="381">
        <v>5243.08</v>
      </c>
    </row>
    <row r="30" spans="1:11" ht="14.4" customHeight="1" x14ac:dyDescent="0.3">
      <c r="A30" s="376" t="s">
        <v>384</v>
      </c>
      <c r="B30" s="377" t="s">
        <v>556</v>
      </c>
      <c r="C30" s="378" t="s">
        <v>389</v>
      </c>
      <c r="D30" s="379" t="s">
        <v>557</v>
      </c>
      <c r="E30" s="378" t="s">
        <v>1471</v>
      </c>
      <c r="F30" s="379" t="s">
        <v>1472</v>
      </c>
      <c r="G30" s="378" t="s">
        <v>614</v>
      </c>
      <c r="H30" s="378" t="s">
        <v>616</v>
      </c>
      <c r="I30" s="380">
        <v>13.039999999999997</v>
      </c>
      <c r="J30" s="380">
        <v>1050</v>
      </c>
      <c r="K30" s="381">
        <v>13692</v>
      </c>
    </row>
    <row r="31" spans="1:11" ht="14.4" customHeight="1" x14ac:dyDescent="0.3">
      <c r="A31" s="376" t="s">
        <v>384</v>
      </c>
      <c r="B31" s="377" t="s">
        <v>556</v>
      </c>
      <c r="C31" s="378" t="s">
        <v>389</v>
      </c>
      <c r="D31" s="379" t="s">
        <v>557</v>
      </c>
      <c r="E31" s="378" t="s">
        <v>1471</v>
      </c>
      <c r="F31" s="379" t="s">
        <v>1472</v>
      </c>
      <c r="G31" s="378" t="s">
        <v>617</v>
      </c>
      <c r="H31" s="378" t="s">
        <v>618</v>
      </c>
      <c r="I31" s="380">
        <v>0.67</v>
      </c>
      <c r="J31" s="380">
        <v>1100</v>
      </c>
      <c r="K31" s="381">
        <v>737</v>
      </c>
    </row>
    <row r="32" spans="1:11" ht="14.4" customHeight="1" x14ac:dyDescent="0.3">
      <c r="A32" s="376" t="s">
        <v>384</v>
      </c>
      <c r="B32" s="377" t="s">
        <v>556</v>
      </c>
      <c r="C32" s="378" t="s">
        <v>389</v>
      </c>
      <c r="D32" s="379" t="s">
        <v>557</v>
      </c>
      <c r="E32" s="378" t="s">
        <v>1471</v>
      </c>
      <c r="F32" s="379" t="s">
        <v>1472</v>
      </c>
      <c r="G32" s="378" t="s">
        <v>619</v>
      </c>
      <c r="H32" s="378" t="s">
        <v>620</v>
      </c>
      <c r="I32" s="380">
        <v>4.4153846153846166</v>
      </c>
      <c r="J32" s="380">
        <v>1360</v>
      </c>
      <c r="K32" s="381">
        <v>6043.0000000000009</v>
      </c>
    </row>
    <row r="33" spans="1:11" ht="14.4" customHeight="1" x14ac:dyDescent="0.3">
      <c r="A33" s="376" t="s">
        <v>384</v>
      </c>
      <c r="B33" s="377" t="s">
        <v>556</v>
      </c>
      <c r="C33" s="378" t="s">
        <v>389</v>
      </c>
      <c r="D33" s="379" t="s">
        <v>557</v>
      </c>
      <c r="E33" s="378" t="s">
        <v>1471</v>
      </c>
      <c r="F33" s="379" t="s">
        <v>1472</v>
      </c>
      <c r="G33" s="378" t="s">
        <v>621</v>
      </c>
      <c r="H33" s="378" t="s">
        <v>622</v>
      </c>
      <c r="I33" s="380">
        <v>3.44</v>
      </c>
      <c r="J33" s="380">
        <v>58500</v>
      </c>
      <c r="K33" s="381">
        <v>200987.87</v>
      </c>
    </row>
    <row r="34" spans="1:11" ht="14.4" customHeight="1" x14ac:dyDescent="0.3">
      <c r="A34" s="376" t="s">
        <v>384</v>
      </c>
      <c r="B34" s="377" t="s">
        <v>556</v>
      </c>
      <c r="C34" s="378" t="s">
        <v>389</v>
      </c>
      <c r="D34" s="379" t="s">
        <v>557</v>
      </c>
      <c r="E34" s="378" t="s">
        <v>1471</v>
      </c>
      <c r="F34" s="379" t="s">
        <v>1472</v>
      </c>
      <c r="G34" s="378" t="s">
        <v>623</v>
      </c>
      <c r="H34" s="378" t="s">
        <v>624</v>
      </c>
      <c r="I34" s="380">
        <v>2.13</v>
      </c>
      <c r="J34" s="380">
        <v>1200</v>
      </c>
      <c r="K34" s="381">
        <v>2553</v>
      </c>
    </row>
    <row r="35" spans="1:11" ht="14.4" customHeight="1" x14ac:dyDescent="0.3">
      <c r="A35" s="376" t="s">
        <v>384</v>
      </c>
      <c r="B35" s="377" t="s">
        <v>556</v>
      </c>
      <c r="C35" s="378" t="s">
        <v>389</v>
      </c>
      <c r="D35" s="379" t="s">
        <v>557</v>
      </c>
      <c r="E35" s="378" t="s">
        <v>1471</v>
      </c>
      <c r="F35" s="379" t="s">
        <v>1472</v>
      </c>
      <c r="G35" s="378" t="s">
        <v>625</v>
      </c>
      <c r="H35" s="378" t="s">
        <v>626</v>
      </c>
      <c r="I35" s="380">
        <v>8.58</v>
      </c>
      <c r="J35" s="380">
        <v>828</v>
      </c>
      <c r="K35" s="381">
        <v>7104.24</v>
      </c>
    </row>
    <row r="36" spans="1:11" ht="14.4" customHeight="1" x14ac:dyDescent="0.3">
      <c r="A36" s="376" t="s">
        <v>384</v>
      </c>
      <c r="B36" s="377" t="s">
        <v>556</v>
      </c>
      <c r="C36" s="378" t="s">
        <v>389</v>
      </c>
      <c r="D36" s="379" t="s">
        <v>557</v>
      </c>
      <c r="E36" s="378" t="s">
        <v>1471</v>
      </c>
      <c r="F36" s="379" t="s">
        <v>1472</v>
      </c>
      <c r="G36" s="378" t="s">
        <v>627</v>
      </c>
      <c r="H36" s="378" t="s">
        <v>628</v>
      </c>
      <c r="I36" s="380">
        <v>354.00333333333333</v>
      </c>
      <c r="J36" s="380">
        <v>264</v>
      </c>
      <c r="K36" s="381">
        <v>93126.459999999992</v>
      </c>
    </row>
    <row r="37" spans="1:11" ht="14.4" customHeight="1" x14ac:dyDescent="0.3">
      <c r="A37" s="376" t="s">
        <v>384</v>
      </c>
      <c r="B37" s="377" t="s">
        <v>556</v>
      </c>
      <c r="C37" s="378" t="s">
        <v>389</v>
      </c>
      <c r="D37" s="379" t="s">
        <v>557</v>
      </c>
      <c r="E37" s="378" t="s">
        <v>1471</v>
      </c>
      <c r="F37" s="379" t="s">
        <v>1472</v>
      </c>
      <c r="G37" s="378" t="s">
        <v>629</v>
      </c>
      <c r="H37" s="378" t="s">
        <v>630</v>
      </c>
      <c r="I37" s="380">
        <v>13.02</v>
      </c>
      <c r="J37" s="380">
        <v>1</v>
      </c>
      <c r="K37" s="381">
        <v>13.02</v>
      </c>
    </row>
    <row r="38" spans="1:11" ht="14.4" customHeight="1" x14ac:dyDescent="0.3">
      <c r="A38" s="376" t="s">
        <v>384</v>
      </c>
      <c r="B38" s="377" t="s">
        <v>556</v>
      </c>
      <c r="C38" s="378" t="s">
        <v>389</v>
      </c>
      <c r="D38" s="379" t="s">
        <v>557</v>
      </c>
      <c r="E38" s="378" t="s">
        <v>1471</v>
      </c>
      <c r="F38" s="379" t="s">
        <v>1472</v>
      </c>
      <c r="G38" s="378" t="s">
        <v>631</v>
      </c>
      <c r="H38" s="378" t="s">
        <v>632</v>
      </c>
      <c r="I38" s="380">
        <v>67.224285714285699</v>
      </c>
      <c r="J38" s="380">
        <v>612</v>
      </c>
      <c r="K38" s="381">
        <v>41395.56</v>
      </c>
    </row>
    <row r="39" spans="1:11" ht="14.4" customHeight="1" x14ac:dyDescent="0.3">
      <c r="A39" s="376" t="s">
        <v>384</v>
      </c>
      <c r="B39" s="377" t="s">
        <v>556</v>
      </c>
      <c r="C39" s="378" t="s">
        <v>389</v>
      </c>
      <c r="D39" s="379" t="s">
        <v>557</v>
      </c>
      <c r="E39" s="378" t="s">
        <v>1471</v>
      </c>
      <c r="F39" s="379" t="s">
        <v>1472</v>
      </c>
      <c r="G39" s="378" t="s">
        <v>633</v>
      </c>
      <c r="H39" s="378" t="s">
        <v>634</v>
      </c>
      <c r="I39" s="380">
        <v>0.63</v>
      </c>
      <c r="J39" s="380">
        <v>1500</v>
      </c>
      <c r="K39" s="381">
        <v>945</v>
      </c>
    </row>
    <row r="40" spans="1:11" ht="14.4" customHeight="1" x14ac:dyDescent="0.3">
      <c r="A40" s="376" t="s">
        <v>384</v>
      </c>
      <c r="B40" s="377" t="s">
        <v>556</v>
      </c>
      <c r="C40" s="378" t="s">
        <v>389</v>
      </c>
      <c r="D40" s="379" t="s">
        <v>557</v>
      </c>
      <c r="E40" s="378" t="s">
        <v>1471</v>
      </c>
      <c r="F40" s="379" t="s">
        <v>1472</v>
      </c>
      <c r="G40" s="378" t="s">
        <v>635</v>
      </c>
      <c r="H40" s="378" t="s">
        <v>636</v>
      </c>
      <c r="I40" s="380">
        <v>11.26</v>
      </c>
      <c r="J40" s="380">
        <v>240</v>
      </c>
      <c r="K40" s="381">
        <v>2702.4</v>
      </c>
    </row>
    <row r="41" spans="1:11" ht="14.4" customHeight="1" x14ac:dyDescent="0.3">
      <c r="A41" s="376" t="s">
        <v>384</v>
      </c>
      <c r="B41" s="377" t="s">
        <v>556</v>
      </c>
      <c r="C41" s="378" t="s">
        <v>389</v>
      </c>
      <c r="D41" s="379" t="s">
        <v>557</v>
      </c>
      <c r="E41" s="378" t="s">
        <v>1471</v>
      </c>
      <c r="F41" s="379" t="s">
        <v>1472</v>
      </c>
      <c r="G41" s="378" t="s">
        <v>637</v>
      </c>
      <c r="H41" s="378" t="s">
        <v>638</v>
      </c>
      <c r="I41" s="380">
        <v>9.73</v>
      </c>
      <c r="J41" s="380">
        <v>480</v>
      </c>
      <c r="K41" s="381">
        <v>4670.3999999999996</v>
      </c>
    </row>
    <row r="42" spans="1:11" ht="14.4" customHeight="1" x14ac:dyDescent="0.3">
      <c r="A42" s="376" t="s">
        <v>384</v>
      </c>
      <c r="B42" s="377" t="s">
        <v>556</v>
      </c>
      <c r="C42" s="378" t="s">
        <v>389</v>
      </c>
      <c r="D42" s="379" t="s">
        <v>557</v>
      </c>
      <c r="E42" s="378" t="s">
        <v>1471</v>
      </c>
      <c r="F42" s="379" t="s">
        <v>1472</v>
      </c>
      <c r="G42" s="378" t="s">
        <v>639</v>
      </c>
      <c r="H42" s="378" t="s">
        <v>640</v>
      </c>
      <c r="I42" s="380">
        <v>1.17</v>
      </c>
      <c r="J42" s="380">
        <v>4</v>
      </c>
      <c r="K42" s="381">
        <v>4.68</v>
      </c>
    </row>
    <row r="43" spans="1:11" ht="14.4" customHeight="1" x14ac:dyDescent="0.3">
      <c r="A43" s="376" t="s">
        <v>384</v>
      </c>
      <c r="B43" s="377" t="s">
        <v>556</v>
      </c>
      <c r="C43" s="378" t="s">
        <v>389</v>
      </c>
      <c r="D43" s="379" t="s">
        <v>557</v>
      </c>
      <c r="E43" s="378" t="s">
        <v>1471</v>
      </c>
      <c r="F43" s="379" t="s">
        <v>1472</v>
      </c>
      <c r="G43" s="378" t="s">
        <v>641</v>
      </c>
      <c r="H43" s="378" t="s">
        <v>642</v>
      </c>
      <c r="I43" s="380">
        <v>46</v>
      </c>
      <c r="J43" s="380">
        <v>4</v>
      </c>
      <c r="K43" s="381">
        <v>184</v>
      </c>
    </row>
    <row r="44" spans="1:11" ht="14.4" customHeight="1" x14ac:dyDescent="0.3">
      <c r="A44" s="376" t="s">
        <v>384</v>
      </c>
      <c r="B44" s="377" t="s">
        <v>556</v>
      </c>
      <c r="C44" s="378" t="s">
        <v>389</v>
      </c>
      <c r="D44" s="379" t="s">
        <v>557</v>
      </c>
      <c r="E44" s="378" t="s">
        <v>1471</v>
      </c>
      <c r="F44" s="379" t="s">
        <v>1472</v>
      </c>
      <c r="G44" s="378" t="s">
        <v>643</v>
      </c>
      <c r="H44" s="378" t="s">
        <v>644</v>
      </c>
      <c r="I44" s="380">
        <v>21.65</v>
      </c>
      <c r="J44" s="380">
        <v>48</v>
      </c>
      <c r="K44" s="381">
        <v>1039.2</v>
      </c>
    </row>
    <row r="45" spans="1:11" ht="14.4" customHeight="1" x14ac:dyDescent="0.3">
      <c r="A45" s="376" t="s">
        <v>384</v>
      </c>
      <c r="B45" s="377" t="s">
        <v>556</v>
      </c>
      <c r="C45" s="378" t="s">
        <v>389</v>
      </c>
      <c r="D45" s="379" t="s">
        <v>557</v>
      </c>
      <c r="E45" s="378" t="s">
        <v>1471</v>
      </c>
      <c r="F45" s="379" t="s">
        <v>1472</v>
      </c>
      <c r="G45" s="378" t="s">
        <v>645</v>
      </c>
      <c r="H45" s="378" t="s">
        <v>646</v>
      </c>
      <c r="I45" s="380">
        <v>98.375714285714281</v>
      </c>
      <c r="J45" s="380">
        <v>89</v>
      </c>
      <c r="K45" s="381">
        <v>8755.42</v>
      </c>
    </row>
    <row r="46" spans="1:11" ht="14.4" customHeight="1" x14ac:dyDescent="0.3">
      <c r="A46" s="376" t="s">
        <v>384</v>
      </c>
      <c r="B46" s="377" t="s">
        <v>556</v>
      </c>
      <c r="C46" s="378" t="s">
        <v>389</v>
      </c>
      <c r="D46" s="379" t="s">
        <v>557</v>
      </c>
      <c r="E46" s="378" t="s">
        <v>1471</v>
      </c>
      <c r="F46" s="379" t="s">
        <v>1472</v>
      </c>
      <c r="G46" s="378" t="s">
        <v>647</v>
      </c>
      <c r="H46" s="378" t="s">
        <v>648</v>
      </c>
      <c r="I46" s="380">
        <v>26.17</v>
      </c>
      <c r="J46" s="380">
        <v>16</v>
      </c>
      <c r="K46" s="381">
        <v>418.72</v>
      </c>
    </row>
    <row r="47" spans="1:11" ht="14.4" customHeight="1" x14ac:dyDescent="0.3">
      <c r="A47" s="376" t="s">
        <v>384</v>
      </c>
      <c r="B47" s="377" t="s">
        <v>556</v>
      </c>
      <c r="C47" s="378" t="s">
        <v>389</v>
      </c>
      <c r="D47" s="379" t="s">
        <v>557</v>
      </c>
      <c r="E47" s="378" t="s">
        <v>1471</v>
      </c>
      <c r="F47" s="379" t="s">
        <v>1472</v>
      </c>
      <c r="G47" s="378" t="s">
        <v>649</v>
      </c>
      <c r="H47" s="378" t="s">
        <v>650</v>
      </c>
      <c r="I47" s="380">
        <v>0.97</v>
      </c>
      <c r="J47" s="380">
        <v>150</v>
      </c>
      <c r="K47" s="381">
        <v>145.5</v>
      </c>
    </row>
    <row r="48" spans="1:11" ht="14.4" customHeight="1" x14ac:dyDescent="0.3">
      <c r="A48" s="376" t="s">
        <v>384</v>
      </c>
      <c r="B48" s="377" t="s">
        <v>556</v>
      </c>
      <c r="C48" s="378" t="s">
        <v>389</v>
      </c>
      <c r="D48" s="379" t="s">
        <v>557</v>
      </c>
      <c r="E48" s="378" t="s">
        <v>1471</v>
      </c>
      <c r="F48" s="379" t="s">
        <v>1472</v>
      </c>
      <c r="G48" s="378" t="s">
        <v>649</v>
      </c>
      <c r="H48" s="378" t="s">
        <v>651</v>
      </c>
      <c r="I48" s="380">
        <v>0.96999999999999986</v>
      </c>
      <c r="J48" s="380">
        <v>1050</v>
      </c>
      <c r="K48" s="381">
        <v>1018.5</v>
      </c>
    </row>
    <row r="49" spans="1:11" ht="14.4" customHeight="1" x14ac:dyDescent="0.3">
      <c r="A49" s="376" t="s">
        <v>384</v>
      </c>
      <c r="B49" s="377" t="s">
        <v>556</v>
      </c>
      <c r="C49" s="378" t="s">
        <v>389</v>
      </c>
      <c r="D49" s="379" t="s">
        <v>557</v>
      </c>
      <c r="E49" s="378" t="s">
        <v>1471</v>
      </c>
      <c r="F49" s="379" t="s">
        <v>1472</v>
      </c>
      <c r="G49" s="378" t="s">
        <v>652</v>
      </c>
      <c r="H49" s="378" t="s">
        <v>653</v>
      </c>
      <c r="I49" s="380">
        <v>0.59</v>
      </c>
      <c r="J49" s="380">
        <v>200</v>
      </c>
      <c r="K49" s="381">
        <v>118</v>
      </c>
    </row>
    <row r="50" spans="1:11" ht="14.4" customHeight="1" x14ac:dyDescent="0.3">
      <c r="A50" s="376" t="s">
        <v>384</v>
      </c>
      <c r="B50" s="377" t="s">
        <v>556</v>
      </c>
      <c r="C50" s="378" t="s">
        <v>389</v>
      </c>
      <c r="D50" s="379" t="s">
        <v>557</v>
      </c>
      <c r="E50" s="378" t="s">
        <v>1471</v>
      </c>
      <c r="F50" s="379" t="s">
        <v>1472</v>
      </c>
      <c r="G50" s="378" t="s">
        <v>654</v>
      </c>
      <c r="H50" s="378" t="s">
        <v>655</v>
      </c>
      <c r="I50" s="380">
        <v>1.62</v>
      </c>
      <c r="J50" s="380">
        <v>6250</v>
      </c>
      <c r="K50" s="381">
        <v>10131.5</v>
      </c>
    </row>
    <row r="51" spans="1:11" ht="14.4" customHeight="1" x14ac:dyDescent="0.3">
      <c r="A51" s="376" t="s">
        <v>384</v>
      </c>
      <c r="B51" s="377" t="s">
        <v>556</v>
      </c>
      <c r="C51" s="378" t="s">
        <v>389</v>
      </c>
      <c r="D51" s="379" t="s">
        <v>557</v>
      </c>
      <c r="E51" s="378" t="s">
        <v>1471</v>
      </c>
      <c r="F51" s="379" t="s">
        <v>1472</v>
      </c>
      <c r="G51" s="378" t="s">
        <v>656</v>
      </c>
      <c r="H51" s="378" t="s">
        <v>657</v>
      </c>
      <c r="I51" s="380">
        <v>223.8125</v>
      </c>
      <c r="J51" s="380">
        <v>96</v>
      </c>
      <c r="K51" s="381">
        <v>21484.18</v>
      </c>
    </row>
    <row r="52" spans="1:11" ht="14.4" customHeight="1" x14ac:dyDescent="0.3">
      <c r="A52" s="376" t="s">
        <v>384</v>
      </c>
      <c r="B52" s="377" t="s">
        <v>556</v>
      </c>
      <c r="C52" s="378" t="s">
        <v>389</v>
      </c>
      <c r="D52" s="379" t="s">
        <v>557</v>
      </c>
      <c r="E52" s="378" t="s">
        <v>1471</v>
      </c>
      <c r="F52" s="379" t="s">
        <v>1472</v>
      </c>
      <c r="G52" s="378" t="s">
        <v>658</v>
      </c>
      <c r="H52" s="378" t="s">
        <v>659</v>
      </c>
      <c r="I52" s="380">
        <v>1.59</v>
      </c>
      <c r="J52" s="380">
        <v>810</v>
      </c>
      <c r="K52" s="381">
        <v>1289.6500000000001</v>
      </c>
    </row>
    <row r="53" spans="1:11" ht="14.4" customHeight="1" x14ac:dyDescent="0.3">
      <c r="A53" s="376" t="s">
        <v>384</v>
      </c>
      <c r="B53" s="377" t="s">
        <v>556</v>
      </c>
      <c r="C53" s="378" t="s">
        <v>389</v>
      </c>
      <c r="D53" s="379" t="s">
        <v>557</v>
      </c>
      <c r="E53" s="378" t="s">
        <v>1471</v>
      </c>
      <c r="F53" s="379" t="s">
        <v>1472</v>
      </c>
      <c r="G53" s="378" t="s">
        <v>660</v>
      </c>
      <c r="H53" s="378" t="s">
        <v>661</v>
      </c>
      <c r="I53" s="380">
        <v>13.16</v>
      </c>
      <c r="J53" s="380">
        <v>120</v>
      </c>
      <c r="K53" s="381">
        <v>1579.2</v>
      </c>
    </row>
    <row r="54" spans="1:11" ht="14.4" customHeight="1" x14ac:dyDescent="0.3">
      <c r="A54" s="376" t="s">
        <v>384</v>
      </c>
      <c r="B54" s="377" t="s">
        <v>556</v>
      </c>
      <c r="C54" s="378" t="s">
        <v>389</v>
      </c>
      <c r="D54" s="379" t="s">
        <v>557</v>
      </c>
      <c r="E54" s="378" t="s">
        <v>1471</v>
      </c>
      <c r="F54" s="379" t="s">
        <v>1472</v>
      </c>
      <c r="G54" s="378" t="s">
        <v>662</v>
      </c>
      <c r="H54" s="378" t="s">
        <v>663</v>
      </c>
      <c r="I54" s="380">
        <v>7.5100000000000007</v>
      </c>
      <c r="J54" s="380">
        <v>72</v>
      </c>
      <c r="K54" s="381">
        <v>540.72</v>
      </c>
    </row>
    <row r="55" spans="1:11" ht="14.4" customHeight="1" x14ac:dyDescent="0.3">
      <c r="A55" s="376" t="s">
        <v>384</v>
      </c>
      <c r="B55" s="377" t="s">
        <v>556</v>
      </c>
      <c r="C55" s="378" t="s">
        <v>389</v>
      </c>
      <c r="D55" s="379" t="s">
        <v>557</v>
      </c>
      <c r="E55" s="378" t="s">
        <v>1471</v>
      </c>
      <c r="F55" s="379" t="s">
        <v>1472</v>
      </c>
      <c r="G55" s="378" t="s">
        <v>664</v>
      </c>
      <c r="H55" s="378" t="s">
        <v>665</v>
      </c>
      <c r="I55" s="380">
        <v>0.85444444444444434</v>
      </c>
      <c r="J55" s="380">
        <v>3000</v>
      </c>
      <c r="K55" s="381">
        <v>2564</v>
      </c>
    </row>
    <row r="56" spans="1:11" ht="14.4" customHeight="1" x14ac:dyDescent="0.3">
      <c r="A56" s="376" t="s">
        <v>384</v>
      </c>
      <c r="B56" s="377" t="s">
        <v>556</v>
      </c>
      <c r="C56" s="378" t="s">
        <v>389</v>
      </c>
      <c r="D56" s="379" t="s">
        <v>557</v>
      </c>
      <c r="E56" s="378" t="s">
        <v>1471</v>
      </c>
      <c r="F56" s="379" t="s">
        <v>1472</v>
      </c>
      <c r="G56" s="378" t="s">
        <v>666</v>
      </c>
      <c r="H56" s="378" t="s">
        <v>667</v>
      </c>
      <c r="I56" s="380">
        <v>1.52</v>
      </c>
      <c r="J56" s="380">
        <v>1400</v>
      </c>
      <c r="K56" s="381">
        <v>2128</v>
      </c>
    </row>
    <row r="57" spans="1:11" ht="14.4" customHeight="1" x14ac:dyDescent="0.3">
      <c r="A57" s="376" t="s">
        <v>384</v>
      </c>
      <c r="B57" s="377" t="s">
        <v>556</v>
      </c>
      <c r="C57" s="378" t="s">
        <v>389</v>
      </c>
      <c r="D57" s="379" t="s">
        <v>557</v>
      </c>
      <c r="E57" s="378" t="s">
        <v>1471</v>
      </c>
      <c r="F57" s="379" t="s">
        <v>1472</v>
      </c>
      <c r="G57" s="378" t="s">
        <v>668</v>
      </c>
      <c r="H57" s="378" t="s">
        <v>669</v>
      </c>
      <c r="I57" s="380">
        <v>2.06</v>
      </c>
      <c r="J57" s="380">
        <v>300</v>
      </c>
      <c r="K57" s="381">
        <v>618</v>
      </c>
    </row>
    <row r="58" spans="1:11" ht="14.4" customHeight="1" x14ac:dyDescent="0.3">
      <c r="A58" s="376" t="s">
        <v>384</v>
      </c>
      <c r="B58" s="377" t="s">
        <v>556</v>
      </c>
      <c r="C58" s="378" t="s">
        <v>389</v>
      </c>
      <c r="D58" s="379" t="s">
        <v>557</v>
      </c>
      <c r="E58" s="378" t="s">
        <v>1471</v>
      </c>
      <c r="F58" s="379" t="s">
        <v>1472</v>
      </c>
      <c r="G58" s="378" t="s">
        <v>670</v>
      </c>
      <c r="H58" s="378" t="s">
        <v>671</v>
      </c>
      <c r="I58" s="380">
        <v>3.36</v>
      </c>
      <c r="J58" s="380">
        <v>400</v>
      </c>
      <c r="K58" s="381">
        <v>1344</v>
      </c>
    </row>
    <row r="59" spans="1:11" ht="14.4" customHeight="1" x14ac:dyDescent="0.3">
      <c r="A59" s="376" t="s">
        <v>384</v>
      </c>
      <c r="B59" s="377" t="s">
        <v>556</v>
      </c>
      <c r="C59" s="378" t="s">
        <v>389</v>
      </c>
      <c r="D59" s="379" t="s">
        <v>557</v>
      </c>
      <c r="E59" s="378" t="s">
        <v>1471</v>
      </c>
      <c r="F59" s="379" t="s">
        <v>1472</v>
      </c>
      <c r="G59" s="378" t="s">
        <v>672</v>
      </c>
      <c r="H59" s="378" t="s">
        <v>673</v>
      </c>
      <c r="I59" s="380">
        <v>5.87</v>
      </c>
      <c r="J59" s="380">
        <v>50</v>
      </c>
      <c r="K59" s="381">
        <v>293.5</v>
      </c>
    </row>
    <row r="60" spans="1:11" ht="14.4" customHeight="1" x14ac:dyDescent="0.3">
      <c r="A60" s="376" t="s">
        <v>384</v>
      </c>
      <c r="B60" s="377" t="s">
        <v>556</v>
      </c>
      <c r="C60" s="378" t="s">
        <v>389</v>
      </c>
      <c r="D60" s="379" t="s">
        <v>557</v>
      </c>
      <c r="E60" s="378" t="s">
        <v>1471</v>
      </c>
      <c r="F60" s="379" t="s">
        <v>1472</v>
      </c>
      <c r="G60" s="378" t="s">
        <v>674</v>
      </c>
      <c r="H60" s="378" t="s">
        <v>675</v>
      </c>
      <c r="I60" s="380">
        <v>111.248</v>
      </c>
      <c r="J60" s="380">
        <v>130</v>
      </c>
      <c r="K60" s="381">
        <v>14443.61</v>
      </c>
    </row>
    <row r="61" spans="1:11" ht="14.4" customHeight="1" x14ac:dyDescent="0.3">
      <c r="A61" s="376" t="s">
        <v>384</v>
      </c>
      <c r="B61" s="377" t="s">
        <v>556</v>
      </c>
      <c r="C61" s="378" t="s">
        <v>389</v>
      </c>
      <c r="D61" s="379" t="s">
        <v>557</v>
      </c>
      <c r="E61" s="378" t="s">
        <v>1471</v>
      </c>
      <c r="F61" s="379" t="s">
        <v>1472</v>
      </c>
      <c r="G61" s="378" t="s">
        <v>676</v>
      </c>
      <c r="H61" s="378" t="s">
        <v>677</v>
      </c>
      <c r="I61" s="380">
        <v>64.493333333333339</v>
      </c>
      <c r="J61" s="380">
        <v>130</v>
      </c>
      <c r="K61" s="381">
        <v>8382.39</v>
      </c>
    </row>
    <row r="62" spans="1:11" ht="14.4" customHeight="1" x14ac:dyDescent="0.3">
      <c r="A62" s="376" t="s">
        <v>384</v>
      </c>
      <c r="B62" s="377" t="s">
        <v>556</v>
      </c>
      <c r="C62" s="378" t="s">
        <v>389</v>
      </c>
      <c r="D62" s="379" t="s">
        <v>557</v>
      </c>
      <c r="E62" s="378" t="s">
        <v>1471</v>
      </c>
      <c r="F62" s="379" t="s">
        <v>1472</v>
      </c>
      <c r="G62" s="378" t="s">
        <v>678</v>
      </c>
      <c r="H62" s="378" t="s">
        <v>679</v>
      </c>
      <c r="I62" s="380">
        <v>15.49</v>
      </c>
      <c r="J62" s="380">
        <v>60</v>
      </c>
      <c r="K62" s="381">
        <v>929.4</v>
      </c>
    </row>
    <row r="63" spans="1:11" ht="14.4" customHeight="1" x14ac:dyDescent="0.3">
      <c r="A63" s="376" t="s">
        <v>384</v>
      </c>
      <c r="B63" s="377" t="s">
        <v>556</v>
      </c>
      <c r="C63" s="378" t="s">
        <v>389</v>
      </c>
      <c r="D63" s="379" t="s">
        <v>557</v>
      </c>
      <c r="E63" s="378" t="s">
        <v>1471</v>
      </c>
      <c r="F63" s="379" t="s">
        <v>1472</v>
      </c>
      <c r="G63" s="378" t="s">
        <v>680</v>
      </c>
      <c r="H63" s="378" t="s">
        <v>681</v>
      </c>
      <c r="I63" s="380">
        <v>3.01</v>
      </c>
      <c r="J63" s="380">
        <v>50</v>
      </c>
      <c r="K63" s="381">
        <v>150.49</v>
      </c>
    </row>
    <row r="64" spans="1:11" ht="14.4" customHeight="1" x14ac:dyDescent="0.3">
      <c r="A64" s="376" t="s">
        <v>384</v>
      </c>
      <c r="B64" s="377" t="s">
        <v>556</v>
      </c>
      <c r="C64" s="378" t="s">
        <v>389</v>
      </c>
      <c r="D64" s="379" t="s">
        <v>557</v>
      </c>
      <c r="E64" s="378" t="s">
        <v>1471</v>
      </c>
      <c r="F64" s="379" t="s">
        <v>1472</v>
      </c>
      <c r="G64" s="378" t="s">
        <v>682</v>
      </c>
      <c r="H64" s="378" t="s">
        <v>683</v>
      </c>
      <c r="I64" s="380">
        <v>96.59999999999998</v>
      </c>
      <c r="J64" s="380">
        <v>70</v>
      </c>
      <c r="K64" s="381">
        <v>6762</v>
      </c>
    </row>
    <row r="65" spans="1:11" ht="14.4" customHeight="1" x14ac:dyDescent="0.3">
      <c r="A65" s="376" t="s">
        <v>384</v>
      </c>
      <c r="B65" s="377" t="s">
        <v>556</v>
      </c>
      <c r="C65" s="378" t="s">
        <v>389</v>
      </c>
      <c r="D65" s="379" t="s">
        <v>557</v>
      </c>
      <c r="E65" s="378" t="s">
        <v>1471</v>
      </c>
      <c r="F65" s="379" t="s">
        <v>1472</v>
      </c>
      <c r="G65" s="378" t="s">
        <v>684</v>
      </c>
      <c r="H65" s="378" t="s">
        <v>685</v>
      </c>
      <c r="I65" s="380">
        <v>13.87</v>
      </c>
      <c r="J65" s="380">
        <v>48</v>
      </c>
      <c r="K65" s="381">
        <v>665.76</v>
      </c>
    </row>
    <row r="66" spans="1:11" ht="14.4" customHeight="1" x14ac:dyDescent="0.3">
      <c r="A66" s="376" t="s">
        <v>384</v>
      </c>
      <c r="B66" s="377" t="s">
        <v>556</v>
      </c>
      <c r="C66" s="378" t="s">
        <v>389</v>
      </c>
      <c r="D66" s="379" t="s">
        <v>557</v>
      </c>
      <c r="E66" s="378" t="s">
        <v>1471</v>
      </c>
      <c r="F66" s="379" t="s">
        <v>1472</v>
      </c>
      <c r="G66" s="378" t="s">
        <v>684</v>
      </c>
      <c r="H66" s="378" t="s">
        <v>686</v>
      </c>
      <c r="I66" s="380">
        <v>13.87</v>
      </c>
      <c r="J66" s="380">
        <v>72</v>
      </c>
      <c r="K66" s="381">
        <v>998.85</v>
      </c>
    </row>
    <row r="67" spans="1:11" ht="14.4" customHeight="1" x14ac:dyDescent="0.3">
      <c r="A67" s="376" t="s">
        <v>384</v>
      </c>
      <c r="B67" s="377" t="s">
        <v>556</v>
      </c>
      <c r="C67" s="378" t="s">
        <v>389</v>
      </c>
      <c r="D67" s="379" t="s">
        <v>557</v>
      </c>
      <c r="E67" s="378" t="s">
        <v>1471</v>
      </c>
      <c r="F67" s="379" t="s">
        <v>1472</v>
      </c>
      <c r="G67" s="378" t="s">
        <v>687</v>
      </c>
      <c r="H67" s="378" t="s">
        <v>688</v>
      </c>
      <c r="I67" s="380">
        <v>7.1275000000000004</v>
      </c>
      <c r="J67" s="380">
        <v>86</v>
      </c>
      <c r="K67" s="381">
        <v>613</v>
      </c>
    </row>
    <row r="68" spans="1:11" ht="14.4" customHeight="1" x14ac:dyDescent="0.3">
      <c r="A68" s="376" t="s">
        <v>384</v>
      </c>
      <c r="B68" s="377" t="s">
        <v>556</v>
      </c>
      <c r="C68" s="378" t="s">
        <v>389</v>
      </c>
      <c r="D68" s="379" t="s">
        <v>557</v>
      </c>
      <c r="E68" s="378" t="s">
        <v>1471</v>
      </c>
      <c r="F68" s="379" t="s">
        <v>1472</v>
      </c>
      <c r="G68" s="378" t="s">
        <v>689</v>
      </c>
      <c r="H68" s="378" t="s">
        <v>690</v>
      </c>
      <c r="I68" s="380">
        <v>11.315</v>
      </c>
      <c r="J68" s="380">
        <v>84</v>
      </c>
      <c r="K68" s="381">
        <v>950.64</v>
      </c>
    </row>
    <row r="69" spans="1:11" ht="14.4" customHeight="1" x14ac:dyDescent="0.3">
      <c r="A69" s="376" t="s">
        <v>384</v>
      </c>
      <c r="B69" s="377" t="s">
        <v>556</v>
      </c>
      <c r="C69" s="378" t="s">
        <v>389</v>
      </c>
      <c r="D69" s="379" t="s">
        <v>557</v>
      </c>
      <c r="E69" s="378" t="s">
        <v>1471</v>
      </c>
      <c r="F69" s="379" t="s">
        <v>1472</v>
      </c>
      <c r="G69" s="378" t="s">
        <v>691</v>
      </c>
      <c r="H69" s="378" t="s">
        <v>692</v>
      </c>
      <c r="I69" s="380">
        <v>662.255</v>
      </c>
      <c r="J69" s="380">
        <v>144</v>
      </c>
      <c r="K69" s="381">
        <v>95139.5</v>
      </c>
    </row>
    <row r="70" spans="1:11" ht="14.4" customHeight="1" x14ac:dyDescent="0.3">
      <c r="A70" s="376" t="s">
        <v>384</v>
      </c>
      <c r="B70" s="377" t="s">
        <v>556</v>
      </c>
      <c r="C70" s="378" t="s">
        <v>389</v>
      </c>
      <c r="D70" s="379" t="s">
        <v>557</v>
      </c>
      <c r="E70" s="378" t="s">
        <v>1471</v>
      </c>
      <c r="F70" s="379" t="s">
        <v>1472</v>
      </c>
      <c r="G70" s="378" t="s">
        <v>693</v>
      </c>
      <c r="H70" s="378" t="s">
        <v>694</v>
      </c>
      <c r="I70" s="380">
        <v>7.17</v>
      </c>
      <c r="J70" s="380">
        <v>2000</v>
      </c>
      <c r="K70" s="381">
        <v>14340</v>
      </c>
    </row>
    <row r="71" spans="1:11" ht="14.4" customHeight="1" x14ac:dyDescent="0.3">
      <c r="A71" s="376" t="s">
        <v>384</v>
      </c>
      <c r="B71" s="377" t="s">
        <v>556</v>
      </c>
      <c r="C71" s="378" t="s">
        <v>389</v>
      </c>
      <c r="D71" s="379" t="s">
        <v>557</v>
      </c>
      <c r="E71" s="378" t="s">
        <v>1471</v>
      </c>
      <c r="F71" s="379" t="s">
        <v>1472</v>
      </c>
      <c r="G71" s="378" t="s">
        <v>695</v>
      </c>
      <c r="H71" s="378" t="s">
        <v>696</v>
      </c>
      <c r="I71" s="380">
        <v>1</v>
      </c>
      <c r="J71" s="380">
        <v>1000</v>
      </c>
      <c r="K71" s="381">
        <v>1003.14</v>
      </c>
    </row>
    <row r="72" spans="1:11" ht="14.4" customHeight="1" x14ac:dyDescent="0.3">
      <c r="A72" s="376" t="s">
        <v>384</v>
      </c>
      <c r="B72" s="377" t="s">
        <v>556</v>
      </c>
      <c r="C72" s="378" t="s">
        <v>389</v>
      </c>
      <c r="D72" s="379" t="s">
        <v>557</v>
      </c>
      <c r="E72" s="378" t="s">
        <v>1471</v>
      </c>
      <c r="F72" s="379" t="s">
        <v>1472</v>
      </c>
      <c r="G72" s="378" t="s">
        <v>697</v>
      </c>
      <c r="H72" s="378" t="s">
        <v>698</v>
      </c>
      <c r="I72" s="380">
        <v>5.1711111111111121</v>
      </c>
      <c r="J72" s="380">
        <v>560</v>
      </c>
      <c r="K72" s="381">
        <v>2897.55</v>
      </c>
    </row>
    <row r="73" spans="1:11" ht="14.4" customHeight="1" x14ac:dyDescent="0.3">
      <c r="A73" s="376" t="s">
        <v>384</v>
      </c>
      <c r="B73" s="377" t="s">
        <v>556</v>
      </c>
      <c r="C73" s="378" t="s">
        <v>389</v>
      </c>
      <c r="D73" s="379" t="s">
        <v>557</v>
      </c>
      <c r="E73" s="378" t="s">
        <v>1471</v>
      </c>
      <c r="F73" s="379" t="s">
        <v>1472</v>
      </c>
      <c r="G73" s="378" t="s">
        <v>699</v>
      </c>
      <c r="H73" s="378" t="s">
        <v>700</v>
      </c>
      <c r="I73" s="380">
        <v>9.7781818181818192</v>
      </c>
      <c r="J73" s="380">
        <v>720</v>
      </c>
      <c r="K73" s="381">
        <v>7038.6</v>
      </c>
    </row>
    <row r="74" spans="1:11" ht="14.4" customHeight="1" x14ac:dyDescent="0.3">
      <c r="A74" s="376" t="s">
        <v>384</v>
      </c>
      <c r="B74" s="377" t="s">
        <v>556</v>
      </c>
      <c r="C74" s="378" t="s">
        <v>389</v>
      </c>
      <c r="D74" s="379" t="s">
        <v>557</v>
      </c>
      <c r="E74" s="378" t="s">
        <v>1471</v>
      </c>
      <c r="F74" s="379" t="s">
        <v>1472</v>
      </c>
      <c r="G74" s="378" t="s">
        <v>701</v>
      </c>
      <c r="H74" s="378" t="s">
        <v>702</v>
      </c>
      <c r="I74" s="380">
        <v>0.31</v>
      </c>
      <c r="J74" s="380">
        <v>25</v>
      </c>
      <c r="K74" s="381">
        <v>7.75</v>
      </c>
    </row>
    <row r="75" spans="1:11" ht="14.4" customHeight="1" x14ac:dyDescent="0.3">
      <c r="A75" s="376" t="s">
        <v>384</v>
      </c>
      <c r="B75" s="377" t="s">
        <v>556</v>
      </c>
      <c r="C75" s="378" t="s">
        <v>389</v>
      </c>
      <c r="D75" s="379" t="s">
        <v>557</v>
      </c>
      <c r="E75" s="378" t="s">
        <v>1471</v>
      </c>
      <c r="F75" s="379" t="s">
        <v>1472</v>
      </c>
      <c r="G75" s="378" t="s">
        <v>703</v>
      </c>
      <c r="H75" s="378" t="s">
        <v>704</v>
      </c>
      <c r="I75" s="380">
        <v>11.74</v>
      </c>
      <c r="J75" s="380">
        <v>1</v>
      </c>
      <c r="K75" s="381">
        <v>11.74</v>
      </c>
    </row>
    <row r="76" spans="1:11" ht="14.4" customHeight="1" x14ac:dyDescent="0.3">
      <c r="A76" s="376" t="s">
        <v>384</v>
      </c>
      <c r="B76" s="377" t="s">
        <v>556</v>
      </c>
      <c r="C76" s="378" t="s">
        <v>389</v>
      </c>
      <c r="D76" s="379" t="s">
        <v>557</v>
      </c>
      <c r="E76" s="378" t="s">
        <v>1471</v>
      </c>
      <c r="F76" s="379" t="s">
        <v>1472</v>
      </c>
      <c r="G76" s="378" t="s">
        <v>705</v>
      </c>
      <c r="H76" s="378" t="s">
        <v>706</v>
      </c>
      <c r="I76" s="380">
        <v>14.08</v>
      </c>
      <c r="J76" s="380">
        <v>1</v>
      </c>
      <c r="K76" s="381">
        <v>14.08</v>
      </c>
    </row>
    <row r="77" spans="1:11" ht="14.4" customHeight="1" x14ac:dyDescent="0.3">
      <c r="A77" s="376" t="s">
        <v>384</v>
      </c>
      <c r="B77" s="377" t="s">
        <v>556</v>
      </c>
      <c r="C77" s="378" t="s">
        <v>389</v>
      </c>
      <c r="D77" s="379" t="s">
        <v>557</v>
      </c>
      <c r="E77" s="378" t="s">
        <v>1471</v>
      </c>
      <c r="F77" s="379" t="s">
        <v>1472</v>
      </c>
      <c r="G77" s="378" t="s">
        <v>707</v>
      </c>
      <c r="H77" s="378" t="s">
        <v>708</v>
      </c>
      <c r="I77" s="380">
        <v>7.1</v>
      </c>
      <c r="J77" s="380">
        <v>2</v>
      </c>
      <c r="K77" s="381">
        <v>14.2</v>
      </c>
    </row>
    <row r="78" spans="1:11" ht="14.4" customHeight="1" x14ac:dyDescent="0.3">
      <c r="A78" s="376" t="s">
        <v>384</v>
      </c>
      <c r="B78" s="377" t="s">
        <v>556</v>
      </c>
      <c r="C78" s="378" t="s">
        <v>389</v>
      </c>
      <c r="D78" s="379" t="s">
        <v>557</v>
      </c>
      <c r="E78" s="378" t="s">
        <v>1471</v>
      </c>
      <c r="F78" s="379" t="s">
        <v>1472</v>
      </c>
      <c r="G78" s="378" t="s">
        <v>709</v>
      </c>
      <c r="H78" s="378" t="s">
        <v>710</v>
      </c>
      <c r="I78" s="380">
        <v>3.5180000000000007</v>
      </c>
      <c r="J78" s="380">
        <v>270</v>
      </c>
      <c r="K78" s="381">
        <v>952.05000000000007</v>
      </c>
    </row>
    <row r="79" spans="1:11" ht="14.4" customHeight="1" x14ac:dyDescent="0.3">
      <c r="A79" s="376" t="s">
        <v>384</v>
      </c>
      <c r="B79" s="377" t="s">
        <v>556</v>
      </c>
      <c r="C79" s="378" t="s">
        <v>389</v>
      </c>
      <c r="D79" s="379" t="s">
        <v>557</v>
      </c>
      <c r="E79" s="378" t="s">
        <v>1471</v>
      </c>
      <c r="F79" s="379" t="s">
        <v>1472</v>
      </c>
      <c r="G79" s="378" t="s">
        <v>711</v>
      </c>
      <c r="H79" s="378" t="s">
        <v>712</v>
      </c>
      <c r="I79" s="380">
        <v>8.2799999999999994</v>
      </c>
      <c r="J79" s="380">
        <v>1</v>
      </c>
      <c r="K79" s="381">
        <v>8.2799999999999994</v>
      </c>
    </row>
    <row r="80" spans="1:11" ht="14.4" customHeight="1" x14ac:dyDescent="0.3">
      <c r="A80" s="376" t="s">
        <v>384</v>
      </c>
      <c r="B80" s="377" t="s">
        <v>556</v>
      </c>
      <c r="C80" s="378" t="s">
        <v>389</v>
      </c>
      <c r="D80" s="379" t="s">
        <v>557</v>
      </c>
      <c r="E80" s="378" t="s">
        <v>1471</v>
      </c>
      <c r="F80" s="379" t="s">
        <v>1472</v>
      </c>
      <c r="G80" s="378" t="s">
        <v>713</v>
      </c>
      <c r="H80" s="378" t="s">
        <v>714</v>
      </c>
      <c r="I80" s="380">
        <v>5.92</v>
      </c>
      <c r="J80" s="380">
        <v>2</v>
      </c>
      <c r="K80" s="381">
        <v>11.84</v>
      </c>
    </row>
    <row r="81" spans="1:11" ht="14.4" customHeight="1" x14ac:dyDescent="0.3">
      <c r="A81" s="376" t="s">
        <v>384</v>
      </c>
      <c r="B81" s="377" t="s">
        <v>556</v>
      </c>
      <c r="C81" s="378" t="s">
        <v>389</v>
      </c>
      <c r="D81" s="379" t="s">
        <v>557</v>
      </c>
      <c r="E81" s="378" t="s">
        <v>1471</v>
      </c>
      <c r="F81" s="379" t="s">
        <v>1472</v>
      </c>
      <c r="G81" s="378" t="s">
        <v>715</v>
      </c>
      <c r="H81" s="378" t="s">
        <v>716</v>
      </c>
      <c r="I81" s="380">
        <v>2.68</v>
      </c>
      <c r="J81" s="380">
        <v>15</v>
      </c>
      <c r="K81" s="381">
        <v>40.200000000000003</v>
      </c>
    </row>
    <row r="82" spans="1:11" ht="14.4" customHeight="1" x14ac:dyDescent="0.3">
      <c r="A82" s="376" t="s">
        <v>384</v>
      </c>
      <c r="B82" s="377" t="s">
        <v>556</v>
      </c>
      <c r="C82" s="378" t="s">
        <v>389</v>
      </c>
      <c r="D82" s="379" t="s">
        <v>557</v>
      </c>
      <c r="E82" s="378" t="s">
        <v>1471</v>
      </c>
      <c r="F82" s="379" t="s">
        <v>1472</v>
      </c>
      <c r="G82" s="378" t="s">
        <v>717</v>
      </c>
      <c r="H82" s="378" t="s">
        <v>718</v>
      </c>
      <c r="I82" s="380">
        <v>0.61</v>
      </c>
      <c r="J82" s="380">
        <v>4800</v>
      </c>
      <c r="K82" s="381">
        <v>2947.68</v>
      </c>
    </row>
    <row r="83" spans="1:11" ht="14.4" customHeight="1" x14ac:dyDescent="0.3">
      <c r="A83" s="376" t="s">
        <v>384</v>
      </c>
      <c r="B83" s="377" t="s">
        <v>556</v>
      </c>
      <c r="C83" s="378" t="s">
        <v>389</v>
      </c>
      <c r="D83" s="379" t="s">
        <v>557</v>
      </c>
      <c r="E83" s="378" t="s">
        <v>1471</v>
      </c>
      <c r="F83" s="379" t="s">
        <v>1472</v>
      </c>
      <c r="G83" s="378" t="s">
        <v>719</v>
      </c>
      <c r="H83" s="378" t="s">
        <v>720</v>
      </c>
      <c r="I83" s="380">
        <v>167.83</v>
      </c>
      <c r="J83" s="380">
        <v>240</v>
      </c>
      <c r="K83" s="381">
        <v>40279.25</v>
      </c>
    </row>
    <row r="84" spans="1:11" ht="14.4" customHeight="1" x14ac:dyDescent="0.3">
      <c r="A84" s="376" t="s">
        <v>384</v>
      </c>
      <c r="B84" s="377" t="s">
        <v>556</v>
      </c>
      <c r="C84" s="378" t="s">
        <v>389</v>
      </c>
      <c r="D84" s="379" t="s">
        <v>557</v>
      </c>
      <c r="E84" s="378" t="s">
        <v>1471</v>
      </c>
      <c r="F84" s="379" t="s">
        <v>1472</v>
      </c>
      <c r="G84" s="378" t="s">
        <v>721</v>
      </c>
      <c r="H84" s="378" t="s">
        <v>722</v>
      </c>
      <c r="I84" s="380">
        <v>2.6200000000000006</v>
      </c>
      <c r="J84" s="380">
        <v>900</v>
      </c>
      <c r="K84" s="381">
        <v>2359.5</v>
      </c>
    </row>
    <row r="85" spans="1:11" ht="14.4" customHeight="1" x14ac:dyDescent="0.3">
      <c r="A85" s="376" t="s">
        <v>384</v>
      </c>
      <c r="B85" s="377" t="s">
        <v>556</v>
      </c>
      <c r="C85" s="378" t="s">
        <v>389</v>
      </c>
      <c r="D85" s="379" t="s">
        <v>557</v>
      </c>
      <c r="E85" s="378" t="s">
        <v>1471</v>
      </c>
      <c r="F85" s="379" t="s">
        <v>1472</v>
      </c>
      <c r="G85" s="378" t="s">
        <v>723</v>
      </c>
      <c r="H85" s="378" t="s">
        <v>724</v>
      </c>
      <c r="I85" s="380">
        <v>138</v>
      </c>
      <c r="J85" s="380">
        <v>180</v>
      </c>
      <c r="K85" s="381">
        <v>24840</v>
      </c>
    </row>
    <row r="86" spans="1:11" ht="14.4" customHeight="1" x14ac:dyDescent="0.3">
      <c r="A86" s="376" t="s">
        <v>384</v>
      </c>
      <c r="B86" s="377" t="s">
        <v>556</v>
      </c>
      <c r="C86" s="378" t="s">
        <v>389</v>
      </c>
      <c r="D86" s="379" t="s">
        <v>557</v>
      </c>
      <c r="E86" s="378" t="s">
        <v>1471</v>
      </c>
      <c r="F86" s="379" t="s">
        <v>1472</v>
      </c>
      <c r="G86" s="378" t="s">
        <v>725</v>
      </c>
      <c r="H86" s="378" t="s">
        <v>726</v>
      </c>
      <c r="I86" s="380">
        <v>15.755555555555556</v>
      </c>
      <c r="J86" s="380">
        <v>650</v>
      </c>
      <c r="K86" s="381">
        <v>10241.86</v>
      </c>
    </row>
    <row r="87" spans="1:11" ht="14.4" customHeight="1" x14ac:dyDescent="0.3">
      <c r="A87" s="376" t="s">
        <v>384</v>
      </c>
      <c r="B87" s="377" t="s">
        <v>556</v>
      </c>
      <c r="C87" s="378" t="s">
        <v>389</v>
      </c>
      <c r="D87" s="379" t="s">
        <v>557</v>
      </c>
      <c r="E87" s="378" t="s">
        <v>1471</v>
      </c>
      <c r="F87" s="379" t="s">
        <v>1472</v>
      </c>
      <c r="G87" s="378" t="s">
        <v>727</v>
      </c>
      <c r="H87" s="378" t="s">
        <v>728</v>
      </c>
      <c r="I87" s="380">
        <v>269.39</v>
      </c>
      <c r="J87" s="380">
        <v>312</v>
      </c>
      <c r="K87" s="381">
        <v>84048.9</v>
      </c>
    </row>
    <row r="88" spans="1:11" ht="14.4" customHeight="1" x14ac:dyDescent="0.3">
      <c r="A88" s="376" t="s">
        <v>384</v>
      </c>
      <c r="B88" s="377" t="s">
        <v>556</v>
      </c>
      <c r="C88" s="378" t="s">
        <v>389</v>
      </c>
      <c r="D88" s="379" t="s">
        <v>557</v>
      </c>
      <c r="E88" s="378" t="s">
        <v>1471</v>
      </c>
      <c r="F88" s="379" t="s">
        <v>1472</v>
      </c>
      <c r="G88" s="378" t="s">
        <v>729</v>
      </c>
      <c r="H88" s="378" t="s">
        <v>730</v>
      </c>
      <c r="I88" s="380">
        <v>21.06</v>
      </c>
      <c r="J88" s="380">
        <v>90</v>
      </c>
      <c r="K88" s="381">
        <v>1895.6999999999998</v>
      </c>
    </row>
    <row r="89" spans="1:11" ht="14.4" customHeight="1" x14ac:dyDescent="0.3">
      <c r="A89" s="376" t="s">
        <v>384</v>
      </c>
      <c r="B89" s="377" t="s">
        <v>556</v>
      </c>
      <c r="C89" s="378" t="s">
        <v>389</v>
      </c>
      <c r="D89" s="379" t="s">
        <v>557</v>
      </c>
      <c r="E89" s="378" t="s">
        <v>1471</v>
      </c>
      <c r="F89" s="379" t="s">
        <v>1472</v>
      </c>
      <c r="G89" s="378" t="s">
        <v>729</v>
      </c>
      <c r="H89" s="378" t="s">
        <v>731</v>
      </c>
      <c r="I89" s="380">
        <v>21.06</v>
      </c>
      <c r="J89" s="380">
        <v>50</v>
      </c>
      <c r="K89" s="381">
        <v>1053.2</v>
      </c>
    </row>
    <row r="90" spans="1:11" ht="14.4" customHeight="1" x14ac:dyDescent="0.3">
      <c r="A90" s="376" t="s">
        <v>384</v>
      </c>
      <c r="B90" s="377" t="s">
        <v>556</v>
      </c>
      <c r="C90" s="378" t="s">
        <v>389</v>
      </c>
      <c r="D90" s="379" t="s">
        <v>557</v>
      </c>
      <c r="E90" s="378" t="s">
        <v>1471</v>
      </c>
      <c r="F90" s="379" t="s">
        <v>1472</v>
      </c>
      <c r="G90" s="378" t="s">
        <v>732</v>
      </c>
      <c r="H90" s="378" t="s">
        <v>733</v>
      </c>
      <c r="I90" s="380">
        <v>69</v>
      </c>
      <c r="J90" s="380">
        <v>850</v>
      </c>
      <c r="K90" s="381">
        <v>58650</v>
      </c>
    </row>
    <row r="91" spans="1:11" ht="14.4" customHeight="1" x14ac:dyDescent="0.3">
      <c r="A91" s="376" t="s">
        <v>384</v>
      </c>
      <c r="B91" s="377" t="s">
        <v>556</v>
      </c>
      <c r="C91" s="378" t="s">
        <v>389</v>
      </c>
      <c r="D91" s="379" t="s">
        <v>557</v>
      </c>
      <c r="E91" s="378" t="s">
        <v>1471</v>
      </c>
      <c r="F91" s="379" t="s">
        <v>1472</v>
      </c>
      <c r="G91" s="378" t="s">
        <v>734</v>
      </c>
      <c r="H91" s="378" t="s">
        <v>735</v>
      </c>
      <c r="I91" s="380">
        <v>113.28</v>
      </c>
      <c r="J91" s="380">
        <v>100</v>
      </c>
      <c r="K91" s="381">
        <v>11327.5</v>
      </c>
    </row>
    <row r="92" spans="1:11" ht="14.4" customHeight="1" x14ac:dyDescent="0.3">
      <c r="A92" s="376" t="s">
        <v>384</v>
      </c>
      <c r="B92" s="377" t="s">
        <v>556</v>
      </c>
      <c r="C92" s="378" t="s">
        <v>389</v>
      </c>
      <c r="D92" s="379" t="s">
        <v>557</v>
      </c>
      <c r="E92" s="378" t="s">
        <v>1471</v>
      </c>
      <c r="F92" s="379" t="s">
        <v>1472</v>
      </c>
      <c r="G92" s="378" t="s">
        <v>736</v>
      </c>
      <c r="H92" s="378" t="s">
        <v>737</v>
      </c>
      <c r="I92" s="380">
        <v>38.4</v>
      </c>
      <c r="J92" s="380">
        <v>140</v>
      </c>
      <c r="K92" s="381">
        <v>5376.0599999999995</v>
      </c>
    </row>
    <row r="93" spans="1:11" ht="14.4" customHeight="1" x14ac:dyDescent="0.3">
      <c r="A93" s="376" t="s">
        <v>384</v>
      </c>
      <c r="B93" s="377" t="s">
        <v>556</v>
      </c>
      <c r="C93" s="378" t="s">
        <v>389</v>
      </c>
      <c r="D93" s="379" t="s">
        <v>557</v>
      </c>
      <c r="E93" s="378" t="s">
        <v>1471</v>
      </c>
      <c r="F93" s="379" t="s">
        <v>1472</v>
      </c>
      <c r="G93" s="378" t="s">
        <v>738</v>
      </c>
      <c r="H93" s="378" t="s">
        <v>739</v>
      </c>
      <c r="I93" s="380">
        <v>517.5</v>
      </c>
      <c r="J93" s="380">
        <v>120</v>
      </c>
      <c r="K93" s="381">
        <v>62100</v>
      </c>
    </row>
    <row r="94" spans="1:11" ht="14.4" customHeight="1" x14ac:dyDescent="0.3">
      <c r="A94" s="376" t="s">
        <v>384</v>
      </c>
      <c r="B94" s="377" t="s">
        <v>556</v>
      </c>
      <c r="C94" s="378" t="s">
        <v>389</v>
      </c>
      <c r="D94" s="379" t="s">
        <v>557</v>
      </c>
      <c r="E94" s="378" t="s">
        <v>1471</v>
      </c>
      <c r="F94" s="379" t="s">
        <v>1472</v>
      </c>
      <c r="G94" s="378" t="s">
        <v>740</v>
      </c>
      <c r="H94" s="378" t="s">
        <v>741</v>
      </c>
      <c r="I94" s="380">
        <v>29.21</v>
      </c>
      <c r="J94" s="380">
        <v>1344</v>
      </c>
      <c r="K94" s="381">
        <v>39258.239999999998</v>
      </c>
    </row>
    <row r="95" spans="1:11" ht="14.4" customHeight="1" x14ac:dyDescent="0.3">
      <c r="A95" s="376" t="s">
        <v>384</v>
      </c>
      <c r="B95" s="377" t="s">
        <v>556</v>
      </c>
      <c r="C95" s="378" t="s">
        <v>389</v>
      </c>
      <c r="D95" s="379" t="s">
        <v>557</v>
      </c>
      <c r="E95" s="378" t="s">
        <v>1471</v>
      </c>
      <c r="F95" s="379" t="s">
        <v>1472</v>
      </c>
      <c r="G95" s="378" t="s">
        <v>742</v>
      </c>
      <c r="H95" s="378" t="s">
        <v>743</v>
      </c>
      <c r="I95" s="380">
        <v>16.21</v>
      </c>
      <c r="J95" s="380">
        <v>18900</v>
      </c>
      <c r="K95" s="381">
        <v>306463.5</v>
      </c>
    </row>
    <row r="96" spans="1:11" ht="14.4" customHeight="1" x14ac:dyDescent="0.3">
      <c r="A96" s="376" t="s">
        <v>384</v>
      </c>
      <c r="B96" s="377" t="s">
        <v>556</v>
      </c>
      <c r="C96" s="378" t="s">
        <v>389</v>
      </c>
      <c r="D96" s="379" t="s">
        <v>557</v>
      </c>
      <c r="E96" s="378" t="s">
        <v>1471</v>
      </c>
      <c r="F96" s="379" t="s">
        <v>1472</v>
      </c>
      <c r="G96" s="378" t="s">
        <v>742</v>
      </c>
      <c r="H96" s="378" t="s">
        <v>744</v>
      </c>
      <c r="I96" s="380">
        <v>16.210000000000004</v>
      </c>
      <c r="J96" s="380">
        <v>36000</v>
      </c>
      <c r="K96" s="381">
        <v>583737</v>
      </c>
    </row>
    <row r="97" spans="1:11" ht="14.4" customHeight="1" x14ac:dyDescent="0.3">
      <c r="A97" s="376" t="s">
        <v>384</v>
      </c>
      <c r="B97" s="377" t="s">
        <v>556</v>
      </c>
      <c r="C97" s="378" t="s">
        <v>389</v>
      </c>
      <c r="D97" s="379" t="s">
        <v>557</v>
      </c>
      <c r="E97" s="378" t="s">
        <v>1471</v>
      </c>
      <c r="F97" s="379" t="s">
        <v>1472</v>
      </c>
      <c r="G97" s="378" t="s">
        <v>745</v>
      </c>
      <c r="H97" s="378" t="s">
        <v>746</v>
      </c>
      <c r="I97" s="380">
        <v>29.097499999999997</v>
      </c>
      <c r="J97" s="380">
        <v>8544</v>
      </c>
      <c r="K97" s="381">
        <v>248587.68000000002</v>
      </c>
    </row>
    <row r="98" spans="1:11" ht="14.4" customHeight="1" x14ac:dyDescent="0.3">
      <c r="A98" s="376" t="s">
        <v>384</v>
      </c>
      <c r="B98" s="377" t="s">
        <v>556</v>
      </c>
      <c r="C98" s="378" t="s">
        <v>389</v>
      </c>
      <c r="D98" s="379" t="s">
        <v>557</v>
      </c>
      <c r="E98" s="378" t="s">
        <v>1471</v>
      </c>
      <c r="F98" s="379" t="s">
        <v>1472</v>
      </c>
      <c r="G98" s="378" t="s">
        <v>747</v>
      </c>
      <c r="H98" s="378" t="s">
        <v>748</v>
      </c>
      <c r="I98" s="380">
        <v>5.6310000000000011</v>
      </c>
      <c r="J98" s="380">
        <v>15750</v>
      </c>
      <c r="K98" s="381">
        <v>88724.25</v>
      </c>
    </row>
    <row r="99" spans="1:11" ht="14.4" customHeight="1" x14ac:dyDescent="0.3">
      <c r="A99" s="376" t="s">
        <v>384</v>
      </c>
      <c r="B99" s="377" t="s">
        <v>556</v>
      </c>
      <c r="C99" s="378" t="s">
        <v>389</v>
      </c>
      <c r="D99" s="379" t="s">
        <v>557</v>
      </c>
      <c r="E99" s="378" t="s">
        <v>1471</v>
      </c>
      <c r="F99" s="379" t="s">
        <v>1472</v>
      </c>
      <c r="G99" s="378" t="s">
        <v>747</v>
      </c>
      <c r="H99" s="378" t="s">
        <v>749</v>
      </c>
      <c r="I99" s="380">
        <v>5.63</v>
      </c>
      <c r="J99" s="380">
        <v>18900</v>
      </c>
      <c r="K99" s="381">
        <v>106501.5</v>
      </c>
    </row>
    <row r="100" spans="1:11" ht="14.4" customHeight="1" x14ac:dyDescent="0.3">
      <c r="A100" s="376" t="s">
        <v>384</v>
      </c>
      <c r="B100" s="377" t="s">
        <v>556</v>
      </c>
      <c r="C100" s="378" t="s">
        <v>389</v>
      </c>
      <c r="D100" s="379" t="s">
        <v>557</v>
      </c>
      <c r="E100" s="378" t="s">
        <v>1471</v>
      </c>
      <c r="F100" s="379" t="s">
        <v>1472</v>
      </c>
      <c r="G100" s="378" t="s">
        <v>750</v>
      </c>
      <c r="H100" s="378" t="s">
        <v>751</v>
      </c>
      <c r="I100" s="380">
        <v>0.85700000000000021</v>
      </c>
      <c r="J100" s="380">
        <v>42000</v>
      </c>
      <c r="K100" s="381">
        <v>36414</v>
      </c>
    </row>
    <row r="101" spans="1:11" ht="14.4" customHeight="1" x14ac:dyDescent="0.3">
      <c r="A101" s="376" t="s">
        <v>384</v>
      </c>
      <c r="B101" s="377" t="s">
        <v>556</v>
      </c>
      <c r="C101" s="378" t="s">
        <v>389</v>
      </c>
      <c r="D101" s="379" t="s">
        <v>557</v>
      </c>
      <c r="E101" s="378" t="s">
        <v>1471</v>
      </c>
      <c r="F101" s="379" t="s">
        <v>1472</v>
      </c>
      <c r="G101" s="378" t="s">
        <v>752</v>
      </c>
      <c r="H101" s="378" t="s">
        <v>753</v>
      </c>
      <c r="I101" s="380">
        <v>58.6</v>
      </c>
      <c r="J101" s="380">
        <v>35</v>
      </c>
      <c r="K101" s="381">
        <v>2051.14</v>
      </c>
    </row>
    <row r="102" spans="1:11" ht="14.4" customHeight="1" x14ac:dyDescent="0.3">
      <c r="A102" s="376" t="s">
        <v>384</v>
      </c>
      <c r="B102" s="377" t="s">
        <v>556</v>
      </c>
      <c r="C102" s="378" t="s">
        <v>389</v>
      </c>
      <c r="D102" s="379" t="s">
        <v>557</v>
      </c>
      <c r="E102" s="378" t="s">
        <v>1471</v>
      </c>
      <c r="F102" s="379" t="s">
        <v>1472</v>
      </c>
      <c r="G102" s="378" t="s">
        <v>754</v>
      </c>
      <c r="H102" s="378" t="s">
        <v>755</v>
      </c>
      <c r="I102" s="380">
        <v>2.4839999999999995</v>
      </c>
      <c r="J102" s="380">
        <v>22500</v>
      </c>
      <c r="K102" s="381">
        <v>56285.999999999993</v>
      </c>
    </row>
    <row r="103" spans="1:11" ht="14.4" customHeight="1" x14ac:dyDescent="0.3">
      <c r="A103" s="376" t="s">
        <v>384</v>
      </c>
      <c r="B103" s="377" t="s">
        <v>556</v>
      </c>
      <c r="C103" s="378" t="s">
        <v>389</v>
      </c>
      <c r="D103" s="379" t="s">
        <v>557</v>
      </c>
      <c r="E103" s="378" t="s">
        <v>1471</v>
      </c>
      <c r="F103" s="379" t="s">
        <v>1472</v>
      </c>
      <c r="G103" s="378" t="s">
        <v>756</v>
      </c>
      <c r="H103" s="378" t="s">
        <v>757</v>
      </c>
      <c r="I103" s="380">
        <v>0.50555555555555565</v>
      </c>
      <c r="J103" s="380">
        <v>60000</v>
      </c>
      <c r="K103" s="381">
        <v>30442.799999999999</v>
      </c>
    </row>
    <row r="104" spans="1:11" ht="14.4" customHeight="1" x14ac:dyDescent="0.3">
      <c r="A104" s="376" t="s">
        <v>384</v>
      </c>
      <c r="B104" s="377" t="s">
        <v>556</v>
      </c>
      <c r="C104" s="378" t="s">
        <v>389</v>
      </c>
      <c r="D104" s="379" t="s">
        <v>557</v>
      </c>
      <c r="E104" s="378" t="s">
        <v>1471</v>
      </c>
      <c r="F104" s="379" t="s">
        <v>1472</v>
      </c>
      <c r="G104" s="378" t="s">
        <v>758</v>
      </c>
      <c r="H104" s="378" t="s">
        <v>759</v>
      </c>
      <c r="I104" s="380">
        <v>53.78</v>
      </c>
      <c r="J104" s="380">
        <v>24</v>
      </c>
      <c r="K104" s="381">
        <v>1290.6300000000001</v>
      </c>
    </row>
    <row r="105" spans="1:11" ht="14.4" customHeight="1" x14ac:dyDescent="0.3">
      <c r="A105" s="376" t="s">
        <v>384</v>
      </c>
      <c r="B105" s="377" t="s">
        <v>556</v>
      </c>
      <c r="C105" s="378" t="s">
        <v>389</v>
      </c>
      <c r="D105" s="379" t="s">
        <v>557</v>
      </c>
      <c r="E105" s="378" t="s">
        <v>1471</v>
      </c>
      <c r="F105" s="379" t="s">
        <v>1472</v>
      </c>
      <c r="G105" s="378" t="s">
        <v>760</v>
      </c>
      <c r="H105" s="378" t="s">
        <v>761</v>
      </c>
      <c r="I105" s="380">
        <v>3031.17</v>
      </c>
      <c r="J105" s="380">
        <v>50</v>
      </c>
      <c r="K105" s="381">
        <v>151558.5</v>
      </c>
    </row>
    <row r="106" spans="1:11" ht="14.4" customHeight="1" x14ac:dyDescent="0.3">
      <c r="A106" s="376" t="s">
        <v>384</v>
      </c>
      <c r="B106" s="377" t="s">
        <v>556</v>
      </c>
      <c r="C106" s="378" t="s">
        <v>389</v>
      </c>
      <c r="D106" s="379" t="s">
        <v>557</v>
      </c>
      <c r="E106" s="378" t="s">
        <v>1471</v>
      </c>
      <c r="F106" s="379" t="s">
        <v>1472</v>
      </c>
      <c r="G106" s="378" t="s">
        <v>762</v>
      </c>
      <c r="H106" s="378" t="s">
        <v>763</v>
      </c>
      <c r="I106" s="380">
        <v>79.930000000000007</v>
      </c>
      <c r="J106" s="380">
        <v>10</v>
      </c>
      <c r="K106" s="381">
        <v>799.3</v>
      </c>
    </row>
    <row r="107" spans="1:11" ht="14.4" customHeight="1" x14ac:dyDescent="0.3">
      <c r="A107" s="376" t="s">
        <v>384</v>
      </c>
      <c r="B107" s="377" t="s">
        <v>556</v>
      </c>
      <c r="C107" s="378" t="s">
        <v>389</v>
      </c>
      <c r="D107" s="379" t="s">
        <v>557</v>
      </c>
      <c r="E107" s="378" t="s">
        <v>1471</v>
      </c>
      <c r="F107" s="379" t="s">
        <v>1472</v>
      </c>
      <c r="G107" s="378" t="s">
        <v>764</v>
      </c>
      <c r="H107" s="378" t="s">
        <v>765</v>
      </c>
      <c r="I107" s="380">
        <v>13.23</v>
      </c>
      <c r="J107" s="380">
        <v>100</v>
      </c>
      <c r="K107" s="381">
        <v>1323</v>
      </c>
    </row>
    <row r="108" spans="1:11" ht="14.4" customHeight="1" x14ac:dyDescent="0.3">
      <c r="A108" s="376" t="s">
        <v>384</v>
      </c>
      <c r="B108" s="377" t="s">
        <v>556</v>
      </c>
      <c r="C108" s="378" t="s">
        <v>389</v>
      </c>
      <c r="D108" s="379" t="s">
        <v>557</v>
      </c>
      <c r="E108" s="378" t="s">
        <v>1471</v>
      </c>
      <c r="F108" s="379" t="s">
        <v>1472</v>
      </c>
      <c r="G108" s="378" t="s">
        <v>766</v>
      </c>
      <c r="H108" s="378" t="s">
        <v>767</v>
      </c>
      <c r="I108" s="380">
        <v>109.25</v>
      </c>
      <c r="J108" s="380">
        <v>2</v>
      </c>
      <c r="K108" s="381">
        <v>218.5</v>
      </c>
    </row>
    <row r="109" spans="1:11" ht="14.4" customHeight="1" x14ac:dyDescent="0.3">
      <c r="A109" s="376" t="s">
        <v>384</v>
      </c>
      <c r="B109" s="377" t="s">
        <v>556</v>
      </c>
      <c r="C109" s="378" t="s">
        <v>389</v>
      </c>
      <c r="D109" s="379" t="s">
        <v>557</v>
      </c>
      <c r="E109" s="378" t="s">
        <v>1473</v>
      </c>
      <c r="F109" s="379" t="s">
        <v>1474</v>
      </c>
      <c r="G109" s="378" t="s">
        <v>768</v>
      </c>
      <c r="H109" s="378" t="s">
        <v>769</v>
      </c>
      <c r="I109" s="380">
        <v>1719.25</v>
      </c>
      <c r="J109" s="380">
        <v>2</v>
      </c>
      <c r="K109" s="381">
        <v>3438.5</v>
      </c>
    </row>
    <row r="110" spans="1:11" ht="14.4" customHeight="1" x14ac:dyDescent="0.3">
      <c r="A110" s="376" t="s">
        <v>384</v>
      </c>
      <c r="B110" s="377" t="s">
        <v>556</v>
      </c>
      <c r="C110" s="378" t="s">
        <v>389</v>
      </c>
      <c r="D110" s="379" t="s">
        <v>557</v>
      </c>
      <c r="E110" s="378" t="s">
        <v>1473</v>
      </c>
      <c r="F110" s="379" t="s">
        <v>1474</v>
      </c>
      <c r="G110" s="378" t="s">
        <v>770</v>
      </c>
      <c r="H110" s="378" t="s">
        <v>771</v>
      </c>
      <c r="I110" s="380">
        <v>11.673333333333332</v>
      </c>
      <c r="J110" s="380">
        <v>500</v>
      </c>
      <c r="K110" s="381">
        <v>5836.84</v>
      </c>
    </row>
    <row r="111" spans="1:11" ht="14.4" customHeight="1" x14ac:dyDescent="0.3">
      <c r="A111" s="376" t="s">
        <v>384</v>
      </c>
      <c r="B111" s="377" t="s">
        <v>556</v>
      </c>
      <c r="C111" s="378" t="s">
        <v>389</v>
      </c>
      <c r="D111" s="379" t="s">
        <v>557</v>
      </c>
      <c r="E111" s="378" t="s">
        <v>1473</v>
      </c>
      <c r="F111" s="379" t="s">
        <v>1474</v>
      </c>
      <c r="G111" s="378" t="s">
        <v>772</v>
      </c>
      <c r="H111" s="378" t="s">
        <v>773</v>
      </c>
      <c r="I111" s="380">
        <v>16.441111111111113</v>
      </c>
      <c r="J111" s="380">
        <v>340</v>
      </c>
      <c r="K111" s="381">
        <v>5589.57</v>
      </c>
    </row>
    <row r="112" spans="1:11" ht="14.4" customHeight="1" x14ac:dyDescent="0.3">
      <c r="A112" s="376" t="s">
        <v>384</v>
      </c>
      <c r="B112" s="377" t="s">
        <v>556</v>
      </c>
      <c r="C112" s="378" t="s">
        <v>389</v>
      </c>
      <c r="D112" s="379" t="s">
        <v>557</v>
      </c>
      <c r="E112" s="378" t="s">
        <v>1473</v>
      </c>
      <c r="F112" s="379" t="s">
        <v>1474</v>
      </c>
      <c r="G112" s="378" t="s">
        <v>774</v>
      </c>
      <c r="H112" s="378" t="s">
        <v>775</v>
      </c>
      <c r="I112" s="380">
        <v>2.9042857142857139</v>
      </c>
      <c r="J112" s="380">
        <v>3600</v>
      </c>
      <c r="K112" s="381">
        <v>10457</v>
      </c>
    </row>
    <row r="113" spans="1:11" ht="14.4" customHeight="1" x14ac:dyDescent="0.3">
      <c r="A113" s="376" t="s">
        <v>384</v>
      </c>
      <c r="B113" s="377" t="s">
        <v>556</v>
      </c>
      <c r="C113" s="378" t="s">
        <v>389</v>
      </c>
      <c r="D113" s="379" t="s">
        <v>557</v>
      </c>
      <c r="E113" s="378" t="s">
        <v>1473</v>
      </c>
      <c r="F113" s="379" t="s">
        <v>1474</v>
      </c>
      <c r="G113" s="378" t="s">
        <v>776</v>
      </c>
      <c r="H113" s="378" t="s">
        <v>777</v>
      </c>
      <c r="I113" s="380">
        <v>2.75</v>
      </c>
      <c r="J113" s="380">
        <v>200</v>
      </c>
      <c r="K113" s="381">
        <v>550</v>
      </c>
    </row>
    <row r="114" spans="1:11" ht="14.4" customHeight="1" x14ac:dyDescent="0.3">
      <c r="A114" s="376" t="s">
        <v>384</v>
      </c>
      <c r="B114" s="377" t="s">
        <v>556</v>
      </c>
      <c r="C114" s="378" t="s">
        <v>389</v>
      </c>
      <c r="D114" s="379" t="s">
        <v>557</v>
      </c>
      <c r="E114" s="378" t="s">
        <v>1473</v>
      </c>
      <c r="F114" s="379" t="s">
        <v>1474</v>
      </c>
      <c r="G114" s="378" t="s">
        <v>778</v>
      </c>
      <c r="H114" s="378" t="s">
        <v>779</v>
      </c>
      <c r="I114" s="380">
        <v>7.43</v>
      </c>
      <c r="J114" s="380">
        <v>150</v>
      </c>
      <c r="K114" s="381">
        <v>1114.5</v>
      </c>
    </row>
    <row r="115" spans="1:11" ht="14.4" customHeight="1" x14ac:dyDescent="0.3">
      <c r="A115" s="376" t="s">
        <v>384</v>
      </c>
      <c r="B115" s="377" t="s">
        <v>556</v>
      </c>
      <c r="C115" s="378" t="s">
        <v>389</v>
      </c>
      <c r="D115" s="379" t="s">
        <v>557</v>
      </c>
      <c r="E115" s="378" t="s">
        <v>1473</v>
      </c>
      <c r="F115" s="379" t="s">
        <v>1474</v>
      </c>
      <c r="G115" s="378" t="s">
        <v>780</v>
      </c>
      <c r="H115" s="378" t="s">
        <v>781</v>
      </c>
      <c r="I115" s="380">
        <v>9.0150000000000006</v>
      </c>
      <c r="J115" s="380">
        <v>600</v>
      </c>
      <c r="K115" s="381">
        <v>5517.6</v>
      </c>
    </row>
    <row r="116" spans="1:11" ht="14.4" customHeight="1" x14ac:dyDescent="0.3">
      <c r="A116" s="376" t="s">
        <v>384</v>
      </c>
      <c r="B116" s="377" t="s">
        <v>556</v>
      </c>
      <c r="C116" s="378" t="s">
        <v>389</v>
      </c>
      <c r="D116" s="379" t="s">
        <v>557</v>
      </c>
      <c r="E116" s="378" t="s">
        <v>1473</v>
      </c>
      <c r="F116" s="379" t="s">
        <v>1474</v>
      </c>
      <c r="G116" s="378" t="s">
        <v>782</v>
      </c>
      <c r="H116" s="378" t="s">
        <v>783</v>
      </c>
      <c r="I116" s="380">
        <v>9.9942857142857147</v>
      </c>
      <c r="J116" s="380">
        <v>1260</v>
      </c>
      <c r="K116" s="381">
        <v>12668.5</v>
      </c>
    </row>
    <row r="117" spans="1:11" ht="14.4" customHeight="1" x14ac:dyDescent="0.3">
      <c r="A117" s="376" t="s">
        <v>384</v>
      </c>
      <c r="B117" s="377" t="s">
        <v>556</v>
      </c>
      <c r="C117" s="378" t="s">
        <v>389</v>
      </c>
      <c r="D117" s="379" t="s">
        <v>557</v>
      </c>
      <c r="E117" s="378" t="s">
        <v>1473</v>
      </c>
      <c r="F117" s="379" t="s">
        <v>1474</v>
      </c>
      <c r="G117" s="378" t="s">
        <v>784</v>
      </c>
      <c r="H117" s="378" t="s">
        <v>785</v>
      </c>
      <c r="I117" s="380">
        <v>9.3766666666666669</v>
      </c>
      <c r="J117" s="380">
        <v>740</v>
      </c>
      <c r="K117" s="381">
        <v>7167.1399999999994</v>
      </c>
    </row>
    <row r="118" spans="1:11" ht="14.4" customHeight="1" x14ac:dyDescent="0.3">
      <c r="A118" s="376" t="s">
        <v>384</v>
      </c>
      <c r="B118" s="377" t="s">
        <v>556</v>
      </c>
      <c r="C118" s="378" t="s">
        <v>389</v>
      </c>
      <c r="D118" s="379" t="s">
        <v>557</v>
      </c>
      <c r="E118" s="378" t="s">
        <v>1473</v>
      </c>
      <c r="F118" s="379" t="s">
        <v>1474</v>
      </c>
      <c r="G118" s="378" t="s">
        <v>786</v>
      </c>
      <c r="H118" s="378" t="s">
        <v>787</v>
      </c>
      <c r="I118" s="380">
        <v>1.091</v>
      </c>
      <c r="J118" s="380">
        <v>3000</v>
      </c>
      <c r="K118" s="381">
        <v>3273</v>
      </c>
    </row>
    <row r="119" spans="1:11" ht="14.4" customHeight="1" x14ac:dyDescent="0.3">
      <c r="A119" s="376" t="s">
        <v>384</v>
      </c>
      <c r="B119" s="377" t="s">
        <v>556</v>
      </c>
      <c r="C119" s="378" t="s">
        <v>389</v>
      </c>
      <c r="D119" s="379" t="s">
        <v>557</v>
      </c>
      <c r="E119" s="378" t="s">
        <v>1473</v>
      </c>
      <c r="F119" s="379" t="s">
        <v>1474</v>
      </c>
      <c r="G119" s="378" t="s">
        <v>788</v>
      </c>
      <c r="H119" s="378" t="s">
        <v>789</v>
      </c>
      <c r="I119" s="380">
        <v>1.6716666666666669</v>
      </c>
      <c r="J119" s="380">
        <v>5300</v>
      </c>
      <c r="K119" s="381">
        <v>8861</v>
      </c>
    </row>
    <row r="120" spans="1:11" ht="14.4" customHeight="1" x14ac:dyDescent="0.3">
      <c r="A120" s="376" t="s">
        <v>384</v>
      </c>
      <c r="B120" s="377" t="s">
        <v>556</v>
      </c>
      <c r="C120" s="378" t="s">
        <v>389</v>
      </c>
      <c r="D120" s="379" t="s">
        <v>557</v>
      </c>
      <c r="E120" s="378" t="s">
        <v>1473</v>
      </c>
      <c r="F120" s="379" t="s">
        <v>1474</v>
      </c>
      <c r="G120" s="378" t="s">
        <v>790</v>
      </c>
      <c r="H120" s="378" t="s">
        <v>791</v>
      </c>
      <c r="I120" s="380">
        <v>0.47799999999999992</v>
      </c>
      <c r="J120" s="380">
        <v>800</v>
      </c>
      <c r="K120" s="381">
        <v>383</v>
      </c>
    </row>
    <row r="121" spans="1:11" ht="14.4" customHeight="1" x14ac:dyDescent="0.3">
      <c r="A121" s="376" t="s">
        <v>384</v>
      </c>
      <c r="B121" s="377" t="s">
        <v>556</v>
      </c>
      <c r="C121" s="378" t="s">
        <v>389</v>
      </c>
      <c r="D121" s="379" t="s">
        <v>557</v>
      </c>
      <c r="E121" s="378" t="s">
        <v>1473</v>
      </c>
      <c r="F121" s="379" t="s">
        <v>1474</v>
      </c>
      <c r="G121" s="378" t="s">
        <v>792</v>
      </c>
      <c r="H121" s="378" t="s">
        <v>793</v>
      </c>
      <c r="I121" s="380">
        <v>0.67</v>
      </c>
      <c r="J121" s="380">
        <v>1200</v>
      </c>
      <c r="K121" s="381">
        <v>804</v>
      </c>
    </row>
    <row r="122" spans="1:11" ht="14.4" customHeight="1" x14ac:dyDescent="0.3">
      <c r="A122" s="376" t="s">
        <v>384</v>
      </c>
      <c r="B122" s="377" t="s">
        <v>556</v>
      </c>
      <c r="C122" s="378" t="s">
        <v>389</v>
      </c>
      <c r="D122" s="379" t="s">
        <v>557</v>
      </c>
      <c r="E122" s="378" t="s">
        <v>1473</v>
      </c>
      <c r="F122" s="379" t="s">
        <v>1474</v>
      </c>
      <c r="G122" s="378" t="s">
        <v>794</v>
      </c>
      <c r="H122" s="378" t="s">
        <v>795</v>
      </c>
      <c r="I122" s="380">
        <v>3.13</v>
      </c>
      <c r="J122" s="380">
        <v>200</v>
      </c>
      <c r="K122" s="381">
        <v>626</v>
      </c>
    </row>
    <row r="123" spans="1:11" ht="14.4" customHeight="1" x14ac:dyDescent="0.3">
      <c r="A123" s="376" t="s">
        <v>384</v>
      </c>
      <c r="B123" s="377" t="s">
        <v>556</v>
      </c>
      <c r="C123" s="378" t="s">
        <v>389</v>
      </c>
      <c r="D123" s="379" t="s">
        <v>557</v>
      </c>
      <c r="E123" s="378" t="s">
        <v>1473</v>
      </c>
      <c r="F123" s="379" t="s">
        <v>1474</v>
      </c>
      <c r="G123" s="378" t="s">
        <v>796</v>
      </c>
      <c r="H123" s="378" t="s">
        <v>797</v>
      </c>
      <c r="I123" s="380">
        <v>1.97</v>
      </c>
      <c r="J123" s="380">
        <v>60</v>
      </c>
      <c r="K123" s="381">
        <v>118.2</v>
      </c>
    </row>
    <row r="124" spans="1:11" ht="14.4" customHeight="1" x14ac:dyDescent="0.3">
      <c r="A124" s="376" t="s">
        <v>384</v>
      </c>
      <c r="B124" s="377" t="s">
        <v>556</v>
      </c>
      <c r="C124" s="378" t="s">
        <v>389</v>
      </c>
      <c r="D124" s="379" t="s">
        <v>557</v>
      </c>
      <c r="E124" s="378" t="s">
        <v>1473</v>
      </c>
      <c r="F124" s="379" t="s">
        <v>1474</v>
      </c>
      <c r="G124" s="378" t="s">
        <v>798</v>
      </c>
      <c r="H124" s="378" t="s">
        <v>799</v>
      </c>
      <c r="I124" s="380">
        <v>68.510000000000005</v>
      </c>
      <c r="J124" s="380">
        <v>100</v>
      </c>
      <c r="K124" s="381">
        <v>6851.02</v>
      </c>
    </row>
    <row r="125" spans="1:11" ht="14.4" customHeight="1" x14ac:dyDescent="0.3">
      <c r="A125" s="376" t="s">
        <v>384</v>
      </c>
      <c r="B125" s="377" t="s">
        <v>556</v>
      </c>
      <c r="C125" s="378" t="s">
        <v>389</v>
      </c>
      <c r="D125" s="379" t="s">
        <v>557</v>
      </c>
      <c r="E125" s="378" t="s">
        <v>1473</v>
      </c>
      <c r="F125" s="379" t="s">
        <v>1474</v>
      </c>
      <c r="G125" s="378" t="s">
        <v>800</v>
      </c>
      <c r="H125" s="378" t="s">
        <v>801</v>
      </c>
      <c r="I125" s="380">
        <v>62.56</v>
      </c>
      <c r="J125" s="380">
        <v>300</v>
      </c>
      <c r="K125" s="381">
        <v>18766.95</v>
      </c>
    </row>
    <row r="126" spans="1:11" ht="14.4" customHeight="1" x14ac:dyDescent="0.3">
      <c r="A126" s="376" t="s">
        <v>384</v>
      </c>
      <c r="B126" s="377" t="s">
        <v>556</v>
      </c>
      <c r="C126" s="378" t="s">
        <v>389</v>
      </c>
      <c r="D126" s="379" t="s">
        <v>557</v>
      </c>
      <c r="E126" s="378" t="s">
        <v>1473</v>
      </c>
      <c r="F126" s="379" t="s">
        <v>1474</v>
      </c>
      <c r="G126" s="378" t="s">
        <v>802</v>
      </c>
      <c r="H126" s="378" t="s">
        <v>803</v>
      </c>
      <c r="I126" s="380">
        <v>6.2307692307692317</v>
      </c>
      <c r="J126" s="380">
        <v>980</v>
      </c>
      <c r="K126" s="381">
        <v>6106.9000000000005</v>
      </c>
    </row>
    <row r="127" spans="1:11" ht="14.4" customHeight="1" x14ac:dyDescent="0.3">
      <c r="A127" s="376" t="s">
        <v>384</v>
      </c>
      <c r="B127" s="377" t="s">
        <v>556</v>
      </c>
      <c r="C127" s="378" t="s">
        <v>389</v>
      </c>
      <c r="D127" s="379" t="s">
        <v>557</v>
      </c>
      <c r="E127" s="378" t="s">
        <v>1473</v>
      </c>
      <c r="F127" s="379" t="s">
        <v>1474</v>
      </c>
      <c r="G127" s="378" t="s">
        <v>804</v>
      </c>
      <c r="H127" s="378" t="s">
        <v>805</v>
      </c>
      <c r="I127" s="380">
        <v>80.574666666666658</v>
      </c>
      <c r="J127" s="380">
        <v>2400</v>
      </c>
      <c r="K127" s="381">
        <v>193378.54</v>
      </c>
    </row>
    <row r="128" spans="1:11" ht="14.4" customHeight="1" x14ac:dyDescent="0.3">
      <c r="A128" s="376" t="s">
        <v>384</v>
      </c>
      <c r="B128" s="377" t="s">
        <v>556</v>
      </c>
      <c r="C128" s="378" t="s">
        <v>389</v>
      </c>
      <c r="D128" s="379" t="s">
        <v>557</v>
      </c>
      <c r="E128" s="378" t="s">
        <v>1473</v>
      </c>
      <c r="F128" s="379" t="s">
        <v>1474</v>
      </c>
      <c r="G128" s="378" t="s">
        <v>806</v>
      </c>
      <c r="H128" s="378" t="s">
        <v>807</v>
      </c>
      <c r="I128" s="380">
        <v>5.9853846153846169</v>
      </c>
      <c r="J128" s="380">
        <v>2950</v>
      </c>
      <c r="K128" s="381">
        <v>17661.5</v>
      </c>
    </row>
    <row r="129" spans="1:11" ht="14.4" customHeight="1" x14ac:dyDescent="0.3">
      <c r="A129" s="376" t="s">
        <v>384</v>
      </c>
      <c r="B129" s="377" t="s">
        <v>556</v>
      </c>
      <c r="C129" s="378" t="s">
        <v>389</v>
      </c>
      <c r="D129" s="379" t="s">
        <v>557</v>
      </c>
      <c r="E129" s="378" t="s">
        <v>1473</v>
      </c>
      <c r="F129" s="379" t="s">
        <v>1474</v>
      </c>
      <c r="G129" s="378" t="s">
        <v>808</v>
      </c>
      <c r="H129" s="378" t="s">
        <v>809</v>
      </c>
      <c r="I129" s="380">
        <v>9.1349999999999998</v>
      </c>
      <c r="J129" s="380">
        <v>200</v>
      </c>
      <c r="K129" s="381">
        <v>1826.51</v>
      </c>
    </row>
    <row r="130" spans="1:11" ht="14.4" customHeight="1" x14ac:dyDescent="0.3">
      <c r="A130" s="376" t="s">
        <v>384</v>
      </c>
      <c r="B130" s="377" t="s">
        <v>556</v>
      </c>
      <c r="C130" s="378" t="s">
        <v>389</v>
      </c>
      <c r="D130" s="379" t="s">
        <v>557</v>
      </c>
      <c r="E130" s="378" t="s">
        <v>1473</v>
      </c>
      <c r="F130" s="379" t="s">
        <v>1474</v>
      </c>
      <c r="G130" s="378" t="s">
        <v>810</v>
      </c>
      <c r="H130" s="378" t="s">
        <v>811</v>
      </c>
      <c r="I130" s="380">
        <v>217.79749999999999</v>
      </c>
      <c r="J130" s="380">
        <v>36</v>
      </c>
      <c r="K130" s="381">
        <v>7840.7</v>
      </c>
    </row>
    <row r="131" spans="1:11" ht="14.4" customHeight="1" x14ac:dyDescent="0.3">
      <c r="A131" s="376" t="s">
        <v>384</v>
      </c>
      <c r="B131" s="377" t="s">
        <v>556</v>
      </c>
      <c r="C131" s="378" t="s">
        <v>389</v>
      </c>
      <c r="D131" s="379" t="s">
        <v>557</v>
      </c>
      <c r="E131" s="378" t="s">
        <v>1473</v>
      </c>
      <c r="F131" s="379" t="s">
        <v>1474</v>
      </c>
      <c r="G131" s="378" t="s">
        <v>812</v>
      </c>
      <c r="H131" s="378" t="s">
        <v>813</v>
      </c>
      <c r="I131" s="380">
        <v>64.13</v>
      </c>
      <c r="J131" s="380">
        <v>24</v>
      </c>
      <c r="K131" s="381">
        <v>1539.12</v>
      </c>
    </row>
    <row r="132" spans="1:11" ht="14.4" customHeight="1" x14ac:dyDescent="0.3">
      <c r="A132" s="376" t="s">
        <v>384</v>
      </c>
      <c r="B132" s="377" t="s">
        <v>556</v>
      </c>
      <c r="C132" s="378" t="s">
        <v>389</v>
      </c>
      <c r="D132" s="379" t="s">
        <v>557</v>
      </c>
      <c r="E132" s="378" t="s">
        <v>1473</v>
      </c>
      <c r="F132" s="379" t="s">
        <v>1474</v>
      </c>
      <c r="G132" s="378" t="s">
        <v>814</v>
      </c>
      <c r="H132" s="378" t="s">
        <v>815</v>
      </c>
      <c r="I132" s="380">
        <v>9.6800000000000033</v>
      </c>
      <c r="J132" s="380">
        <v>1900</v>
      </c>
      <c r="K132" s="381">
        <v>18392</v>
      </c>
    </row>
    <row r="133" spans="1:11" ht="14.4" customHeight="1" x14ac:dyDescent="0.3">
      <c r="A133" s="376" t="s">
        <v>384</v>
      </c>
      <c r="B133" s="377" t="s">
        <v>556</v>
      </c>
      <c r="C133" s="378" t="s">
        <v>389</v>
      </c>
      <c r="D133" s="379" t="s">
        <v>557</v>
      </c>
      <c r="E133" s="378" t="s">
        <v>1473</v>
      </c>
      <c r="F133" s="379" t="s">
        <v>1474</v>
      </c>
      <c r="G133" s="378" t="s">
        <v>816</v>
      </c>
      <c r="H133" s="378" t="s">
        <v>817</v>
      </c>
      <c r="I133" s="380">
        <v>4.2350000000000003</v>
      </c>
      <c r="J133" s="380">
        <v>2500</v>
      </c>
      <c r="K133" s="381">
        <v>10588</v>
      </c>
    </row>
    <row r="134" spans="1:11" ht="14.4" customHeight="1" x14ac:dyDescent="0.3">
      <c r="A134" s="376" t="s">
        <v>384</v>
      </c>
      <c r="B134" s="377" t="s">
        <v>556</v>
      </c>
      <c r="C134" s="378" t="s">
        <v>389</v>
      </c>
      <c r="D134" s="379" t="s">
        <v>557</v>
      </c>
      <c r="E134" s="378" t="s">
        <v>1473</v>
      </c>
      <c r="F134" s="379" t="s">
        <v>1474</v>
      </c>
      <c r="G134" s="378" t="s">
        <v>816</v>
      </c>
      <c r="H134" s="378" t="s">
        <v>818</v>
      </c>
      <c r="I134" s="380">
        <v>4.1360000000000001</v>
      </c>
      <c r="J134" s="380">
        <v>2500</v>
      </c>
      <c r="K134" s="381">
        <v>10340</v>
      </c>
    </row>
    <row r="135" spans="1:11" ht="14.4" customHeight="1" x14ac:dyDescent="0.3">
      <c r="A135" s="376" t="s">
        <v>384</v>
      </c>
      <c r="B135" s="377" t="s">
        <v>556</v>
      </c>
      <c r="C135" s="378" t="s">
        <v>389</v>
      </c>
      <c r="D135" s="379" t="s">
        <v>557</v>
      </c>
      <c r="E135" s="378" t="s">
        <v>1473</v>
      </c>
      <c r="F135" s="379" t="s">
        <v>1474</v>
      </c>
      <c r="G135" s="378" t="s">
        <v>819</v>
      </c>
      <c r="H135" s="378" t="s">
        <v>820</v>
      </c>
      <c r="I135" s="380">
        <v>7.14</v>
      </c>
      <c r="J135" s="380">
        <v>100</v>
      </c>
      <c r="K135" s="381">
        <v>713.92</v>
      </c>
    </row>
    <row r="136" spans="1:11" ht="14.4" customHeight="1" x14ac:dyDescent="0.3">
      <c r="A136" s="376" t="s">
        <v>384</v>
      </c>
      <c r="B136" s="377" t="s">
        <v>556</v>
      </c>
      <c r="C136" s="378" t="s">
        <v>389</v>
      </c>
      <c r="D136" s="379" t="s">
        <v>557</v>
      </c>
      <c r="E136" s="378" t="s">
        <v>1473</v>
      </c>
      <c r="F136" s="379" t="s">
        <v>1474</v>
      </c>
      <c r="G136" s="378" t="s">
        <v>821</v>
      </c>
      <c r="H136" s="378" t="s">
        <v>822</v>
      </c>
      <c r="I136" s="380">
        <v>1063.58</v>
      </c>
      <c r="J136" s="380">
        <v>1</v>
      </c>
      <c r="K136" s="381">
        <v>1063.58</v>
      </c>
    </row>
    <row r="137" spans="1:11" ht="14.4" customHeight="1" x14ac:dyDescent="0.3">
      <c r="A137" s="376" t="s">
        <v>384</v>
      </c>
      <c r="B137" s="377" t="s">
        <v>556</v>
      </c>
      <c r="C137" s="378" t="s">
        <v>389</v>
      </c>
      <c r="D137" s="379" t="s">
        <v>557</v>
      </c>
      <c r="E137" s="378" t="s">
        <v>1473</v>
      </c>
      <c r="F137" s="379" t="s">
        <v>1474</v>
      </c>
      <c r="G137" s="378" t="s">
        <v>823</v>
      </c>
      <c r="H137" s="378" t="s">
        <v>824</v>
      </c>
      <c r="I137" s="380">
        <v>2.17</v>
      </c>
      <c r="J137" s="380">
        <v>100</v>
      </c>
      <c r="K137" s="381">
        <v>217</v>
      </c>
    </row>
    <row r="138" spans="1:11" ht="14.4" customHeight="1" x14ac:dyDescent="0.3">
      <c r="A138" s="376" t="s">
        <v>384</v>
      </c>
      <c r="B138" s="377" t="s">
        <v>556</v>
      </c>
      <c r="C138" s="378" t="s">
        <v>389</v>
      </c>
      <c r="D138" s="379" t="s">
        <v>557</v>
      </c>
      <c r="E138" s="378" t="s">
        <v>1473</v>
      </c>
      <c r="F138" s="379" t="s">
        <v>1474</v>
      </c>
      <c r="G138" s="378" t="s">
        <v>825</v>
      </c>
      <c r="H138" s="378" t="s">
        <v>826</v>
      </c>
      <c r="I138" s="380">
        <v>2.9054545454545453</v>
      </c>
      <c r="J138" s="380">
        <v>2700</v>
      </c>
      <c r="K138" s="381">
        <v>7844.8</v>
      </c>
    </row>
    <row r="139" spans="1:11" ht="14.4" customHeight="1" x14ac:dyDescent="0.3">
      <c r="A139" s="376" t="s">
        <v>384</v>
      </c>
      <c r="B139" s="377" t="s">
        <v>556</v>
      </c>
      <c r="C139" s="378" t="s">
        <v>389</v>
      </c>
      <c r="D139" s="379" t="s">
        <v>557</v>
      </c>
      <c r="E139" s="378" t="s">
        <v>1473</v>
      </c>
      <c r="F139" s="379" t="s">
        <v>1474</v>
      </c>
      <c r="G139" s="378" t="s">
        <v>827</v>
      </c>
      <c r="H139" s="378" t="s">
        <v>828</v>
      </c>
      <c r="I139" s="380">
        <v>2.9024999999999999</v>
      </c>
      <c r="J139" s="380">
        <v>1700</v>
      </c>
      <c r="K139" s="381">
        <v>4934</v>
      </c>
    </row>
    <row r="140" spans="1:11" ht="14.4" customHeight="1" x14ac:dyDescent="0.3">
      <c r="A140" s="376" t="s">
        <v>384</v>
      </c>
      <c r="B140" s="377" t="s">
        <v>556</v>
      </c>
      <c r="C140" s="378" t="s">
        <v>389</v>
      </c>
      <c r="D140" s="379" t="s">
        <v>557</v>
      </c>
      <c r="E140" s="378" t="s">
        <v>1473</v>
      </c>
      <c r="F140" s="379" t="s">
        <v>1474</v>
      </c>
      <c r="G140" s="378" t="s">
        <v>829</v>
      </c>
      <c r="H140" s="378" t="s">
        <v>830</v>
      </c>
      <c r="I140" s="380">
        <v>2.903999999999999</v>
      </c>
      <c r="J140" s="380">
        <v>3300</v>
      </c>
      <c r="K140" s="381">
        <v>9583</v>
      </c>
    </row>
    <row r="141" spans="1:11" ht="14.4" customHeight="1" x14ac:dyDescent="0.3">
      <c r="A141" s="376" t="s">
        <v>384</v>
      </c>
      <c r="B141" s="377" t="s">
        <v>556</v>
      </c>
      <c r="C141" s="378" t="s">
        <v>389</v>
      </c>
      <c r="D141" s="379" t="s">
        <v>557</v>
      </c>
      <c r="E141" s="378" t="s">
        <v>1473</v>
      </c>
      <c r="F141" s="379" t="s">
        <v>1474</v>
      </c>
      <c r="G141" s="378" t="s">
        <v>831</v>
      </c>
      <c r="H141" s="378" t="s">
        <v>832</v>
      </c>
      <c r="I141" s="380">
        <v>2.9024999999999999</v>
      </c>
      <c r="J141" s="380">
        <v>3800</v>
      </c>
      <c r="K141" s="381">
        <v>11032</v>
      </c>
    </row>
    <row r="142" spans="1:11" ht="14.4" customHeight="1" x14ac:dyDescent="0.3">
      <c r="A142" s="376" t="s">
        <v>384</v>
      </c>
      <c r="B142" s="377" t="s">
        <v>556</v>
      </c>
      <c r="C142" s="378" t="s">
        <v>389</v>
      </c>
      <c r="D142" s="379" t="s">
        <v>557</v>
      </c>
      <c r="E142" s="378" t="s">
        <v>1473</v>
      </c>
      <c r="F142" s="379" t="s">
        <v>1474</v>
      </c>
      <c r="G142" s="378" t="s">
        <v>833</v>
      </c>
      <c r="H142" s="378" t="s">
        <v>834</v>
      </c>
      <c r="I142" s="380">
        <v>2.9</v>
      </c>
      <c r="J142" s="380">
        <v>200</v>
      </c>
      <c r="K142" s="381">
        <v>580</v>
      </c>
    </row>
    <row r="143" spans="1:11" ht="14.4" customHeight="1" x14ac:dyDescent="0.3">
      <c r="A143" s="376" t="s">
        <v>384</v>
      </c>
      <c r="B143" s="377" t="s">
        <v>556</v>
      </c>
      <c r="C143" s="378" t="s">
        <v>389</v>
      </c>
      <c r="D143" s="379" t="s">
        <v>557</v>
      </c>
      <c r="E143" s="378" t="s">
        <v>1473</v>
      </c>
      <c r="F143" s="379" t="s">
        <v>1474</v>
      </c>
      <c r="G143" s="378" t="s">
        <v>835</v>
      </c>
      <c r="H143" s="378" t="s">
        <v>836</v>
      </c>
      <c r="I143" s="380">
        <v>37.15</v>
      </c>
      <c r="J143" s="380">
        <v>180</v>
      </c>
      <c r="K143" s="381">
        <v>6686.46</v>
      </c>
    </row>
    <row r="144" spans="1:11" ht="14.4" customHeight="1" x14ac:dyDescent="0.3">
      <c r="A144" s="376" t="s">
        <v>384</v>
      </c>
      <c r="B144" s="377" t="s">
        <v>556</v>
      </c>
      <c r="C144" s="378" t="s">
        <v>389</v>
      </c>
      <c r="D144" s="379" t="s">
        <v>557</v>
      </c>
      <c r="E144" s="378" t="s">
        <v>1473</v>
      </c>
      <c r="F144" s="379" t="s">
        <v>1474</v>
      </c>
      <c r="G144" s="378" t="s">
        <v>837</v>
      </c>
      <c r="H144" s="378" t="s">
        <v>838</v>
      </c>
      <c r="I144" s="380">
        <v>4.5200000000000005</v>
      </c>
      <c r="J144" s="380">
        <v>300</v>
      </c>
      <c r="K144" s="381">
        <v>1355.16</v>
      </c>
    </row>
    <row r="145" spans="1:11" ht="14.4" customHeight="1" x14ac:dyDescent="0.3">
      <c r="A145" s="376" t="s">
        <v>384</v>
      </c>
      <c r="B145" s="377" t="s">
        <v>556</v>
      </c>
      <c r="C145" s="378" t="s">
        <v>389</v>
      </c>
      <c r="D145" s="379" t="s">
        <v>557</v>
      </c>
      <c r="E145" s="378" t="s">
        <v>1473</v>
      </c>
      <c r="F145" s="379" t="s">
        <v>1474</v>
      </c>
      <c r="G145" s="378" t="s">
        <v>839</v>
      </c>
      <c r="H145" s="378" t="s">
        <v>840</v>
      </c>
      <c r="I145" s="380">
        <v>92.915000000000006</v>
      </c>
      <c r="J145" s="380">
        <v>300</v>
      </c>
      <c r="K145" s="381">
        <v>27731.800000000003</v>
      </c>
    </row>
    <row r="146" spans="1:11" ht="14.4" customHeight="1" x14ac:dyDescent="0.3">
      <c r="A146" s="376" t="s">
        <v>384</v>
      </c>
      <c r="B146" s="377" t="s">
        <v>556</v>
      </c>
      <c r="C146" s="378" t="s">
        <v>389</v>
      </c>
      <c r="D146" s="379" t="s">
        <v>557</v>
      </c>
      <c r="E146" s="378" t="s">
        <v>1473</v>
      </c>
      <c r="F146" s="379" t="s">
        <v>1474</v>
      </c>
      <c r="G146" s="378" t="s">
        <v>841</v>
      </c>
      <c r="H146" s="378" t="s">
        <v>842</v>
      </c>
      <c r="I146" s="380">
        <v>12.103333333333332</v>
      </c>
      <c r="J146" s="380">
        <v>750</v>
      </c>
      <c r="K146" s="381">
        <v>9077</v>
      </c>
    </row>
    <row r="147" spans="1:11" ht="14.4" customHeight="1" x14ac:dyDescent="0.3">
      <c r="A147" s="376" t="s">
        <v>384</v>
      </c>
      <c r="B147" s="377" t="s">
        <v>556</v>
      </c>
      <c r="C147" s="378" t="s">
        <v>389</v>
      </c>
      <c r="D147" s="379" t="s">
        <v>557</v>
      </c>
      <c r="E147" s="378" t="s">
        <v>1473</v>
      </c>
      <c r="F147" s="379" t="s">
        <v>1474</v>
      </c>
      <c r="G147" s="378" t="s">
        <v>843</v>
      </c>
      <c r="H147" s="378" t="s">
        <v>844</v>
      </c>
      <c r="I147" s="380">
        <v>13.200000000000001</v>
      </c>
      <c r="J147" s="380">
        <v>130</v>
      </c>
      <c r="K147" s="381">
        <v>1716</v>
      </c>
    </row>
    <row r="148" spans="1:11" ht="14.4" customHeight="1" x14ac:dyDescent="0.3">
      <c r="A148" s="376" t="s">
        <v>384</v>
      </c>
      <c r="B148" s="377" t="s">
        <v>556</v>
      </c>
      <c r="C148" s="378" t="s">
        <v>389</v>
      </c>
      <c r="D148" s="379" t="s">
        <v>557</v>
      </c>
      <c r="E148" s="378" t="s">
        <v>1473</v>
      </c>
      <c r="F148" s="379" t="s">
        <v>1474</v>
      </c>
      <c r="G148" s="378" t="s">
        <v>845</v>
      </c>
      <c r="H148" s="378" t="s">
        <v>846</v>
      </c>
      <c r="I148" s="380">
        <v>13.200000000000001</v>
      </c>
      <c r="J148" s="380">
        <v>144</v>
      </c>
      <c r="K148" s="381">
        <v>1900.8</v>
      </c>
    </row>
    <row r="149" spans="1:11" ht="14.4" customHeight="1" x14ac:dyDescent="0.3">
      <c r="A149" s="376" t="s">
        <v>384</v>
      </c>
      <c r="B149" s="377" t="s">
        <v>556</v>
      </c>
      <c r="C149" s="378" t="s">
        <v>389</v>
      </c>
      <c r="D149" s="379" t="s">
        <v>557</v>
      </c>
      <c r="E149" s="378" t="s">
        <v>1473</v>
      </c>
      <c r="F149" s="379" t="s">
        <v>1474</v>
      </c>
      <c r="G149" s="378" t="s">
        <v>847</v>
      </c>
      <c r="H149" s="378" t="s">
        <v>848</v>
      </c>
      <c r="I149" s="380">
        <v>13.2</v>
      </c>
      <c r="J149" s="380">
        <v>20</v>
      </c>
      <c r="K149" s="381">
        <v>264</v>
      </c>
    </row>
    <row r="150" spans="1:11" ht="14.4" customHeight="1" x14ac:dyDescent="0.3">
      <c r="A150" s="376" t="s">
        <v>384</v>
      </c>
      <c r="B150" s="377" t="s">
        <v>556</v>
      </c>
      <c r="C150" s="378" t="s">
        <v>389</v>
      </c>
      <c r="D150" s="379" t="s">
        <v>557</v>
      </c>
      <c r="E150" s="378" t="s">
        <v>1473</v>
      </c>
      <c r="F150" s="379" t="s">
        <v>1474</v>
      </c>
      <c r="G150" s="378" t="s">
        <v>849</v>
      </c>
      <c r="H150" s="378" t="s">
        <v>850</v>
      </c>
      <c r="I150" s="380">
        <v>21.235384615384614</v>
      </c>
      <c r="J150" s="380">
        <v>1440</v>
      </c>
      <c r="K150" s="381">
        <v>30580.399999999998</v>
      </c>
    </row>
    <row r="151" spans="1:11" ht="14.4" customHeight="1" x14ac:dyDescent="0.3">
      <c r="A151" s="376" t="s">
        <v>384</v>
      </c>
      <c r="B151" s="377" t="s">
        <v>556</v>
      </c>
      <c r="C151" s="378" t="s">
        <v>389</v>
      </c>
      <c r="D151" s="379" t="s">
        <v>557</v>
      </c>
      <c r="E151" s="378" t="s">
        <v>1473</v>
      </c>
      <c r="F151" s="379" t="s">
        <v>1474</v>
      </c>
      <c r="G151" s="378" t="s">
        <v>851</v>
      </c>
      <c r="H151" s="378" t="s">
        <v>852</v>
      </c>
      <c r="I151" s="380">
        <v>21.24</v>
      </c>
      <c r="J151" s="380">
        <v>150</v>
      </c>
      <c r="K151" s="381">
        <v>3186</v>
      </c>
    </row>
    <row r="152" spans="1:11" ht="14.4" customHeight="1" x14ac:dyDescent="0.3">
      <c r="A152" s="376" t="s">
        <v>384</v>
      </c>
      <c r="B152" s="377" t="s">
        <v>556</v>
      </c>
      <c r="C152" s="378" t="s">
        <v>389</v>
      </c>
      <c r="D152" s="379" t="s">
        <v>557</v>
      </c>
      <c r="E152" s="378" t="s">
        <v>1473</v>
      </c>
      <c r="F152" s="379" t="s">
        <v>1474</v>
      </c>
      <c r="G152" s="378" t="s">
        <v>853</v>
      </c>
      <c r="H152" s="378" t="s">
        <v>854</v>
      </c>
      <c r="I152" s="380">
        <v>13.202500000000001</v>
      </c>
      <c r="J152" s="380">
        <v>80</v>
      </c>
      <c r="K152" s="381">
        <v>1056.2</v>
      </c>
    </row>
    <row r="153" spans="1:11" ht="14.4" customHeight="1" x14ac:dyDescent="0.3">
      <c r="A153" s="376" t="s">
        <v>384</v>
      </c>
      <c r="B153" s="377" t="s">
        <v>556</v>
      </c>
      <c r="C153" s="378" t="s">
        <v>389</v>
      </c>
      <c r="D153" s="379" t="s">
        <v>557</v>
      </c>
      <c r="E153" s="378" t="s">
        <v>1473</v>
      </c>
      <c r="F153" s="379" t="s">
        <v>1474</v>
      </c>
      <c r="G153" s="378" t="s">
        <v>855</v>
      </c>
      <c r="H153" s="378" t="s">
        <v>856</v>
      </c>
      <c r="I153" s="380">
        <v>6.6566666666666663</v>
      </c>
      <c r="J153" s="380">
        <v>250</v>
      </c>
      <c r="K153" s="381">
        <v>1664</v>
      </c>
    </row>
    <row r="154" spans="1:11" ht="14.4" customHeight="1" x14ac:dyDescent="0.3">
      <c r="A154" s="376" t="s">
        <v>384</v>
      </c>
      <c r="B154" s="377" t="s">
        <v>556</v>
      </c>
      <c r="C154" s="378" t="s">
        <v>389</v>
      </c>
      <c r="D154" s="379" t="s">
        <v>557</v>
      </c>
      <c r="E154" s="378" t="s">
        <v>1473</v>
      </c>
      <c r="F154" s="379" t="s">
        <v>1474</v>
      </c>
      <c r="G154" s="378" t="s">
        <v>857</v>
      </c>
      <c r="H154" s="378" t="s">
        <v>858</v>
      </c>
      <c r="I154" s="380">
        <v>6.6542857142857139</v>
      </c>
      <c r="J154" s="380">
        <v>250</v>
      </c>
      <c r="K154" s="381">
        <v>1663.74</v>
      </c>
    </row>
    <row r="155" spans="1:11" ht="14.4" customHeight="1" x14ac:dyDescent="0.3">
      <c r="A155" s="376" t="s">
        <v>384</v>
      </c>
      <c r="B155" s="377" t="s">
        <v>556</v>
      </c>
      <c r="C155" s="378" t="s">
        <v>389</v>
      </c>
      <c r="D155" s="379" t="s">
        <v>557</v>
      </c>
      <c r="E155" s="378" t="s">
        <v>1473</v>
      </c>
      <c r="F155" s="379" t="s">
        <v>1474</v>
      </c>
      <c r="G155" s="378" t="s">
        <v>859</v>
      </c>
      <c r="H155" s="378" t="s">
        <v>860</v>
      </c>
      <c r="I155" s="380">
        <v>6.65</v>
      </c>
      <c r="J155" s="380">
        <v>50</v>
      </c>
      <c r="K155" s="381">
        <v>332.5</v>
      </c>
    </row>
    <row r="156" spans="1:11" ht="14.4" customHeight="1" x14ac:dyDescent="0.3">
      <c r="A156" s="376" t="s">
        <v>384</v>
      </c>
      <c r="B156" s="377" t="s">
        <v>556</v>
      </c>
      <c r="C156" s="378" t="s">
        <v>389</v>
      </c>
      <c r="D156" s="379" t="s">
        <v>557</v>
      </c>
      <c r="E156" s="378" t="s">
        <v>1473</v>
      </c>
      <c r="F156" s="379" t="s">
        <v>1474</v>
      </c>
      <c r="G156" s="378" t="s">
        <v>861</v>
      </c>
      <c r="H156" s="378" t="s">
        <v>862</v>
      </c>
      <c r="I156" s="380">
        <v>6.66</v>
      </c>
      <c r="J156" s="380">
        <v>50</v>
      </c>
      <c r="K156" s="381">
        <v>333</v>
      </c>
    </row>
    <row r="157" spans="1:11" ht="14.4" customHeight="1" x14ac:dyDescent="0.3">
      <c r="A157" s="376" t="s">
        <v>384</v>
      </c>
      <c r="B157" s="377" t="s">
        <v>556</v>
      </c>
      <c r="C157" s="378" t="s">
        <v>389</v>
      </c>
      <c r="D157" s="379" t="s">
        <v>557</v>
      </c>
      <c r="E157" s="378" t="s">
        <v>1473</v>
      </c>
      <c r="F157" s="379" t="s">
        <v>1474</v>
      </c>
      <c r="G157" s="378" t="s">
        <v>863</v>
      </c>
      <c r="H157" s="378" t="s">
        <v>864</v>
      </c>
      <c r="I157" s="380">
        <v>2.3342857142857141</v>
      </c>
      <c r="J157" s="380">
        <v>925</v>
      </c>
      <c r="K157" s="381">
        <v>2159.46</v>
      </c>
    </row>
    <row r="158" spans="1:11" ht="14.4" customHeight="1" x14ac:dyDescent="0.3">
      <c r="A158" s="376" t="s">
        <v>384</v>
      </c>
      <c r="B158" s="377" t="s">
        <v>556</v>
      </c>
      <c r="C158" s="378" t="s">
        <v>389</v>
      </c>
      <c r="D158" s="379" t="s">
        <v>557</v>
      </c>
      <c r="E158" s="378" t="s">
        <v>1473</v>
      </c>
      <c r="F158" s="379" t="s">
        <v>1474</v>
      </c>
      <c r="G158" s="378" t="s">
        <v>865</v>
      </c>
      <c r="H158" s="378" t="s">
        <v>866</v>
      </c>
      <c r="I158" s="380">
        <v>20.440000000000001</v>
      </c>
      <c r="J158" s="380">
        <v>250</v>
      </c>
      <c r="K158" s="381">
        <v>5037.2299999999996</v>
      </c>
    </row>
    <row r="159" spans="1:11" ht="14.4" customHeight="1" x14ac:dyDescent="0.3">
      <c r="A159" s="376" t="s">
        <v>384</v>
      </c>
      <c r="B159" s="377" t="s">
        <v>556</v>
      </c>
      <c r="C159" s="378" t="s">
        <v>389</v>
      </c>
      <c r="D159" s="379" t="s">
        <v>557</v>
      </c>
      <c r="E159" s="378" t="s">
        <v>1473</v>
      </c>
      <c r="F159" s="379" t="s">
        <v>1474</v>
      </c>
      <c r="G159" s="378" t="s">
        <v>867</v>
      </c>
      <c r="H159" s="378" t="s">
        <v>868</v>
      </c>
      <c r="I159" s="380">
        <v>76.23</v>
      </c>
      <c r="J159" s="380">
        <v>40</v>
      </c>
      <c r="K159" s="381">
        <v>3049.2</v>
      </c>
    </row>
    <row r="160" spans="1:11" ht="14.4" customHeight="1" x14ac:dyDescent="0.3">
      <c r="A160" s="376" t="s">
        <v>384</v>
      </c>
      <c r="B160" s="377" t="s">
        <v>556</v>
      </c>
      <c r="C160" s="378" t="s">
        <v>389</v>
      </c>
      <c r="D160" s="379" t="s">
        <v>557</v>
      </c>
      <c r="E160" s="378" t="s">
        <v>1473</v>
      </c>
      <c r="F160" s="379" t="s">
        <v>1474</v>
      </c>
      <c r="G160" s="378" t="s">
        <v>869</v>
      </c>
      <c r="H160" s="378" t="s">
        <v>870</v>
      </c>
      <c r="I160" s="380">
        <v>30.858333333333331</v>
      </c>
      <c r="J160" s="380">
        <v>400</v>
      </c>
      <c r="K160" s="381">
        <v>12341.5</v>
      </c>
    </row>
    <row r="161" spans="1:11" ht="14.4" customHeight="1" x14ac:dyDescent="0.3">
      <c r="A161" s="376" t="s">
        <v>384</v>
      </c>
      <c r="B161" s="377" t="s">
        <v>556</v>
      </c>
      <c r="C161" s="378" t="s">
        <v>389</v>
      </c>
      <c r="D161" s="379" t="s">
        <v>557</v>
      </c>
      <c r="E161" s="378" t="s">
        <v>1473</v>
      </c>
      <c r="F161" s="379" t="s">
        <v>1474</v>
      </c>
      <c r="G161" s="378" t="s">
        <v>871</v>
      </c>
      <c r="H161" s="378" t="s">
        <v>872</v>
      </c>
      <c r="I161" s="380">
        <v>50.649999999999991</v>
      </c>
      <c r="J161" s="380">
        <v>3800</v>
      </c>
      <c r="K161" s="381">
        <v>192472.27999999997</v>
      </c>
    </row>
    <row r="162" spans="1:11" ht="14.4" customHeight="1" x14ac:dyDescent="0.3">
      <c r="A162" s="376" t="s">
        <v>384</v>
      </c>
      <c r="B162" s="377" t="s">
        <v>556</v>
      </c>
      <c r="C162" s="378" t="s">
        <v>389</v>
      </c>
      <c r="D162" s="379" t="s">
        <v>557</v>
      </c>
      <c r="E162" s="378" t="s">
        <v>1473</v>
      </c>
      <c r="F162" s="379" t="s">
        <v>1474</v>
      </c>
      <c r="G162" s="378" t="s">
        <v>873</v>
      </c>
      <c r="H162" s="378" t="s">
        <v>874</v>
      </c>
      <c r="I162" s="380">
        <v>496.35</v>
      </c>
      <c r="J162" s="380">
        <v>20</v>
      </c>
      <c r="K162" s="381">
        <v>9927.08</v>
      </c>
    </row>
    <row r="163" spans="1:11" ht="14.4" customHeight="1" x14ac:dyDescent="0.3">
      <c r="A163" s="376" t="s">
        <v>384</v>
      </c>
      <c r="B163" s="377" t="s">
        <v>556</v>
      </c>
      <c r="C163" s="378" t="s">
        <v>389</v>
      </c>
      <c r="D163" s="379" t="s">
        <v>557</v>
      </c>
      <c r="E163" s="378" t="s">
        <v>1473</v>
      </c>
      <c r="F163" s="379" t="s">
        <v>1474</v>
      </c>
      <c r="G163" s="378" t="s">
        <v>873</v>
      </c>
      <c r="H163" s="378" t="s">
        <v>875</v>
      </c>
      <c r="I163" s="380">
        <v>496.35</v>
      </c>
      <c r="J163" s="380">
        <v>30</v>
      </c>
      <c r="K163" s="381">
        <v>14890.62</v>
      </c>
    </row>
    <row r="164" spans="1:11" ht="14.4" customHeight="1" x14ac:dyDescent="0.3">
      <c r="A164" s="376" t="s">
        <v>384</v>
      </c>
      <c r="B164" s="377" t="s">
        <v>556</v>
      </c>
      <c r="C164" s="378" t="s">
        <v>389</v>
      </c>
      <c r="D164" s="379" t="s">
        <v>557</v>
      </c>
      <c r="E164" s="378" t="s">
        <v>1473</v>
      </c>
      <c r="F164" s="379" t="s">
        <v>1474</v>
      </c>
      <c r="G164" s="378" t="s">
        <v>876</v>
      </c>
      <c r="H164" s="378" t="s">
        <v>877</v>
      </c>
      <c r="I164" s="380">
        <v>839.98</v>
      </c>
      <c r="J164" s="380">
        <v>50</v>
      </c>
      <c r="K164" s="381">
        <v>41998.8</v>
      </c>
    </row>
    <row r="165" spans="1:11" ht="14.4" customHeight="1" x14ac:dyDescent="0.3">
      <c r="A165" s="376" t="s">
        <v>384</v>
      </c>
      <c r="B165" s="377" t="s">
        <v>556</v>
      </c>
      <c r="C165" s="378" t="s">
        <v>389</v>
      </c>
      <c r="D165" s="379" t="s">
        <v>557</v>
      </c>
      <c r="E165" s="378" t="s">
        <v>1473</v>
      </c>
      <c r="F165" s="379" t="s">
        <v>1474</v>
      </c>
      <c r="G165" s="378" t="s">
        <v>878</v>
      </c>
      <c r="H165" s="378" t="s">
        <v>879</v>
      </c>
      <c r="I165" s="380">
        <v>181.5</v>
      </c>
      <c r="J165" s="380">
        <v>20</v>
      </c>
      <c r="K165" s="381">
        <v>3630</v>
      </c>
    </row>
    <row r="166" spans="1:11" ht="14.4" customHeight="1" x14ac:dyDescent="0.3">
      <c r="A166" s="376" t="s">
        <v>384</v>
      </c>
      <c r="B166" s="377" t="s">
        <v>556</v>
      </c>
      <c r="C166" s="378" t="s">
        <v>389</v>
      </c>
      <c r="D166" s="379" t="s">
        <v>557</v>
      </c>
      <c r="E166" s="378" t="s">
        <v>1473</v>
      </c>
      <c r="F166" s="379" t="s">
        <v>1474</v>
      </c>
      <c r="G166" s="378" t="s">
        <v>880</v>
      </c>
      <c r="H166" s="378" t="s">
        <v>881</v>
      </c>
      <c r="I166" s="380">
        <v>267.41000000000003</v>
      </c>
      <c r="J166" s="380">
        <v>90</v>
      </c>
      <c r="K166" s="381">
        <v>24066.89</v>
      </c>
    </row>
    <row r="167" spans="1:11" ht="14.4" customHeight="1" x14ac:dyDescent="0.3">
      <c r="A167" s="376" t="s">
        <v>384</v>
      </c>
      <c r="B167" s="377" t="s">
        <v>556</v>
      </c>
      <c r="C167" s="378" t="s">
        <v>389</v>
      </c>
      <c r="D167" s="379" t="s">
        <v>557</v>
      </c>
      <c r="E167" s="378" t="s">
        <v>1473</v>
      </c>
      <c r="F167" s="379" t="s">
        <v>1474</v>
      </c>
      <c r="G167" s="378" t="s">
        <v>882</v>
      </c>
      <c r="H167" s="378" t="s">
        <v>883</v>
      </c>
      <c r="I167" s="380">
        <v>7.7200000000000006</v>
      </c>
      <c r="J167" s="380">
        <v>250</v>
      </c>
      <c r="K167" s="381">
        <v>1920.27</v>
      </c>
    </row>
    <row r="168" spans="1:11" ht="14.4" customHeight="1" x14ac:dyDescent="0.3">
      <c r="A168" s="376" t="s">
        <v>384</v>
      </c>
      <c r="B168" s="377" t="s">
        <v>556</v>
      </c>
      <c r="C168" s="378" t="s">
        <v>389</v>
      </c>
      <c r="D168" s="379" t="s">
        <v>557</v>
      </c>
      <c r="E168" s="378" t="s">
        <v>1473</v>
      </c>
      <c r="F168" s="379" t="s">
        <v>1474</v>
      </c>
      <c r="G168" s="378" t="s">
        <v>884</v>
      </c>
      <c r="H168" s="378" t="s">
        <v>885</v>
      </c>
      <c r="I168" s="380">
        <v>601.37</v>
      </c>
      <c r="J168" s="380">
        <v>1</v>
      </c>
      <c r="K168" s="381">
        <v>601.37</v>
      </c>
    </row>
    <row r="169" spans="1:11" ht="14.4" customHeight="1" x14ac:dyDescent="0.3">
      <c r="A169" s="376" t="s">
        <v>384</v>
      </c>
      <c r="B169" s="377" t="s">
        <v>556</v>
      </c>
      <c r="C169" s="378" t="s">
        <v>389</v>
      </c>
      <c r="D169" s="379" t="s">
        <v>557</v>
      </c>
      <c r="E169" s="378" t="s">
        <v>1473</v>
      </c>
      <c r="F169" s="379" t="s">
        <v>1474</v>
      </c>
      <c r="G169" s="378" t="s">
        <v>886</v>
      </c>
      <c r="H169" s="378" t="s">
        <v>887</v>
      </c>
      <c r="I169" s="380">
        <v>111.55</v>
      </c>
      <c r="J169" s="380">
        <v>130</v>
      </c>
      <c r="K169" s="381">
        <v>14501.5</v>
      </c>
    </row>
    <row r="170" spans="1:11" ht="14.4" customHeight="1" x14ac:dyDescent="0.3">
      <c r="A170" s="376" t="s">
        <v>384</v>
      </c>
      <c r="B170" s="377" t="s">
        <v>556</v>
      </c>
      <c r="C170" s="378" t="s">
        <v>389</v>
      </c>
      <c r="D170" s="379" t="s">
        <v>557</v>
      </c>
      <c r="E170" s="378" t="s">
        <v>1473</v>
      </c>
      <c r="F170" s="379" t="s">
        <v>1474</v>
      </c>
      <c r="G170" s="378" t="s">
        <v>888</v>
      </c>
      <c r="H170" s="378" t="s">
        <v>889</v>
      </c>
      <c r="I170" s="380">
        <v>61.34</v>
      </c>
      <c r="J170" s="380">
        <v>72</v>
      </c>
      <c r="K170" s="381">
        <v>4416.3500000000004</v>
      </c>
    </row>
    <row r="171" spans="1:11" ht="14.4" customHeight="1" x14ac:dyDescent="0.3">
      <c r="A171" s="376" t="s">
        <v>384</v>
      </c>
      <c r="B171" s="377" t="s">
        <v>556</v>
      </c>
      <c r="C171" s="378" t="s">
        <v>389</v>
      </c>
      <c r="D171" s="379" t="s">
        <v>557</v>
      </c>
      <c r="E171" s="378" t="s">
        <v>1473</v>
      </c>
      <c r="F171" s="379" t="s">
        <v>1474</v>
      </c>
      <c r="G171" s="378" t="s">
        <v>890</v>
      </c>
      <c r="H171" s="378" t="s">
        <v>891</v>
      </c>
      <c r="I171" s="380">
        <v>5596.76</v>
      </c>
      <c r="J171" s="380">
        <v>1</v>
      </c>
      <c r="K171" s="381">
        <v>5596.76</v>
      </c>
    </row>
    <row r="172" spans="1:11" ht="14.4" customHeight="1" x14ac:dyDescent="0.3">
      <c r="A172" s="376" t="s">
        <v>384</v>
      </c>
      <c r="B172" s="377" t="s">
        <v>556</v>
      </c>
      <c r="C172" s="378" t="s">
        <v>389</v>
      </c>
      <c r="D172" s="379" t="s">
        <v>557</v>
      </c>
      <c r="E172" s="378" t="s">
        <v>1473</v>
      </c>
      <c r="F172" s="379" t="s">
        <v>1474</v>
      </c>
      <c r="G172" s="378" t="s">
        <v>892</v>
      </c>
      <c r="H172" s="378" t="s">
        <v>893</v>
      </c>
      <c r="I172" s="380">
        <v>482.79</v>
      </c>
      <c r="J172" s="380">
        <v>70</v>
      </c>
      <c r="K172" s="381">
        <v>33795.300000000003</v>
      </c>
    </row>
    <row r="173" spans="1:11" ht="14.4" customHeight="1" x14ac:dyDescent="0.3">
      <c r="A173" s="376" t="s">
        <v>384</v>
      </c>
      <c r="B173" s="377" t="s">
        <v>556</v>
      </c>
      <c r="C173" s="378" t="s">
        <v>389</v>
      </c>
      <c r="D173" s="379" t="s">
        <v>557</v>
      </c>
      <c r="E173" s="378" t="s">
        <v>1473</v>
      </c>
      <c r="F173" s="379" t="s">
        <v>1474</v>
      </c>
      <c r="G173" s="378" t="s">
        <v>894</v>
      </c>
      <c r="H173" s="378" t="s">
        <v>895</v>
      </c>
      <c r="I173" s="380">
        <v>5.96</v>
      </c>
      <c r="J173" s="380">
        <v>700</v>
      </c>
      <c r="K173" s="381">
        <v>4171.66</v>
      </c>
    </row>
    <row r="174" spans="1:11" ht="14.4" customHeight="1" x14ac:dyDescent="0.3">
      <c r="A174" s="376" t="s">
        <v>384</v>
      </c>
      <c r="B174" s="377" t="s">
        <v>556</v>
      </c>
      <c r="C174" s="378" t="s">
        <v>389</v>
      </c>
      <c r="D174" s="379" t="s">
        <v>557</v>
      </c>
      <c r="E174" s="378" t="s">
        <v>1473</v>
      </c>
      <c r="F174" s="379" t="s">
        <v>1474</v>
      </c>
      <c r="G174" s="378" t="s">
        <v>896</v>
      </c>
      <c r="H174" s="378" t="s">
        <v>897</v>
      </c>
      <c r="I174" s="380">
        <v>339.04</v>
      </c>
      <c r="J174" s="380">
        <v>50</v>
      </c>
      <c r="K174" s="381">
        <v>16952.099999999999</v>
      </c>
    </row>
    <row r="175" spans="1:11" ht="14.4" customHeight="1" x14ac:dyDescent="0.3">
      <c r="A175" s="376" t="s">
        <v>384</v>
      </c>
      <c r="B175" s="377" t="s">
        <v>556</v>
      </c>
      <c r="C175" s="378" t="s">
        <v>389</v>
      </c>
      <c r="D175" s="379" t="s">
        <v>557</v>
      </c>
      <c r="E175" s="378" t="s">
        <v>1473</v>
      </c>
      <c r="F175" s="379" t="s">
        <v>1474</v>
      </c>
      <c r="G175" s="378" t="s">
        <v>898</v>
      </c>
      <c r="H175" s="378" t="s">
        <v>899</v>
      </c>
      <c r="I175" s="380">
        <v>9859.7999999999993</v>
      </c>
      <c r="J175" s="380">
        <v>1</v>
      </c>
      <c r="K175" s="381">
        <v>9859.7999999999993</v>
      </c>
    </row>
    <row r="176" spans="1:11" ht="14.4" customHeight="1" x14ac:dyDescent="0.3">
      <c r="A176" s="376" t="s">
        <v>384</v>
      </c>
      <c r="B176" s="377" t="s">
        <v>556</v>
      </c>
      <c r="C176" s="378" t="s">
        <v>389</v>
      </c>
      <c r="D176" s="379" t="s">
        <v>557</v>
      </c>
      <c r="E176" s="378" t="s">
        <v>1473</v>
      </c>
      <c r="F176" s="379" t="s">
        <v>1474</v>
      </c>
      <c r="G176" s="378" t="s">
        <v>900</v>
      </c>
      <c r="H176" s="378" t="s">
        <v>901</v>
      </c>
      <c r="I176" s="380">
        <v>171.82</v>
      </c>
      <c r="J176" s="380">
        <v>10</v>
      </c>
      <c r="K176" s="381">
        <v>1718.2</v>
      </c>
    </row>
    <row r="177" spans="1:11" ht="14.4" customHeight="1" x14ac:dyDescent="0.3">
      <c r="A177" s="376" t="s">
        <v>384</v>
      </c>
      <c r="B177" s="377" t="s">
        <v>556</v>
      </c>
      <c r="C177" s="378" t="s">
        <v>389</v>
      </c>
      <c r="D177" s="379" t="s">
        <v>557</v>
      </c>
      <c r="E177" s="378" t="s">
        <v>1473</v>
      </c>
      <c r="F177" s="379" t="s">
        <v>1474</v>
      </c>
      <c r="G177" s="378" t="s">
        <v>902</v>
      </c>
      <c r="H177" s="378" t="s">
        <v>903</v>
      </c>
      <c r="I177" s="380">
        <v>1839.22</v>
      </c>
      <c r="J177" s="380">
        <v>10</v>
      </c>
      <c r="K177" s="381">
        <v>18392.22</v>
      </c>
    </row>
    <row r="178" spans="1:11" ht="14.4" customHeight="1" x14ac:dyDescent="0.3">
      <c r="A178" s="376" t="s">
        <v>384</v>
      </c>
      <c r="B178" s="377" t="s">
        <v>556</v>
      </c>
      <c r="C178" s="378" t="s">
        <v>389</v>
      </c>
      <c r="D178" s="379" t="s">
        <v>557</v>
      </c>
      <c r="E178" s="378" t="s">
        <v>1473</v>
      </c>
      <c r="F178" s="379" t="s">
        <v>1474</v>
      </c>
      <c r="G178" s="378" t="s">
        <v>904</v>
      </c>
      <c r="H178" s="378" t="s">
        <v>905</v>
      </c>
      <c r="I178" s="380">
        <v>144.80000000000001</v>
      </c>
      <c r="J178" s="380">
        <v>10</v>
      </c>
      <c r="K178" s="381">
        <v>1448.01</v>
      </c>
    </row>
    <row r="179" spans="1:11" ht="14.4" customHeight="1" x14ac:dyDescent="0.3">
      <c r="A179" s="376" t="s">
        <v>384</v>
      </c>
      <c r="B179" s="377" t="s">
        <v>556</v>
      </c>
      <c r="C179" s="378" t="s">
        <v>389</v>
      </c>
      <c r="D179" s="379" t="s">
        <v>557</v>
      </c>
      <c r="E179" s="378" t="s">
        <v>1473</v>
      </c>
      <c r="F179" s="379" t="s">
        <v>1474</v>
      </c>
      <c r="G179" s="378" t="s">
        <v>906</v>
      </c>
      <c r="H179" s="378" t="s">
        <v>907</v>
      </c>
      <c r="I179" s="380">
        <v>115</v>
      </c>
      <c r="J179" s="380">
        <v>36</v>
      </c>
      <c r="K179" s="381">
        <v>4140</v>
      </c>
    </row>
    <row r="180" spans="1:11" ht="14.4" customHeight="1" x14ac:dyDescent="0.3">
      <c r="A180" s="376" t="s">
        <v>384</v>
      </c>
      <c r="B180" s="377" t="s">
        <v>556</v>
      </c>
      <c r="C180" s="378" t="s">
        <v>389</v>
      </c>
      <c r="D180" s="379" t="s">
        <v>557</v>
      </c>
      <c r="E180" s="378" t="s">
        <v>1473</v>
      </c>
      <c r="F180" s="379" t="s">
        <v>1474</v>
      </c>
      <c r="G180" s="378" t="s">
        <v>908</v>
      </c>
      <c r="H180" s="378" t="s">
        <v>909</v>
      </c>
      <c r="I180" s="380">
        <v>6.88</v>
      </c>
      <c r="J180" s="380">
        <v>300</v>
      </c>
      <c r="K180" s="381">
        <v>2063.29</v>
      </c>
    </row>
    <row r="181" spans="1:11" ht="14.4" customHeight="1" x14ac:dyDescent="0.3">
      <c r="A181" s="376" t="s">
        <v>384</v>
      </c>
      <c r="B181" s="377" t="s">
        <v>556</v>
      </c>
      <c r="C181" s="378" t="s">
        <v>389</v>
      </c>
      <c r="D181" s="379" t="s">
        <v>557</v>
      </c>
      <c r="E181" s="378" t="s">
        <v>1473</v>
      </c>
      <c r="F181" s="379" t="s">
        <v>1474</v>
      </c>
      <c r="G181" s="378" t="s">
        <v>910</v>
      </c>
      <c r="H181" s="378" t="s">
        <v>911</v>
      </c>
      <c r="I181" s="380">
        <v>5.87</v>
      </c>
      <c r="J181" s="380">
        <v>400</v>
      </c>
      <c r="K181" s="381">
        <v>2347.88</v>
      </c>
    </row>
    <row r="182" spans="1:11" ht="14.4" customHeight="1" x14ac:dyDescent="0.3">
      <c r="A182" s="376" t="s">
        <v>384</v>
      </c>
      <c r="B182" s="377" t="s">
        <v>556</v>
      </c>
      <c r="C182" s="378" t="s">
        <v>389</v>
      </c>
      <c r="D182" s="379" t="s">
        <v>557</v>
      </c>
      <c r="E182" s="378" t="s">
        <v>1473</v>
      </c>
      <c r="F182" s="379" t="s">
        <v>1474</v>
      </c>
      <c r="G182" s="378" t="s">
        <v>912</v>
      </c>
      <c r="H182" s="378" t="s">
        <v>913</v>
      </c>
      <c r="I182" s="380">
        <v>37.51</v>
      </c>
      <c r="J182" s="380">
        <v>610</v>
      </c>
      <c r="K182" s="381">
        <v>22881.1</v>
      </c>
    </row>
    <row r="183" spans="1:11" ht="14.4" customHeight="1" x14ac:dyDescent="0.3">
      <c r="A183" s="376" t="s">
        <v>384</v>
      </c>
      <c r="B183" s="377" t="s">
        <v>556</v>
      </c>
      <c r="C183" s="378" t="s">
        <v>389</v>
      </c>
      <c r="D183" s="379" t="s">
        <v>557</v>
      </c>
      <c r="E183" s="378" t="s">
        <v>1473</v>
      </c>
      <c r="F183" s="379" t="s">
        <v>1474</v>
      </c>
      <c r="G183" s="378" t="s">
        <v>914</v>
      </c>
      <c r="H183" s="378" t="s">
        <v>915</v>
      </c>
      <c r="I183" s="380">
        <v>7441.5</v>
      </c>
      <c r="J183" s="380">
        <v>1</v>
      </c>
      <c r="K183" s="381">
        <v>7441.5</v>
      </c>
    </row>
    <row r="184" spans="1:11" ht="14.4" customHeight="1" x14ac:dyDescent="0.3">
      <c r="A184" s="376" t="s">
        <v>384</v>
      </c>
      <c r="B184" s="377" t="s">
        <v>556</v>
      </c>
      <c r="C184" s="378" t="s">
        <v>389</v>
      </c>
      <c r="D184" s="379" t="s">
        <v>557</v>
      </c>
      <c r="E184" s="378" t="s">
        <v>1473</v>
      </c>
      <c r="F184" s="379" t="s">
        <v>1474</v>
      </c>
      <c r="G184" s="378" t="s">
        <v>916</v>
      </c>
      <c r="H184" s="378" t="s">
        <v>917</v>
      </c>
      <c r="I184" s="380">
        <v>6471.08</v>
      </c>
      <c r="J184" s="380">
        <v>1</v>
      </c>
      <c r="K184" s="381">
        <v>6471.08</v>
      </c>
    </row>
    <row r="185" spans="1:11" ht="14.4" customHeight="1" x14ac:dyDescent="0.3">
      <c r="A185" s="376" t="s">
        <v>384</v>
      </c>
      <c r="B185" s="377" t="s">
        <v>556</v>
      </c>
      <c r="C185" s="378" t="s">
        <v>389</v>
      </c>
      <c r="D185" s="379" t="s">
        <v>557</v>
      </c>
      <c r="E185" s="378" t="s">
        <v>1473</v>
      </c>
      <c r="F185" s="379" t="s">
        <v>1474</v>
      </c>
      <c r="G185" s="378" t="s">
        <v>918</v>
      </c>
      <c r="H185" s="378" t="s">
        <v>919</v>
      </c>
      <c r="I185" s="380">
        <v>37.51</v>
      </c>
      <c r="J185" s="380">
        <v>120</v>
      </c>
      <c r="K185" s="381">
        <v>4501.2</v>
      </c>
    </row>
    <row r="186" spans="1:11" ht="14.4" customHeight="1" x14ac:dyDescent="0.3">
      <c r="A186" s="376" t="s">
        <v>384</v>
      </c>
      <c r="B186" s="377" t="s">
        <v>556</v>
      </c>
      <c r="C186" s="378" t="s">
        <v>389</v>
      </c>
      <c r="D186" s="379" t="s">
        <v>557</v>
      </c>
      <c r="E186" s="378" t="s">
        <v>1473</v>
      </c>
      <c r="F186" s="379" t="s">
        <v>1474</v>
      </c>
      <c r="G186" s="378" t="s">
        <v>920</v>
      </c>
      <c r="H186" s="378" t="s">
        <v>921</v>
      </c>
      <c r="I186" s="380">
        <v>2286.9</v>
      </c>
      <c r="J186" s="380">
        <v>12</v>
      </c>
      <c r="K186" s="381">
        <v>27442.799999999999</v>
      </c>
    </row>
    <row r="187" spans="1:11" ht="14.4" customHeight="1" x14ac:dyDescent="0.3">
      <c r="A187" s="376" t="s">
        <v>384</v>
      </c>
      <c r="B187" s="377" t="s">
        <v>556</v>
      </c>
      <c r="C187" s="378" t="s">
        <v>389</v>
      </c>
      <c r="D187" s="379" t="s">
        <v>557</v>
      </c>
      <c r="E187" s="378" t="s">
        <v>1473</v>
      </c>
      <c r="F187" s="379" t="s">
        <v>1474</v>
      </c>
      <c r="G187" s="378" t="s">
        <v>922</v>
      </c>
      <c r="H187" s="378" t="s">
        <v>923</v>
      </c>
      <c r="I187" s="380">
        <v>211.75</v>
      </c>
      <c r="J187" s="380">
        <v>70</v>
      </c>
      <c r="K187" s="381">
        <v>14822.5</v>
      </c>
    </row>
    <row r="188" spans="1:11" ht="14.4" customHeight="1" x14ac:dyDescent="0.3">
      <c r="A188" s="376" t="s">
        <v>384</v>
      </c>
      <c r="B188" s="377" t="s">
        <v>556</v>
      </c>
      <c r="C188" s="378" t="s">
        <v>389</v>
      </c>
      <c r="D188" s="379" t="s">
        <v>557</v>
      </c>
      <c r="E188" s="378" t="s">
        <v>1473</v>
      </c>
      <c r="F188" s="379" t="s">
        <v>1474</v>
      </c>
      <c r="G188" s="378" t="s">
        <v>924</v>
      </c>
      <c r="H188" s="378" t="s">
        <v>925</v>
      </c>
      <c r="I188" s="380">
        <v>2306.2600000000002</v>
      </c>
      <c r="J188" s="380">
        <v>10</v>
      </c>
      <c r="K188" s="381">
        <v>23062.6</v>
      </c>
    </row>
    <row r="189" spans="1:11" ht="14.4" customHeight="1" x14ac:dyDescent="0.3">
      <c r="A189" s="376" t="s">
        <v>384</v>
      </c>
      <c r="B189" s="377" t="s">
        <v>556</v>
      </c>
      <c r="C189" s="378" t="s">
        <v>389</v>
      </c>
      <c r="D189" s="379" t="s">
        <v>557</v>
      </c>
      <c r="E189" s="378" t="s">
        <v>1473</v>
      </c>
      <c r="F189" s="379" t="s">
        <v>1474</v>
      </c>
      <c r="G189" s="378" t="s">
        <v>926</v>
      </c>
      <c r="H189" s="378" t="s">
        <v>927</v>
      </c>
      <c r="I189" s="380">
        <v>44.54</v>
      </c>
      <c r="J189" s="380">
        <v>60</v>
      </c>
      <c r="K189" s="381">
        <v>2672.37</v>
      </c>
    </row>
    <row r="190" spans="1:11" ht="14.4" customHeight="1" x14ac:dyDescent="0.3">
      <c r="A190" s="376" t="s">
        <v>384</v>
      </c>
      <c r="B190" s="377" t="s">
        <v>556</v>
      </c>
      <c r="C190" s="378" t="s">
        <v>389</v>
      </c>
      <c r="D190" s="379" t="s">
        <v>557</v>
      </c>
      <c r="E190" s="378" t="s">
        <v>1473</v>
      </c>
      <c r="F190" s="379" t="s">
        <v>1474</v>
      </c>
      <c r="G190" s="378" t="s">
        <v>928</v>
      </c>
      <c r="H190" s="378" t="s">
        <v>929</v>
      </c>
      <c r="I190" s="380">
        <v>265.45999999999998</v>
      </c>
      <c r="J190" s="380">
        <v>24</v>
      </c>
      <c r="K190" s="381">
        <v>6371</v>
      </c>
    </row>
    <row r="191" spans="1:11" ht="14.4" customHeight="1" x14ac:dyDescent="0.3">
      <c r="A191" s="376" t="s">
        <v>384</v>
      </c>
      <c r="B191" s="377" t="s">
        <v>556</v>
      </c>
      <c r="C191" s="378" t="s">
        <v>389</v>
      </c>
      <c r="D191" s="379" t="s">
        <v>557</v>
      </c>
      <c r="E191" s="378" t="s">
        <v>1473</v>
      </c>
      <c r="F191" s="379" t="s">
        <v>1474</v>
      </c>
      <c r="G191" s="378" t="s">
        <v>930</v>
      </c>
      <c r="H191" s="378" t="s">
        <v>931</v>
      </c>
      <c r="I191" s="380">
        <v>135.69999999999999</v>
      </c>
      <c r="J191" s="380">
        <v>50</v>
      </c>
      <c r="K191" s="381">
        <v>6785</v>
      </c>
    </row>
    <row r="192" spans="1:11" ht="14.4" customHeight="1" x14ac:dyDescent="0.3">
      <c r="A192" s="376" t="s">
        <v>384</v>
      </c>
      <c r="B192" s="377" t="s">
        <v>556</v>
      </c>
      <c r="C192" s="378" t="s">
        <v>389</v>
      </c>
      <c r="D192" s="379" t="s">
        <v>557</v>
      </c>
      <c r="E192" s="378" t="s">
        <v>1473</v>
      </c>
      <c r="F192" s="379" t="s">
        <v>1474</v>
      </c>
      <c r="G192" s="378" t="s">
        <v>932</v>
      </c>
      <c r="H192" s="378" t="s">
        <v>933</v>
      </c>
      <c r="I192" s="380">
        <v>858.42</v>
      </c>
      <c r="J192" s="380">
        <v>2</v>
      </c>
      <c r="K192" s="381">
        <v>1716.85</v>
      </c>
    </row>
    <row r="193" spans="1:11" ht="14.4" customHeight="1" x14ac:dyDescent="0.3">
      <c r="A193" s="376" t="s">
        <v>384</v>
      </c>
      <c r="B193" s="377" t="s">
        <v>556</v>
      </c>
      <c r="C193" s="378" t="s">
        <v>389</v>
      </c>
      <c r="D193" s="379" t="s">
        <v>557</v>
      </c>
      <c r="E193" s="378" t="s">
        <v>1473</v>
      </c>
      <c r="F193" s="379" t="s">
        <v>1474</v>
      </c>
      <c r="G193" s="378" t="s">
        <v>934</v>
      </c>
      <c r="H193" s="378" t="s">
        <v>935</v>
      </c>
      <c r="I193" s="380">
        <v>5002.32</v>
      </c>
      <c r="J193" s="380">
        <v>2</v>
      </c>
      <c r="K193" s="381">
        <v>10004.65</v>
      </c>
    </row>
    <row r="194" spans="1:11" ht="14.4" customHeight="1" x14ac:dyDescent="0.3">
      <c r="A194" s="376" t="s">
        <v>384</v>
      </c>
      <c r="B194" s="377" t="s">
        <v>556</v>
      </c>
      <c r="C194" s="378" t="s">
        <v>389</v>
      </c>
      <c r="D194" s="379" t="s">
        <v>557</v>
      </c>
      <c r="E194" s="378" t="s">
        <v>1473</v>
      </c>
      <c r="F194" s="379" t="s">
        <v>1474</v>
      </c>
      <c r="G194" s="378" t="s">
        <v>936</v>
      </c>
      <c r="H194" s="378" t="s">
        <v>937</v>
      </c>
      <c r="I194" s="380">
        <v>48.28</v>
      </c>
      <c r="J194" s="380">
        <v>600</v>
      </c>
      <c r="K194" s="381">
        <v>28967.54</v>
      </c>
    </row>
    <row r="195" spans="1:11" ht="14.4" customHeight="1" x14ac:dyDescent="0.3">
      <c r="A195" s="376" t="s">
        <v>384</v>
      </c>
      <c r="B195" s="377" t="s">
        <v>556</v>
      </c>
      <c r="C195" s="378" t="s">
        <v>389</v>
      </c>
      <c r="D195" s="379" t="s">
        <v>557</v>
      </c>
      <c r="E195" s="378" t="s">
        <v>1473</v>
      </c>
      <c r="F195" s="379" t="s">
        <v>1474</v>
      </c>
      <c r="G195" s="378" t="s">
        <v>938</v>
      </c>
      <c r="H195" s="378" t="s">
        <v>939</v>
      </c>
      <c r="I195" s="380">
        <v>48.28</v>
      </c>
      <c r="J195" s="380">
        <v>250</v>
      </c>
      <c r="K195" s="381">
        <v>12069.82</v>
      </c>
    </row>
    <row r="196" spans="1:11" ht="14.4" customHeight="1" x14ac:dyDescent="0.3">
      <c r="A196" s="376" t="s">
        <v>384</v>
      </c>
      <c r="B196" s="377" t="s">
        <v>556</v>
      </c>
      <c r="C196" s="378" t="s">
        <v>389</v>
      </c>
      <c r="D196" s="379" t="s">
        <v>557</v>
      </c>
      <c r="E196" s="378" t="s">
        <v>1473</v>
      </c>
      <c r="F196" s="379" t="s">
        <v>1474</v>
      </c>
      <c r="G196" s="378" t="s">
        <v>940</v>
      </c>
      <c r="H196" s="378" t="s">
        <v>941</v>
      </c>
      <c r="I196" s="380">
        <v>48.28</v>
      </c>
      <c r="J196" s="380">
        <v>200</v>
      </c>
      <c r="K196" s="381">
        <v>9655.869999999999</v>
      </c>
    </row>
    <row r="197" spans="1:11" ht="14.4" customHeight="1" x14ac:dyDescent="0.3">
      <c r="A197" s="376" t="s">
        <v>384</v>
      </c>
      <c r="B197" s="377" t="s">
        <v>556</v>
      </c>
      <c r="C197" s="378" t="s">
        <v>389</v>
      </c>
      <c r="D197" s="379" t="s">
        <v>557</v>
      </c>
      <c r="E197" s="378" t="s">
        <v>1473</v>
      </c>
      <c r="F197" s="379" t="s">
        <v>1474</v>
      </c>
      <c r="G197" s="378" t="s">
        <v>942</v>
      </c>
      <c r="H197" s="378" t="s">
        <v>943</v>
      </c>
      <c r="I197" s="380">
        <v>233.44</v>
      </c>
      <c r="J197" s="380">
        <v>40</v>
      </c>
      <c r="K197" s="381">
        <v>9337.59</v>
      </c>
    </row>
    <row r="198" spans="1:11" ht="14.4" customHeight="1" x14ac:dyDescent="0.3">
      <c r="A198" s="376" t="s">
        <v>384</v>
      </c>
      <c r="B198" s="377" t="s">
        <v>556</v>
      </c>
      <c r="C198" s="378" t="s">
        <v>389</v>
      </c>
      <c r="D198" s="379" t="s">
        <v>557</v>
      </c>
      <c r="E198" s="378" t="s">
        <v>1473</v>
      </c>
      <c r="F198" s="379" t="s">
        <v>1474</v>
      </c>
      <c r="G198" s="378" t="s">
        <v>944</v>
      </c>
      <c r="H198" s="378" t="s">
        <v>945</v>
      </c>
      <c r="I198" s="380">
        <v>1787.93</v>
      </c>
      <c r="J198" s="380">
        <v>16</v>
      </c>
      <c r="K198" s="381">
        <v>28606.92</v>
      </c>
    </row>
    <row r="199" spans="1:11" ht="14.4" customHeight="1" x14ac:dyDescent="0.3">
      <c r="A199" s="376" t="s">
        <v>384</v>
      </c>
      <c r="B199" s="377" t="s">
        <v>556</v>
      </c>
      <c r="C199" s="378" t="s">
        <v>389</v>
      </c>
      <c r="D199" s="379" t="s">
        <v>557</v>
      </c>
      <c r="E199" s="378" t="s">
        <v>1473</v>
      </c>
      <c r="F199" s="379" t="s">
        <v>1474</v>
      </c>
      <c r="G199" s="378" t="s">
        <v>946</v>
      </c>
      <c r="H199" s="378" t="s">
        <v>947</v>
      </c>
      <c r="I199" s="380">
        <v>22.99</v>
      </c>
      <c r="J199" s="380">
        <v>50</v>
      </c>
      <c r="K199" s="381">
        <v>1149.5</v>
      </c>
    </row>
    <row r="200" spans="1:11" ht="14.4" customHeight="1" x14ac:dyDescent="0.3">
      <c r="A200" s="376" t="s">
        <v>384</v>
      </c>
      <c r="B200" s="377" t="s">
        <v>556</v>
      </c>
      <c r="C200" s="378" t="s">
        <v>389</v>
      </c>
      <c r="D200" s="379" t="s">
        <v>557</v>
      </c>
      <c r="E200" s="378" t="s">
        <v>1473</v>
      </c>
      <c r="F200" s="379" t="s">
        <v>1474</v>
      </c>
      <c r="G200" s="378" t="s">
        <v>948</v>
      </c>
      <c r="H200" s="378" t="s">
        <v>949</v>
      </c>
      <c r="I200" s="380">
        <v>19.96</v>
      </c>
      <c r="J200" s="380">
        <v>100</v>
      </c>
      <c r="K200" s="381">
        <v>1996.5</v>
      </c>
    </row>
    <row r="201" spans="1:11" ht="14.4" customHeight="1" x14ac:dyDescent="0.3">
      <c r="A201" s="376" t="s">
        <v>384</v>
      </c>
      <c r="B201" s="377" t="s">
        <v>556</v>
      </c>
      <c r="C201" s="378" t="s">
        <v>389</v>
      </c>
      <c r="D201" s="379" t="s">
        <v>557</v>
      </c>
      <c r="E201" s="378" t="s">
        <v>1473</v>
      </c>
      <c r="F201" s="379" t="s">
        <v>1474</v>
      </c>
      <c r="G201" s="378" t="s">
        <v>950</v>
      </c>
      <c r="H201" s="378" t="s">
        <v>951</v>
      </c>
      <c r="I201" s="380">
        <v>67.400000000000006</v>
      </c>
      <c r="J201" s="380">
        <v>30</v>
      </c>
      <c r="K201" s="381">
        <v>2021.91</v>
      </c>
    </row>
    <row r="202" spans="1:11" ht="14.4" customHeight="1" x14ac:dyDescent="0.3">
      <c r="A202" s="376" t="s">
        <v>384</v>
      </c>
      <c r="B202" s="377" t="s">
        <v>556</v>
      </c>
      <c r="C202" s="378" t="s">
        <v>389</v>
      </c>
      <c r="D202" s="379" t="s">
        <v>557</v>
      </c>
      <c r="E202" s="378" t="s">
        <v>1473</v>
      </c>
      <c r="F202" s="379" t="s">
        <v>1474</v>
      </c>
      <c r="G202" s="378" t="s">
        <v>952</v>
      </c>
      <c r="H202" s="378" t="s">
        <v>953</v>
      </c>
      <c r="I202" s="380">
        <v>1193.06</v>
      </c>
      <c r="J202" s="380">
        <v>4</v>
      </c>
      <c r="K202" s="381">
        <v>4772.24</v>
      </c>
    </row>
    <row r="203" spans="1:11" ht="14.4" customHeight="1" x14ac:dyDescent="0.3">
      <c r="A203" s="376" t="s">
        <v>384</v>
      </c>
      <c r="B203" s="377" t="s">
        <v>556</v>
      </c>
      <c r="C203" s="378" t="s">
        <v>389</v>
      </c>
      <c r="D203" s="379" t="s">
        <v>557</v>
      </c>
      <c r="E203" s="378" t="s">
        <v>1473</v>
      </c>
      <c r="F203" s="379" t="s">
        <v>1474</v>
      </c>
      <c r="G203" s="378" t="s">
        <v>954</v>
      </c>
      <c r="H203" s="378" t="s">
        <v>955</v>
      </c>
      <c r="I203" s="380">
        <v>3493.27</v>
      </c>
      <c r="J203" s="380">
        <v>2</v>
      </c>
      <c r="K203" s="381">
        <v>6986.54</v>
      </c>
    </row>
    <row r="204" spans="1:11" ht="14.4" customHeight="1" x14ac:dyDescent="0.3">
      <c r="A204" s="376" t="s">
        <v>384</v>
      </c>
      <c r="B204" s="377" t="s">
        <v>556</v>
      </c>
      <c r="C204" s="378" t="s">
        <v>389</v>
      </c>
      <c r="D204" s="379" t="s">
        <v>557</v>
      </c>
      <c r="E204" s="378" t="s">
        <v>1473</v>
      </c>
      <c r="F204" s="379" t="s">
        <v>1474</v>
      </c>
      <c r="G204" s="378" t="s">
        <v>956</v>
      </c>
      <c r="H204" s="378" t="s">
        <v>957</v>
      </c>
      <c r="I204" s="380">
        <v>621.94000000000005</v>
      </c>
      <c r="J204" s="380">
        <v>6</v>
      </c>
      <c r="K204" s="381">
        <v>3731.64</v>
      </c>
    </row>
    <row r="205" spans="1:11" ht="14.4" customHeight="1" x14ac:dyDescent="0.3">
      <c r="A205" s="376" t="s">
        <v>384</v>
      </c>
      <c r="B205" s="377" t="s">
        <v>556</v>
      </c>
      <c r="C205" s="378" t="s">
        <v>389</v>
      </c>
      <c r="D205" s="379" t="s">
        <v>557</v>
      </c>
      <c r="E205" s="378" t="s">
        <v>1475</v>
      </c>
      <c r="F205" s="379" t="s">
        <v>1476</v>
      </c>
      <c r="G205" s="378" t="s">
        <v>958</v>
      </c>
      <c r="H205" s="378" t="s">
        <v>959</v>
      </c>
      <c r="I205" s="380">
        <v>689.69</v>
      </c>
      <c r="J205" s="380">
        <v>1</v>
      </c>
      <c r="K205" s="381">
        <v>689.69</v>
      </c>
    </row>
    <row r="206" spans="1:11" ht="14.4" customHeight="1" x14ac:dyDescent="0.3">
      <c r="A206" s="376" t="s">
        <v>384</v>
      </c>
      <c r="B206" s="377" t="s">
        <v>556</v>
      </c>
      <c r="C206" s="378" t="s">
        <v>389</v>
      </c>
      <c r="D206" s="379" t="s">
        <v>557</v>
      </c>
      <c r="E206" s="378" t="s">
        <v>1477</v>
      </c>
      <c r="F206" s="379" t="s">
        <v>1478</v>
      </c>
      <c r="G206" s="378" t="s">
        <v>960</v>
      </c>
      <c r="H206" s="378" t="s">
        <v>961</v>
      </c>
      <c r="I206" s="380">
        <v>432.3</v>
      </c>
      <c r="J206" s="380">
        <v>28</v>
      </c>
      <c r="K206" s="381">
        <v>12104.31</v>
      </c>
    </row>
    <row r="207" spans="1:11" ht="14.4" customHeight="1" x14ac:dyDescent="0.3">
      <c r="A207" s="376" t="s">
        <v>384</v>
      </c>
      <c r="B207" s="377" t="s">
        <v>556</v>
      </c>
      <c r="C207" s="378" t="s">
        <v>389</v>
      </c>
      <c r="D207" s="379" t="s">
        <v>557</v>
      </c>
      <c r="E207" s="378" t="s">
        <v>1477</v>
      </c>
      <c r="F207" s="379" t="s">
        <v>1478</v>
      </c>
      <c r="G207" s="378" t="s">
        <v>962</v>
      </c>
      <c r="H207" s="378" t="s">
        <v>963</v>
      </c>
      <c r="I207" s="380">
        <v>988.84166666666658</v>
      </c>
      <c r="J207" s="380">
        <v>288</v>
      </c>
      <c r="K207" s="381">
        <v>284786.57</v>
      </c>
    </row>
    <row r="208" spans="1:11" ht="14.4" customHeight="1" x14ac:dyDescent="0.3">
      <c r="A208" s="376" t="s">
        <v>384</v>
      </c>
      <c r="B208" s="377" t="s">
        <v>556</v>
      </c>
      <c r="C208" s="378" t="s">
        <v>389</v>
      </c>
      <c r="D208" s="379" t="s">
        <v>557</v>
      </c>
      <c r="E208" s="378" t="s">
        <v>1477</v>
      </c>
      <c r="F208" s="379" t="s">
        <v>1478</v>
      </c>
      <c r="G208" s="378" t="s">
        <v>964</v>
      </c>
      <c r="H208" s="378" t="s">
        <v>965</v>
      </c>
      <c r="I208" s="380">
        <v>1787.6160000000004</v>
      </c>
      <c r="J208" s="380">
        <v>860</v>
      </c>
      <c r="K208" s="381">
        <v>1538208.14</v>
      </c>
    </row>
    <row r="209" spans="1:11" ht="14.4" customHeight="1" x14ac:dyDescent="0.3">
      <c r="A209" s="376" t="s">
        <v>384</v>
      </c>
      <c r="B209" s="377" t="s">
        <v>556</v>
      </c>
      <c r="C209" s="378" t="s">
        <v>389</v>
      </c>
      <c r="D209" s="379" t="s">
        <v>557</v>
      </c>
      <c r="E209" s="378" t="s">
        <v>1477</v>
      </c>
      <c r="F209" s="379" t="s">
        <v>1478</v>
      </c>
      <c r="G209" s="378" t="s">
        <v>966</v>
      </c>
      <c r="H209" s="378" t="s">
        <v>967</v>
      </c>
      <c r="I209" s="380">
        <v>87239.063750000001</v>
      </c>
      <c r="J209" s="380">
        <v>24</v>
      </c>
      <c r="K209" s="381">
        <v>2097826.39</v>
      </c>
    </row>
    <row r="210" spans="1:11" ht="14.4" customHeight="1" x14ac:dyDescent="0.3">
      <c r="A210" s="376" t="s">
        <v>384</v>
      </c>
      <c r="B210" s="377" t="s">
        <v>556</v>
      </c>
      <c r="C210" s="378" t="s">
        <v>389</v>
      </c>
      <c r="D210" s="379" t="s">
        <v>557</v>
      </c>
      <c r="E210" s="378" t="s">
        <v>1477</v>
      </c>
      <c r="F210" s="379" t="s">
        <v>1478</v>
      </c>
      <c r="G210" s="378" t="s">
        <v>968</v>
      </c>
      <c r="H210" s="378" t="s">
        <v>969</v>
      </c>
      <c r="I210" s="380">
        <v>87164.526666666672</v>
      </c>
      <c r="J210" s="380">
        <v>24</v>
      </c>
      <c r="K210" s="381">
        <v>2098273.58</v>
      </c>
    </row>
    <row r="211" spans="1:11" ht="14.4" customHeight="1" x14ac:dyDescent="0.3">
      <c r="A211" s="376" t="s">
        <v>384</v>
      </c>
      <c r="B211" s="377" t="s">
        <v>556</v>
      </c>
      <c r="C211" s="378" t="s">
        <v>389</v>
      </c>
      <c r="D211" s="379" t="s">
        <v>557</v>
      </c>
      <c r="E211" s="378" t="s">
        <v>1477</v>
      </c>
      <c r="F211" s="379" t="s">
        <v>1478</v>
      </c>
      <c r="G211" s="378" t="s">
        <v>970</v>
      </c>
      <c r="H211" s="378" t="s">
        <v>971</v>
      </c>
      <c r="I211" s="380">
        <v>793.61846153846159</v>
      </c>
      <c r="J211" s="380">
        <v>280</v>
      </c>
      <c r="K211" s="381">
        <v>222352.02</v>
      </c>
    </row>
    <row r="212" spans="1:11" ht="14.4" customHeight="1" x14ac:dyDescent="0.3">
      <c r="A212" s="376" t="s">
        <v>384</v>
      </c>
      <c r="B212" s="377" t="s">
        <v>556</v>
      </c>
      <c r="C212" s="378" t="s">
        <v>389</v>
      </c>
      <c r="D212" s="379" t="s">
        <v>557</v>
      </c>
      <c r="E212" s="378" t="s">
        <v>1477</v>
      </c>
      <c r="F212" s="379" t="s">
        <v>1478</v>
      </c>
      <c r="G212" s="378" t="s">
        <v>972</v>
      </c>
      <c r="H212" s="378" t="s">
        <v>973</v>
      </c>
      <c r="I212" s="380">
        <v>992.19250000000022</v>
      </c>
      <c r="J212" s="380">
        <v>320</v>
      </c>
      <c r="K212" s="381">
        <v>317501.57999999996</v>
      </c>
    </row>
    <row r="213" spans="1:11" ht="14.4" customHeight="1" x14ac:dyDescent="0.3">
      <c r="A213" s="376" t="s">
        <v>384</v>
      </c>
      <c r="B213" s="377" t="s">
        <v>556</v>
      </c>
      <c r="C213" s="378" t="s">
        <v>389</v>
      </c>
      <c r="D213" s="379" t="s">
        <v>557</v>
      </c>
      <c r="E213" s="378" t="s">
        <v>1477</v>
      </c>
      <c r="F213" s="379" t="s">
        <v>1478</v>
      </c>
      <c r="G213" s="378" t="s">
        <v>974</v>
      </c>
      <c r="H213" s="378" t="s">
        <v>975</v>
      </c>
      <c r="I213" s="380">
        <v>1172.4056249999999</v>
      </c>
      <c r="J213" s="380">
        <v>320</v>
      </c>
      <c r="K213" s="381">
        <v>375170.16</v>
      </c>
    </row>
    <row r="214" spans="1:11" ht="14.4" customHeight="1" x14ac:dyDescent="0.3">
      <c r="A214" s="376" t="s">
        <v>384</v>
      </c>
      <c r="B214" s="377" t="s">
        <v>556</v>
      </c>
      <c r="C214" s="378" t="s">
        <v>389</v>
      </c>
      <c r="D214" s="379" t="s">
        <v>557</v>
      </c>
      <c r="E214" s="378" t="s">
        <v>1477</v>
      </c>
      <c r="F214" s="379" t="s">
        <v>1478</v>
      </c>
      <c r="G214" s="378" t="s">
        <v>976</v>
      </c>
      <c r="H214" s="378" t="s">
        <v>977</v>
      </c>
      <c r="I214" s="380">
        <v>126913.83333333333</v>
      </c>
      <c r="J214" s="380">
        <v>29</v>
      </c>
      <c r="K214" s="381">
        <v>3683387.1300000004</v>
      </c>
    </row>
    <row r="215" spans="1:11" ht="14.4" customHeight="1" x14ac:dyDescent="0.3">
      <c r="A215" s="376" t="s">
        <v>384</v>
      </c>
      <c r="B215" s="377" t="s">
        <v>556</v>
      </c>
      <c r="C215" s="378" t="s">
        <v>389</v>
      </c>
      <c r="D215" s="379" t="s">
        <v>557</v>
      </c>
      <c r="E215" s="378" t="s">
        <v>1477</v>
      </c>
      <c r="F215" s="379" t="s">
        <v>1478</v>
      </c>
      <c r="G215" s="378" t="s">
        <v>978</v>
      </c>
      <c r="H215" s="378" t="s">
        <v>979</v>
      </c>
      <c r="I215" s="380">
        <v>107924.692</v>
      </c>
      <c r="J215" s="380">
        <v>17</v>
      </c>
      <c r="K215" s="381">
        <v>1835688.0900000003</v>
      </c>
    </row>
    <row r="216" spans="1:11" ht="14.4" customHeight="1" x14ac:dyDescent="0.3">
      <c r="A216" s="376" t="s">
        <v>384</v>
      </c>
      <c r="B216" s="377" t="s">
        <v>556</v>
      </c>
      <c r="C216" s="378" t="s">
        <v>389</v>
      </c>
      <c r="D216" s="379" t="s">
        <v>557</v>
      </c>
      <c r="E216" s="378" t="s">
        <v>1477</v>
      </c>
      <c r="F216" s="379" t="s">
        <v>1478</v>
      </c>
      <c r="G216" s="378" t="s">
        <v>978</v>
      </c>
      <c r="H216" s="378" t="s">
        <v>980</v>
      </c>
      <c r="I216" s="380">
        <v>106164.435</v>
      </c>
      <c r="J216" s="380">
        <v>10</v>
      </c>
      <c r="K216" s="381">
        <v>1061330.7000000002</v>
      </c>
    </row>
    <row r="217" spans="1:11" ht="14.4" customHeight="1" x14ac:dyDescent="0.3">
      <c r="A217" s="376" t="s">
        <v>384</v>
      </c>
      <c r="B217" s="377" t="s">
        <v>556</v>
      </c>
      <c r="C217" s="378" t="s">
        <v>389</v>
      </c>
      <c r="D217" s="379" t="s">
        <v>557</v>
      </c>
      <c r="E217" s="378" t="s">
        <v>1477</v>
      </c>
      <c r="F217" s="379" t="s">
        <v>1478</v>
      </c>
      <c r="G217" s="378" t="s">
        <v>981</v>
      </c>
      <c r="H217" s="378" t="s">
        <v>982</v>
      </c>
      <c r="I217" s="380">
        <v>14028.74</v>
      </c>
      <c r="J217" s="380">
        <v>4</v>
      </c>
      <c r="K217" s="381">
        <v>56114.96</v>
      </c>
    </row>
    <row r="218" spans="1:11" ht="14.4" customHeight="1" x14ac:dyDescent="0.3">
      <c r="A218" s="376" t="s">
        <v>384</v>
      </c>
      <c r="B218" s="377" t="s">
        <v>556</v>
      </c>
      <c r="C218" s="378" t="s">
        <v>389</v>
      </c>
      <c r="D218" s="379" t="s">
        <v>557</v>
      </c>
      <c r="E218" s="378" t="s">
        <v>1477</v>
      </c>
      <c r="F218" s="379" t="s">
        <v>1478</v>
      </c>
      <c r="G218" s="378" t="s">
        <v>983</v>
      </c>
      <c r="H218" s="378" t="s">
        <v>984</v>
      </c>
      <c r="I218" s="380">
        <v>597.20499999999993</v>
      </c>
      <c r="J218" s="380">
        <v>40</v>
      </c>
      <c r="K218" s="381">
        <v>23888.309999999998</v>
      </c>
    </row>
    <row r="219" spans="1:11" ht="14.4" customHeight="1" x14ac:dyDescent="0.3">
      <c r="A219" s="376" t="s">
        <v>384</v>
      </c>
      <c r="B219" s="377" t="s">
        <v>556</v>
      </c>
      <c r="C219" s="378" t="s">
        <v>389</v>
      </c>
      <c r="D219" s="379" t="s">
        <v>557</v>
      </c>
      <c r="E219" s="378" t="s">
        <v>1477</v>
      </c>
      <c r="F219" s="379" t="s">
        <v>1478</v>
      </c>
      <c r="G219" s="378" t="s">
        <v>985</v>
      </c>
      <c r="H219" s="378" t="s">
        <v>986</v>
      </c>
      <c r="I219" s="380">
        <v>598.95000000000005</v>
      </c>
      <c r="J219" s="380">
        <v>20</v>
      </c>
      <c r="K219" s="381">
        <v>11979</v>
      </c>
    </row>
    <row r="220" spans="1:11" ht="14.4" customHeight="1" x14ac:dyDescent="0.3">
      <c r="A220" s="376" t="s">
        <v>384</v>
      </c>
      <c r="B220" s="377" t="s">
        <v>556</v>
      </c>
      <c r="C220" s="378" t="s">
        <v>389</v>
      </c>
      <c r="D220" s="379" t="s">
        <v>557</v>
      </c>
      <c r="E220" s="378" t="s">
        <v>1477</v>
      </c>
      <c r="F220" s="379" t="s">
        <v>1478</v>
      </c>
      <c r="G220" s="378" t="s">
        <v>987</v>
      </c>
      <c r="H220" s="378" t="s">
        <v>988</v>
      </c>
      <c r="I220" s="380">
        <v>431.18</v>
      </c>
      <c r="J220" s="380">
        <v>20</v>
      </c>
      <c r="K220" s="381">
        <v>8623.67</v>
      </c>
    </row>
    <row r="221" spans="1:11" ht="14.4" customHeight="1" x14ac:dyDescent="0.3">
      <c r="A221" s="376" t="s">
        <v>384</v>
      </c>
      <c r="B221" s="377" t="s">
        <v>556</v>
      </c>
      <c r="C221" s="378" t="s">
        <v>389</v>
      </c>
      <c r="D221" s="379" t="s">
        <v>557</v>
      </c>
      <c r="E221" s="378" t="s">
        <v>1477</v>
      </c>
      <c r="F221" s="379" t="s">
        <v>1478</v>
      </c>
      <c r="G221" s="378" t="s">
        <v>989</v>
      </c>
      <c r="H221" s="378" t="s">
        <v>990</v>
      </c>
      <c r="I221" s="380">
        <v>5315.53</v>
      </c>
      <c r="J221" s="380">
        <v>2</v>
      </c>
      <c r="K221" s="381">
        <v>10631.06</v>
      </c>
    </row>
    <row r="222" spans="1:11" ht="14.4" customHeight="1" x14ac:dyDescent="0.3">
      <c r="A222" s="376" t="s">
        <v>384</v>
      </c>
      <c r="B222" s="377" t="s">
        <v>556</v>
      </c>
      <c r="C222" s="378" t="s">
        <v>389</v>
      </c>
      <c r="D222" s="379" t="s">
        <v>557</v>
      </c>
      <c r="E222" s="378" t="s">
        <v>1477</v>
      </c>
      <c r="F222" s="379" t="s">
        <v>1478</v>
      </c>
      <c r="G222" s="378" t="s">
        <v>991</v>
      </c>
      <c r="H222" s="378" t="s">
        <v>992</v>
      </c>
      <c r="I222" s="380">
        <v>590.91999999999996</v>
      </c>
      <c r="J222" s="380">
        <v>90</v>
      </c>
      <c r="K222" s="381">
        <v>53182.51</v>
      </c>
    </row>
    <row r="223" spans="1:11" ht="14.4" customHeight="1" x14ac:dyDescent="0.3">
      <c r="A223" s="376" t="s">
        <v>384</v>
      </c>
      <c r="B223" s="377" t="s">
        <v>556</v>
      </c>
      <c r="C223" s="378" t="s">
        <v>389</v>
      </c>
      <c r="D223" s="379" t="s">
        <v>557</v>
      </c>
      <c r="E223" s="378" t="s">
        <v>1477</v>
      </c>
      <c r="F223" s="379" t="s">
        <v>1478</v>
      </c>
      <c r="G223" s="378" t="s">
        <v>993</v>
      </c>
      <c r="H223" s="378" t="s">
        <v>994</v>
      </c>
      <c r="I223" s="380">
        <v>358.77</v>
      </c>
      <c r="J223" s="380">
        <v>90</v>
      </c>
      <c r="K223" s="381">
        <v>32289.38</v>
      </c>
    </row>
    <row r="224" spans="1:11" ht="14.4" customHeight="1" x14ac:dyDescent="0.3">
      <c r="A224" s="376" t="s">
        <v>384</v>
      </c>
      <c r="B224" s="377" t="s">
        <v>556</v>
      </c>
      <c r="C224" s="378" t="s">
        <v>389</v>
      </c>
      <c r="D224" s="379" t="s">
        <v>557</v>
      </c>
      <c r="E224" s="378" t="s">
        <v>1477</v>
      </c>
      <c r="F224" s="379" t="s">
        <v>1478</v>
      </c>
      <c r="G224" s="378" t="s">
        <v>995</v>
      </c>
      <c r="H224" s="378" t="s">
        <v>996</v>
      </c>
      <c r="I224" s="380">
        <v>87622.39</v>
      </c>
      <c r="J224" s="380">
        <v>2</v>
      </c>
      <c r="K224" s="381">
        <v>175244.78</v>
      </c>
    </row>
    <row r="225" spans="1:11" ht="14.4" customHeight="1" x14ac:dyDescent="0.3">
      <c r="A225" s="376" t="s">
        <v>384</v>
      </c>
      <c r="B225" s="377" t="s">
        <v>556</v>
      </c>
      <c r="C225" s="378" t="s">
        <v>389</v>
      </c>
      <c r="D225" s="379" t="s">
        <v>557</v>
      </c>
      <c r="E225" s="378" t="s">
        <v>1477</v>
      </c>
      <c r="F225" s="379" t="s">
        <v>1478</v>
      </c>
      <c r="G225" s="378" t="s">
        <v>997</v>
      </c>
      <c r="H225" s="378" t="s">
        <v>998</v>
      </c>
      <c r="I225" s="380">
        <v>95588.07</v>
      </c>
      <c r="J225" s="380">
        <v>2</v>
      </c>
      <c r="K225" s="381">
        <v>191176.13</v>
      </c>
    </row>
    <row r="226" spans="1:11" ht="14.4" customHeight="1" x14ac:dyDescent="0.3">
      <c r="A226" s="376" t="s">
        <v>384</v>
      </c>
      <c r="B226" s="377" t="s">
        <v>556</v>
      </c>
      <c r="C226" s="378" t="s">
        <v>389</v>
      </c>
      <c r="D226" s="379" t="s">
        <v>557</v>
      </c>
      <c r="E226" s="378" t="s">
        <v>1477</v>
      </c>
      <c r="F226" s="379" t="s">
        <v>1478</v>
      </c>
      <c r="G226" s="378" t="s">
        <v>999</v>
      </c>
      <c r="H226" s="378" t="s">
        <v>1000</v>
      </c>
      <c r="I226" s="380">
        <v>37326.57</v>
      </c>
      <c r="J226" s="380">
        <v>2</v>
      </c>
      <c r="K226" s="381">
        <v>74653.13</v>
      </c>
    </row>
    <row r="227" spans="1:11" ht="14.4" customHeight="1" x14ac:dyDescent="0.3">
      <c r="A227" s="376" t="s">
        <v>384</v>
      </c>
      <c r="B227" s="377" t="s">
        <v>556</v>
      </c>
      <c r="C227" s="378" t="s">
        <v>389</v>
      </c>
      <c r="D227" s="379" t="s">
        <v>557</v>
      </c>
      <c r="E227" s="378" t="s">
        <v>1479</v>
      </c>
      <c r="F227" s="379" t="s">
        <v>1480</v>
      </c>
      <c r="G227" s="378" t="s">
        <v>1001</v>
      </c>
      <c r="H227" s="378" t="s">
        <v>1002</v>
      </c>
      <c r="I227" s="380">
        <v>173.03</v>
      </c>
      <c r="J227" s="380">
        <v>20</v>
      </c>
      <c r="K227" s="381">
        <v>3460.6</v>
      </c>
    </row>
    <row r="228" spans="1:11" ht="14.4" customHeight="1" x14ac:dyDescent="0.3">
      <c r="A228" s="376" t="s">
        <v>384</v>
      </c>
      <c r="B228" s="377" t="s">
        <v>556</v>
      </c>
      <c r="C228" s="378" t="s">
        <v>389</v>
      </c>
      <c r="D228" s="379" t="s">
        <v>557</v>
      </c>
      <c r="E228" s="378" t="s">
        <v>1481</v>
      </c>
      <c r="F228" s="379" t="s">
        <v>1482</v>
      </c>
      <c r="G228" s="378" t="s">
        <v>1003</v>
      </c>
      <c r="H228" s="378" t="s">
        <v>1004</v>
      </c>
      <c r="I228" s="380">
        <v>95.72</v>
      </c>
      <c r="J228" s="380">
        <v>30</v>
      </c>
      <c r="K228" s="381">
        <v>2871.65</v>
      </c>
    </row>
    <row r="229" spans="1:11" ht="14.4" customHeight="1" x14ac:dyDescent="0.3">
      <c r="A229" s="376" t="s">
        <v>384</v>
      </c>
      <c r="B229" s="377" t="s">
        <v>556</v>
      </c>
      <c r="C229" s="378" t="s">
        <v>389</v>
      </c>
      <c r="D229" s="379" t="s">
        <v>557</v>
      </c>
      <c r="E229" s="378" t="s">
        <v>1481</v>
      </c>
      <c r="F229" s="379" t="s">
        <v>1482</v>
      </c>
      <c r="G229" s="378" t="s">
        <v>1005</v>
      </c>
      <c r="H229" s="378" t="s">
        <v>1006</v>
      </c>
      <c r="I229" s="380">
        <v>16322.9</v>
      </c>
      <c r="J229" s="380">
        <v>1</v>
      </c>
      <c r="K229" s="381">
        <v>16322.9</v>
      </c>
    </row>
    <row r="230" spans="1:11" ht="14.4" customHeight="1" x14ac:dyDescent="0.3">
      <c r="A230" s="376" t="s">
        <v>384</v>
      </c>
      <c r="B230" s="377" t="s">
        <v>556</v>
      </c>
      <c r="C230" s="378" t="s">
        <v>389</v>
      </c>
      <c r="D230" s="379" t="s">
        <v>557</v>
      </c>
      <c r="E230" s="378" t="s">
        <v>1483</v>
      </c>
      <c r="F230" s="379" t="s">
        <v>1484</v>
      </c>
      <c r="G230" s="378" t="s">
        <v>1007</v>
      </c>
      <c r="H230" s="378" t="s">
        <v>1008</v>
      </c>
      <c r="I230" s="380">
        <v>8.17</v>
      </c>
      <c r="J230" s="380">
        <v>140</v>
      </c>
      <c r="K230" s="381">
        <v>1143.8</v>
      </c>
    </row>
    <row r="231" spans="1:11" ht="14.4" customHeight="1" x14ac:dyDescent="0.3">
      <c r="A231" s="376" t="s">
        <v>384</v>
      </c>
      <c r="B231" s="377" t="s">
        <v>556</v>
      </c>
      <c r="C231" s="378" t="s">
        <v>389</v>
      </c>
      <c r="D231" s="379" t="s">
        <v>557</v>
      </c>
      <c r="E231" s="378" t="s">
        <v>1483</v>
      </c>
      <c r="F231" s="379" t="s">
        <v>1484</v>
      </c>
      <c r="G231" s="378" t="s">
        <v>1009</v>
      </c>
      <c r="H231" s="378" t="s">
        <v>1010</v>
      </c>
      <c r="I231" s="380">
        <v>46.588333333333338</v>
      </c>
      <c r="J231" s="380">
        <v>525</v>
      </c>
      <c r="K231" s="381">
        <v>24457.13</v>
      </c>
    </row>
    <row r="232" spans="1:11" ht="14.4" customHeight="1" x14ac:dyDescent="0.3">
      <c r="A232" s="376" t="s">
        <v>384</v>
      </c>
      <c r="B232" s="377" t="s">
        <v>556</v>
      </c>
      <c r="C232" s="378" t="s">
        <v>389</v>
      </c>
      <c r="D232" s="379" t="s">
        <v>557</v>
      </c>
      <c r="E232" s="378" t="s">
        <v>1483</v>
      </c>
      <c r="F232" s="379" t="s">
        <v>1484</v>
      </c>
      <c r="G232" s="378" t="s">
        <v>1011</v>
      </c>
      <c r="H232" s="378" t="s">
        <v>1012</v>
      </c>
      <c r="I232" s="380">
        <v>6125.13</v>
      </c>
      <c r="J232" s="380">
        <v>4</v>
      </c>
      <c r="K232" s="381">
        <v>24500.52</v>
      </c>
    </row>
    <row r="233" spans="1:11" ht="14.4" customHeight="1" x14ac:dyDescent="0.3">
      <c r="A233" s="376" t="s">
        <v>384</v>
      </c>
      <c r="B233" s="377" t="s">
        <v>556</v>
      </c>
      <c r="C233" s="378" t="s">
        <v>389</v>
      </c>
      <c r="D233" s="379" t="s">
        <v>557</v>
      </c>
      <c r="E233" s="378" t="s">
        <v>1483</v>
      </c>
      <c r="F233" s="379" t="s">
        <v>1484</v>
      </c>
      <c r="G233" s="378" t="s">
        <v>1013</v>
      </c>
      <c r="H233" s="378" t="s">
        <v>1014</v>
      </c>
      <c r="I233" s="380">
        <v>125.23</v>
      </c>
      <c r="J233" s="380">
        <v>100</v>
      </c>
      <c r="K233" s="381">
        <v>12523.5</v>
      </c>
    </row>
    <row r="234" spans="1:11" ht="14.4" customHeight="1" x14ac:dyDescent="0.3">
      <c r="A234" s="376" t="s">
        <v>384</v>
      </c>
      <c r="B234" s="377" t="s">
        <v>556</v>
      </c>
      <c r="C234" s="378" t="s">
        <v>389</v>
      </c>
      <c r="D234" s="379" t="s">
        <v>557</v>
      </c>
      <c r="E234" s="378" t="s">
        <v>1485</v>
      </c>
      <c r="F234" s="379" t="s">
        <v>1486</v>
      </c>
      <c r="G234" s="378" t="s">
        <v>1015</v>
      </c>
      <c r="H234" s="378" t="s">
        <v>1016</v>
      </c>
      <c r="I234" s="380">
        <v>131.47</v>
      </c>
      <c r="J234" s="380">
        <v>204</v>
      </c>
      <c r="K234" s="381">
        <v>26820.65</v>
      </c>
    </row>
    <row r="235" spans="1:11" ht="14.4" customHeight="1" x14ac:dyDescent="0.3">
      <c r="A235" s="376" t="s">
        <v>384</v>
      </c>
      <c r="B235" s="377" t="s">
        <v>556</v>
      </c>
      <c r="C235" s="378" t="s">
        <v>389</v>
      </c>
      <c r="D235" s="379" t="s">
        <v>557</v>
      </c>
      <c r="E235" s="378" t="s">
        <v>1485</v>
      </c>
      <c r="F235" s="379" t="s">
        <v>1486</v>
      </c>
      <c r="G235" s="378" t="s">
        <v>1017</v>
      </c>
      <c r="H235" s="378" t="s">
        <v>1018</v>
      </c>
      <c r="I235" s="380">
        <v>234.42800000000003</v>
      </c>
      <c r="J235" s="380">
        <v>1056</v>
      </c>
      <c r="K235" s="381">
        <v>247549.5</v>
      </c>
    </row>
    <row r="236" spans="1:11" ht="14.4" customHeight="1" x14ac:dyDescent="0.3">
      <c r="A236" s="376" t="s">
        <v>384</v>
      </c>
      <c r="B236" s="377" t="s">
        <v>556</v>
      </c>
      <c r="C236" s="378" t="s">
        <v>389</v>
      </c>
      <c r="D236" s="379" t="s">
        <v>557</v>
      </c>
      <c r="E236" s="378" t="s">
        <v>1485</v>
      </c>
      <c r="F236" s="379" t="s">
        <v>1486</v>
      </c>
      <c r="G236" s="378" t="s">
        <v>1019</v>
      </c>
      <c r="H236" s="378" t="s">
        <v>1020</v>
      </c>
      <c r="I236" s="380">
        <v>57.447499999999998</v>
      </c>
      <c r="J236" s="380">
        <v>468</v>
      </c>
      <c r="K236" s="381">
        <v>26969.83</v>
      </c>
    </row>
    <row r="237" spans="1:11" ht="14.4" customHeight="1" x14ac:dyDescent="0.3">
      <c r="A237" s="376" t="s">
        <v>384</v>
      </c>
      <c r="B237" s="377" t="s">
        <v>556</v>
      </c>
      <c r="C237" s="378" t="s">
        <v>389</v>
      </c>
      <c r="D237" s="379" t="s">
        <v>557</v>
      </c>
      <c r="E237" s="378" t="s">
        <v>1485</v>
      </c>
      <c r="F237" s="379" t="s">
        <v>1486</v>
      </c>
      <c r="G237" s="378" t="s">
        <v>1021</v>
      </c>
      <c r="H237" s="378" t="s">
        <v>1022</v>
      </c>
      <c r="I237" s="380">
        <v>31.28</v>
      </c>
      <c r="J237" s="380">
        <v>2340</v>
      </c>
      <c r="K237" s="381">
        <v>73774.8</v>
      </c>
    </row>
    <row r="238" spans="1:11" ht="14.4" customHeight="1" x14ac:dyDescent="0.3">
      <c r="A238" s="376" t="s">
        <v>384</v>
      </c>
      <c r="B238" s="377" t="s">
        <v>556</v>
      </c>
      <c r="C238" s="378" t="s">
        <v>389</v>
      </c>
      <c r="D238" s="379" t="s">
        <v>557</v>
      </c>
      <c r="E238" s="378" t="s">
        <v>1485</v>
      </c>
      <c r="F238" s="379" t="s">
        <v>1486</v>
      </c>
      <c r="G238" s="378" t="s">
        <v>1023</v>
      </c>
      <c r="H238" s="378" t="s">
        <v>1024</v>
      </c>
      <c r="I238" s="380">
        <v>28.099999999999998</v>
      </c>
      <c r="J238" s="380">
        <v>144</v>
      </c>
      <c r="K238" s="381">
        <v>4046.44</v>
      </c>
    </row>
    <row r="239" spans="1:11" ht="14.4" customHeight="1" x14ac:dyDescent="0.3">
      <c r="A239" s="376" t="s">
        <v>384</v>
      </c>
      <c r="B239" s="377" t="s">
        <v>556</v>
      </c>
      <c r="C239" s="378" t="s">
        <v>389</v>
      </c>
      <c r="D239" s="379" t="s">
        <v>557</v>
      </c>
      <c r="E239" s="378" t="s">
        <v>1485</v>
      </c>
      <c r="F239" s="379" t="s">
        <v>1486</v>
      </c>
      <c r="G239" s="378" t="s">
        <v>1025</v>
      </c>
      <c r="H239" s="378" t="s">
        <v>1026</v>
      </c>
      <c r="I239" s="380">
        <v>414.29</v>
      </c>
      <c r="J239" s="380">
        <v>40</v>
      </c>
      <c r="K239" s="381">
        <v>16571.5</v>
      </c>
    </row>
    <row r="240" spans="1:11" ht="14.4" customHeight="1" x14ac:dyDescent="0.3">
      <c r="A240" s="376" t="s">
        <v>384</v>
      </c>
      <c r="B240" s="377" t="s">
        <v>556</v>
      </c>
      <c r="C240" s="378" t="s">
        <v>389</v>
      </c>
      <c r="D240" s="379" t="s">
        <v>557</v>
      </c>
      <c r="E240" s="378" t="s">
        <v>1485</v>
      </c>
      <c r="F240" s="379" t="s">
        <v>1486</v>
      </c>
      <c r="G240" s="378" t="s">
        <v>1027</v>
      </c>
      <c r="H240" s="378" t="s">
        <v>1028</v>
      </c>
      <c r="I240" s="380">
        <v>44.946363636363628</v>
      </c>
      <c r="J240" s="380">
        <v>3024</v>
      </c>
      <c r="K240" s="381">
        <v>135515.18</v>
      </c>
    </row>
    <row r="241" spans="1:11" ht="14.4" customHeight="1" x14ac:dyDescent="0.3">
      <c r="A241" s="376" t="s">
        <v>384</v>
      </c>
      <c r="B241" s="377" t="s">
        <v>556</v>
      </c>
      <c r="C241" s="378" t="s">
        <v>389</v>
      </c>
      <c r="D241" s="379" t="s">
        <v>557</v>
      </c>
      <c r="E241" s="378" t="s">
        <v>1485</v>
      </c>
      <c r="F241" s="379" t="s">
        <v>1486</v>
      </c>
      <c r="G241" s="378" t="s">
        <v>1029</v>
      </c>
      <c r="H241" s="378" t="s">
        <v>1030</v>
      </c>
      <c r="I241" s="380">
        <v>42.139999999999986</v>
      </c>
      <c r="J241" s="380">
        <v>1908</v>
      </c>
      <c r="K241" s="381">
        <v>78389.039999999994</v>
      </c>
    </row>
    <row r="242" spans="1:11" ht="14.4" customHeight="1" x14ac:dyDescent="0.3">
      <c r="A242" s="376" t="s">
        <v>384</v>
      </c>
      <c r="B242" s="377" t="s">
        <v>556</v>
      </c>
      <c r="C242" s="378" t="s">
        <v>389</v>
      </c>
      <c r="D242" s="379" t="s">
        <v>557</v>
      </c>
      <c r="E242" s="378" t="s">
        <v>1485</v>
      </c>
      <c r="F242" s="379" t="s">
        <v>1486</v>
      </c>
      <c r="G242" s="378" t="s">
        <v>1031</v>
      </c>
      <c r="H242" s="378" t="s">
        <v>1032</v>
      </c>
      <c r="I242" s="380">
        <v>47.744</v>
      </c>
      <c r="J242" s="380">
        <v>720</v>
      </c>
      <c r="K242" s="381">
        <v>34802.99</v>
      </c>
    </row>
    <row r="243" spans="1:11" ht="14.4" customHeight="1" x14ac:dyDescent="0.3">
      <c r="A243" s="376" t="s">
        <v>384</v>
      </c>
      <c r="B243" s="377" t="s">
        <v>556</v>
      </c>
      <c r="C243" s="378" t="s">
        <v>389</v>
      </c>
      <c r="D243" s="379" t="s">
        <v>557</v>
      </c>
      <c r="E243" s="378" t="s">
        <v>1485</v>
      </c>
      <c r="F243" s="379" t="s">
        <v>1486</v>
      </c>
      <c r="G243" s="378" t="s">
        <v>1033</v>
      </c>
      <c r="H243" s="378" t="s">
        <v>1034</v>
      </c>
      <c r="I243" s="380">
        <v>31.066666666666666</v>
      </c>
      <c r="J243" s="380">
        <v>3636</v>
      </c>
      <c r="K243" s="381">
        <v>114473.77000000002</v>
      </c>
    </row>
    <row r="244" spans="1:11" ht="14.4" customHeight="1" x14ac:dyDescent="0.3">
      <c r="A244" s="376" t="s">
        <v>384</v>
      </c>
      <c r="B244" s="377" t="s">
        <v>556</v>
      </c>
      <c r="C244" s="378" t="s">
        <v>389</v>
      </c>
      <c r="D244" s="379" t="s">
        <v>557</v>
      </c>
      <c r="E244" s="378" t="s">
        <v>1485</v>
      </c>
      <c r="F244" s="379" t="s">
        <v>1486</v>
      </c>
      <c r="G244" s="378" t="s">
        <v>1035</v>
      </c>
      <c r="H244" s="378" t="s">
        <v>1036</v>
      </c>
      <c r="I244" s="380">
        <v>45.503333333333337</v>
      </c>
      <c r="J244" s="380">
        <v>1800</v>
      </c>
      <c r="K244" s="381">
        <v>80939.229999999981</v>
      </c>
    </row>
    <row r="245" spans="1:11" ht="14.4" customHeight="1" x14ac:dyDescent="0.3">
      <c r="A245" s="376" t="s">
        <v>384</v>
      </c>
      <c r="B245" s="377" t="s">
        <v>556</v>
      </c>
      <c r="C245" s="378" t="s">
        <v>389</v>
      </c>
      <c r="D245" s="379" t="s">
        <v>557</v>
      </c>
      <c r="E245" s="378" t="s">
        <v>1485</v>
      </c>
      <c r="F245" s="379" t="s">
        <v>1486</v>
      </c>
      <c r="G245" s="378" t="s">
        <v>1037</v>
      </c>
      <c r="H245" s="378" t="s">
        <v>1038</v>
      </c>
      <c r="I245" s="380">
        <v>53.101428571428578</v>
      </c>
      <c r="J245" s="380">
        <v>564</v>
      </c>
      <c r="K245" s="381">
        <v>27987.67</v>
      </c>
    </row>
    <row r="246" spans="1:11" ht="14.4" customHeight="1" x14ac:dyDescent="0.3">
      <c r="A246" s="376" t="s">
        <v>384</v>
      </c>
      <c r="B246" s="377" t="s">
        <v>556</v>
      </c>
      <c r="C246" s="378" t="s">
        <v>389</v>
      </c>
      <c r="D246" s="379" t="s">
        <v>557</v>
      </c>
      <c r="E246" s="378" t="s">
        <v>1485</v>
      </c>
      <c r="F246" s="379" t="s">
        <v>1486</v>
      </c>
      <c r="G246" s="378" t="s">
        <v>1039</v>
      </c>
      <c r="H246" s="378" t="s">
        <v>1040</v>
      </c>
      <c r="I246" s="380">
        <v>32.795000000000009</v>
      </c>
      <c r="J246" s="380">
        <v>1692</v>
      </c>
      <c r="K246" s="381">
        <v>56201.25</v>
      </c>
    </row>
    <row r="247" spans="1:11" ht="14.4" customHeight="1" x14ac:dyDescent="0.3">
      <c r="A247" s="376" t="s">
        <v>384</v>
      </c>
      <c r="B247" s="377" t="s">
        <v>556</v>
      </c>
      <c r="C247" s="378" t="s">
        <v>389</v>
      </c>
      <c r="D247" s="379" t="s">
        <v>557</v>
      </c>
      <c r="E247" s="378" t="s">
        <v>1485</v>
      </c>
      <c r="F247" s="379" t="s">
        <v>1486</v>
      </c>
      <c r="G247" s="378" t="s">
        <v>1041</v>
      </c>
      <c r="H247" s="378" t="s">
        <v>1042</v>
      </c>
      <c r="I247" s="380">
        <v>45.61</v>
      </c>
      <c r="J247" s="380">
        <v>360</v>
      </c>
      <c r="K247" s="381">
        <v>16418.55</v>
      </c>
    </row>
    <row r="248" spans="1:11" ht="14.4" customHeight="1" x14ac:dyDescent="0.3">
      <c r="A248" s="376" t="s">
        <v>384</v>
      </c>
      <c r="B248" s="377" t="s">
        <v>556</v>
      </c>
      <c r="C248" s="378" t="s">
        <v>389</v>
      </c>
      <c r="D248" s="379" t="s">
        <v>557</v>
      </c>
      <c r="E248" s="378" t="s">
        <v>1485</v>
      </c>
      <c r="F248" s="379" t="s">
        <v>1486</v>
      </c>
      <c r="G248" s="378" t="s">
        <v>1043</v>
      </c>
      <c r="H248" s="378" t="s">
        <v>1044</v>
      </c>
      <c r="I248" s="380">
        <v>32.232499999999995</v>
      </c>
      <c r="J248" s="380">
        <v>288</v>
      </c>
      <c r="K248" s="381">
        <v>9283</v>
      </c>
    </row>
    <row r="249" spans="1:11" ht="14.4" customHeight="1" x14ac:dyDescent="0.3">
      <c r="A249" s="376" t="s">
        <v>384</v>
      </c>
      <c r="B249" s="377" t="s">
        <v>556</v>
      </c>
      <c r="C249" s="378" t="s">
        <v>389</v>
      </c>
      <c r="D249" s="379" t="s">
        <v>557</v>
      </c>
      <c r="E249" s="378" t="s">
        <v>1485</v>
      </c>
      <c r="F249" s="379" t="s">
        <v>1486</v>
      </c>
      <c r="G249" s="378" t="s">
        <v>1045</v>
      </c>
      <c r="H249" s="378" t="s">
        <v>1046</v>
      </c>
      <c r="I249" s="380">
        <v>123.66</v>
      </c>
      <c r="J249" s="380">
        <v>72</v>
      </c>
      <c r="K249" s="381">
        <v>8903.2999999999993</v>
      </c>
    </row>
    <row r="250" spans="1:11" ht="14.4" customHeight="1" x14ac:dyDescent="0.3">
      <c r="A250" s="376" t="s">
        <v>384</v>
      </c>
      <c r="B250" s="377" t="s">
        <v>556</v>
      </c>
      <c r="C250" s="378" t="s">
        <v>389</v>
      </c>
      <c r="D250" s="379" t="s">
        <v>557</v>
      </c>
      <c r="E250" s="378" t="s">
        <v>1485</v>
      </c>
      <c r="F250" s="379" t="s">
        <v>1486</v>
      </c>
      <c r="G250" s="378" t="s">
        <v>1047</v>
      </c>
      <c r="H250" s="378" t="s">
        <v>1048</v>
      </c>
      <c r="I250" s="380">
        <v>190.52666666666667</v>
      </c>
      <c r="J250" s="380">
        <v>480</v>
      </c>
      <c r="K250" s="381">
        <v>91451.459999999992</v>
      </c>
    </row>
    <row r="251" spans="1:11" ht="14.4" customHeight="1" x14ac:dyDescent="0.3">
      <c r="A251" s="376" t="s">
        <v>384</v>
      </c>
      <c r="B251" s="377" t="s">
        <v>556</v>
      </c>
      <c r="C251" s="378" t="s">
        <v>389</v>
      </c>
      <c r="D251" s="379" t="s">
        <v>557</v>
      </c>
      <c r="E251" s="378" t="s">
        <v>1485</v>
      </c>
      <c r="F251" s="379" t="s">
        <v>1486</v>
      </c>
      <c r="G251" s="378" t="s">
        <v>1049</v>
      </c>
      <c r="H251" s="378" t="s">
        <v>1050</v>
      </c>
      <c r="I251" s="380">
        <v>31.360000000000007</v>
      </c>
      <c r="J251" s="380">
        <v>4920</v>
      </c>
      <c r="K251" s="381">
        <v>154289.68</v>
      </c>
    </row>
    <row r="252" spans="1:11" ht="14.4" customHeight="1" x14ac:dyDescent="0.3">
      <c r="A252" s="376" t="s">
        <v>384</v>
      </c>
      <c r="B252" s="377" t="s">
        <v>556</v>
      </c>
      <c r="C252" s="378" t="s">
        <v>389</v>
      </c>
      <c r="D252" s="379" t="s">
        <v>557</v>
      </c>
      <c r="E252" s="378" t="s">
        <v>1485</v>
      </c>
      <c r="F252" s="379" t="s">
        <v>1486</v>
      </c>
      <c r="G252" s="378" t="s">
        <v>1051</v>
      </c>
      <c r="H252" s="378" t="s">
        <v>1052</v>
      </c>
      <c r="I252" s="380">
        <v>30.315999999999995</v>
      </c>
      <c r="J252" s="380">
        <v>6852</v>
      </c>
      <c r="K252" s="381">
        <v>207718.55</v>
      </c>
    </row>
    <row r="253" spans="1:11" ht="14.4" customHeight="1" x14ac:dyDescent="0.3">
      <c r="A253" s="376" t="s">
        <v>384</v>
      </c>
      <c r="B253" s="377" t="s">
        <v>556</v>
      </c>
      <c r="C253" s="378" t="s">
        <v>389</v>
      </c>
      <c r="D253" s="379" t="s">
        <v>557</v>
      </c>
      <c r="E253" s="378" t="s">
        <v>1485</v>
      </c>
      <c r="F253" s="379" t="s">
        <v>1486</v>
      </c>
      <c r="G253" s="378" t="s">
        <v>1053</v>
      </c>
      <c r="H253" s="378" t="s">
        <v>1054</v>
      </c>
      <c r="I253" s="380">
        <v>32.409999999999997</v>
      </c>
      <c r="J253" s="380">
        <v>720</v>
      </c>
      <c r="K253" s="381">
        <v>23334.42</v>
      </c>
    </row>
    <row r="254" spans="1:11" ht="14.4" customHeight="1" x14ac:dyDescent="0.3">
      <c r="A254" s="376" t="s">
        <v>384</v>
      </c>
      <c r="B254" s="377" t="s">
        <v>556</v>
      </c>
      <c r="C254" s="378" t="s">
        <v>389</v>
      </c>
      <c r="D254" s="379" t="s">
        <v>557</v>
      </c>
      <c r="E254" s="378" t="s">
        <v>1485</v>
      </c>
      <c r="F254" s="379" t="s">
        <v>1486</v>
      </c>
      <c r="G254" s="378" t="s">
        <v>1055</v>
      </c>
      <c r="H254" s="378" t="s">
        <v>1056</v>
      </c>
      <c r="I254" s="380">
        <v>133.28</v>
      </c>
      <c r="J254" s="380">
        <v>432</v>
      </c>
      <c r="K254" s="381">
        <v>57576.36</v>
      </c>
    </row>
    <row r="255" spans="1:11" ht="14.4" customHeight="1" x14ac:dyDescent="0.3">
      <c r="A255" s="376" t="s">
        <v>384</v>
      </c>
      <c r="B255" s="377" t="s">
        <v>556</v>
      </c>
      <c r="C255" s="378" t="s">
        <v>389</v>
      </c>
      <c r="D255" s="379" t="s">
        <v>557</v>
      </c>
      <c r="E255" s="378" t="s">
        <v>1485</v>
      </c>
      <c r="F255" s="379" t="s">
        <v>1486</v>
      </c>
      <c r="G255" s="378" t="s">
        <v>1057</v>
      </c>
      <c r="H255" s="378" t="s">
        <v>1058</v>
      </c>
      <c r="I255" s="380">
        <v>51.245000000000005</v>
      </c>
      <c r="J255" s="380">
        <v>576</v>
      </c>
      <c r="K255" s="381">
        <v>28671.57</v>
      </c>
    </row>
    <row r="256" spans="1:11" ht="14.4" customHeight="1" x14ac:dyDescent="0.3">
      <c r="A256" s="376" t="s">
        <v>384</v>
      </c>
      <c r="B256" s="377" t="s">
        <v>556</v>
      </c>
      <c r="C256" s="378" t="s">
        <v>389</v>
      </c>
      <c r="D256" s="379" t="s">
        <v>557</v>
      </c>
      <c r="E256" s="378" t="s">
        <v>1485</v>
      </c>
      <c r="F256" s="379" t="s">
        <v>1486</v>
      </c>
      <c r="G256" s="378" t="s">
        <v>1059</v>
      </c>
      <c r="H256" s="378" t="s">
        <v>1060</v>
      </c>
      <c r="I256" s="380">
        <v>60.57</v>
      </c>
      <c r="J256" s="380">
        <v>72</v>
      </c>
      <c r="K256" s="381">
        <v>4360.8</v>
      </c>
    </row>
    <row r="257" spans="1:11" ht="14.4" customHeight="1" x14ac:dyDescent="0.3">
      <c r="A257" s="376" t="s">
        <v>384</v>
      </c>
      <c r="B257" s="377" t="s">
        <v>556</v>
      </c>
      <c r="C257" s="378" t="s">
        <v>389</v>
      </c>
      <c r="D257" s="379" t="s">
        <v>557</v>
      </c>
      <c r="E257" s="378" t="s">
        <v>1485</v>
      </c>
      <c r="F257" s="379" t="s">
        <v>1486</v>
      </c>
      <c r="G257" s="378" t="s">
        <v>1061</v>
      </c>
      <c r="H257" s="378" t="s">
        <v>1062</v>
      </c>
      <c r="I257" s="380">
        <v>86.15</v>
      </c>
      <c r="J257" s="380">
        <v>96</v>
      </c>
      <c r="K257" s="381">
        <v>8270.7999999999993</v>
      </c>
    </row>
    <row r="258" spans="1:11" ht="14.4" customHeight="1" x14ac:dyDescent="0.3">
      <c r="A258" s="376" t="s">
        <v>384</v>
      </c>
      <c r="B258" s="377" t="s">
        <v>556</v>
      </c>
      <c r="C258" s="378" t="s">
        <v>389</v>
      </c>
      <c r="D258" s="379" t="s">
        <v>557</v>
      </c>
      <c r="E258" s="378" t="s">
        <v>1485</v>
      </c>
      <c r="F258" s="379" t="s">
        <v>1486</v>
      </c>
      <c r="G258" s="378" t="s">
        <v>1063</v>
      </c>
      <c r="H258" s="378" t="s">
        <v>1064</v>
      </c>
      <c r="I258" s="380">
        <v>48.847499999999997</v>
      </c>
      <c r="J258" s="380">
        <v>684</v>
      </c>
      <c r="K258" s="381">
        <v>33546.879999999997</v>
      </c>
    </row>
    <row r="259" spans="1:11" ht="14.4" customHeight="1" x14ac:dyDescent="0.3">
      <c r="A259" s="376" t="s">
        <v>384</v>
      </c>
      <c r="B259" s="377" t="s">
        <v>556</v>
      </c>
      <c r="C259" s="378" t="s">
        <v>389</v>
      </c>
      <c r="D259" s="379" t="s">
        <v>557</v>
      </c>
      <c r="E259" s="378" t="s">
        <v>1485</v>
      </c>
      <c r="F259" s="379" t="s">
        <v>1486</v>
      </c>
      <c r="G259" s="378" t="s">
        <v>1065</v>
      </c>
      <c r="H259" s="378" t="s">
        <v>1066</v>
      </c>
      <c r="I259" s="380">
        <v>52.734999999999999</v>
      </c>
      <c r="J259" s="380">
        <v>252</v>
      </c>
      <c r="K259" s="381">
        <v>13239.259999999998</v>
      </c>
    </row>
    <row r="260" spans="1:11" ht="14.4" customHeight="1" x14ac:dyDescent="0.3">
      <c r="A260" s="376" t="s">
        <v>384</v>
      </c>
      <c r="B260" s="377" t="s">
        <v>556</v>
      </c>
      <c r="C260" s="378" t="s">
        <v>389</v>
      </c>
      <c r="D260" s="379" t="s">
        <v>557</v>
      </c>
      <c r="E260" s="378" t="s">
        <v>1485</v>
      </c>
      <c r="F260" s="379" t="s">
        <v>1486</v>
      </c>
      <c r="G260" s="378" t="s">
        <v>1067</v>
      </c>
      <c r="H260" s="378" t="s">
        <v>1068</v>
      </c>
      <c r="I260" s="380">
        <v>315.33</v>
      </c>
      <c r="J260" s="380">
        <v>264</v>
      </c>
      <c r="K260" s="381">
        <v>83245.86</v>
      </c>
    </row>
    <row r="261" spans="1:11" ht="14.4" customHeight="1" x14ac:dyDescent="0.3">
      <c r="A261" s="376" t="s">
        <v>384</v>
      </c>
      <c r="B261" s="377" t="s">
        <v>556</v>
      </c>
      <c r="C261" s="378" t="s">
        <v>389</v>
      </c>
      <c r="D261" s="379" t="s">
        <v>557</v>
      </c>
      <c r="E261" s="378" t="s">
        <v>1485</v>
      </c>
      <c r="F261" s="379" t="s">
        <v>1486</v>
      </c>
      <c r="G261" s="378" t="s">
        <v>1067</v>
      </c>
      <c r="H261" s="378" t="s">
        <v>1069</v>
      </c>
      <c r="I261" s="380">
        <v>315.31666666666666</v>
      </c>
      <c r="J261" s="380">
        <v>612</v>
      </c>
      <c r="K261" s="381">
        <v>192968.15999999997</v>
      </c>
    </row>
    <row r="262" spans="1:11" ht="14.4" customHeight="1" x14ac:dyDescent="0.3">
      <c r="A262" s="376" t="s">
        <v>384</v>
      </c>
      <c r="B262" s="377" t="s">
        <v>556</v>
      </c>
      <c r="C262" s="378" t="s">
        <v>389</v>
      </c>
      <c r="D262" s="379" t="s">
        <v>557</v>
      </c>
      <c r="E262" s="378" t="s">
        <v>1485</v>
      </c>
      <c r="F262" s="379" t="s">
        <v>1486</v>
      </c>
      <c r="G262" s="378" t="s">
        <v>1070</v>
      </c>
      <c r="H262" s="378" t="s">
        <v>1071</v>
      </c>
      <c r="I262" s="380">
        <v>360.29</v>
      </c>
      <c r="J262" s="380">
        <v>48</v>
      </c>
      <c r="K262" s="381">
        <v>17293.939999999999</v>
      </c>
    </row>
    <row r="263" spans="1:11" ht="14.4" customHeight="1" x14ac:dyDescent="0.3">
      <c r="A263" s="376" t="s">
        <v>384</v>
      </c>
      <c r="B263" s="377" t="s">
        <v>556</v>
      </c>
      <c r="C263" s="378" t="s">
        <v>389</v>
      </c>
      <c r="D263" s="379" t="s">
        <v>557</v>
      </c>
      <c r="E263" s="378" t="s">
        <v>1485</v>
      </c>
      <c r="F263" s="379" t="s">
        <v>1486</v>
      </c>
      <c r="G263" s="378" t="s">
        <v>1070</v>
      </c>
      <c r="H263" s="378" t="s">
        <v>1072</v>
      </c>
      <c r="I263" s="380">
        <v>360.33</v>
      </c>
      <c r="J263" s="380">
        <v>96</v>
      </c>
      <c r="K263" s="381">
        <v>34592</v>
      </c>
    </row>
    <row r="264" spans="1:11" ht="14.4" customHeight="1" x14ac:dyDescent="0.3">
      <c r="A264" s="376" t="s">
        <v>384</v>
      </c>
      <c r="B264" s="377" t="s">
        <v>556</v>
      </c>
      <c r="C264" s="378" t="s">
        <v>389</v>
      </c>
      <c r="D264" s="379" t="s">
        <v>557</v>
      </c>
      <c r="E264" s="378" t="s">
        <v>1485</v>
      </c>
      <c r="F264" s="379" t="s">
        <v>1486</v>
      </c>
      <c r="G264" s="378" t="s">
        <v>1073</v>
      </c>
      <c r="H264" s="378" t="s">
        <v>1074</v>
      </c>
      <c r="I264" s="380">
        <v>108.19</v>
      </c>
      <c r="J264" s="380">
        <v>204</v>
      </c>
      <c r="K264" s="381">
        <v>22069.190000000002</v>
      </c>
    </row>
    <row r="265" spans="1:11" ht="14.4" customHeight="1" x14ac:dyDescent="0.3">
      <c r="A265" s="376" t="s">
        <v>384</v>
      </c>
      <c r="B265" s="377" t="s">
        <v>556</v>
      </c>
      <c r="C265" s="378" t="s">
        <v>389</v>
      </c>
      <c r="D265" s="379" t="s">
        <v>557</v>
      </c>
      <c r="E265" s="378" t="s">
        <v>1485</v>
      </c>
      <c r="F265" s="379" t="s">
        <v>1486</v>
      </c>
      <c r="G265" s="378" t="s">
        <v>1075</v>
      </c>
      <c r="H265" s="378" t="s">
        <v>1076</v>
      </c>
      <c r="I265" s="380">
        <v>232.16</v>
      </c>
      <c r="J265" s="380">
        <v>72</v>
      </c>
      <c r="K265" s="381">
        <v>16715.25</v>
      </c>
    </row>
    <row r="266" spans="1:11" ht="14.4" customHeight="1" x14ac:dyDescent="0.3">
      <c r="A266" s="376" t="s">
        <v>384</v>
      </c>
      <c r="B266" s="377" t="s">
        <v>556</v>
      </c>
      <c r="C266" s="378" t="s">
        <v>389</v>
      </c>
      <c r="D266" s="379" t="s">
        <v>557</v>
      </c>
      <c r="E266" s="378" t="s">
        <v>1485</v>
      </c>
      <c r="F266" s="379" t="s">
        <v>1486</v>
      </c>
      <c r="G266" s="378" t="s">
        <v>1075</v>
      </c>
      <c r="H266" s="378" t="s">
        <v>1077</v>
      </c>
      <c r="I266" s="380">
        <v>232.18</v>
      </c>
      <c r="J266" s="380">
        <v>300</v>
      </c>
      <c r="K266" s="381">
        <v>69656.08</v>
      </c>
    </row>
    <row r="267" spans="1:11" ht="14.4" customHeight="1" x14ac:dyDescent="0.3">
      <c r="A267" s="376" t="s">
        <v>384</v>
      </c>
      <c r="B267" s="377" t="s">
        <v>556</v>
      </c>
      <c r="C267" s="378" t="s">
        <v>389</v>
      </c>
      <c r="D267" s="379" t="s">
        <v>557</v>
      </c>
      <c r="E267" s="378" t="s">
        <v>1485</v>
      </c>
      <c r="F267" s="379" t="s">
        <v>1486</v>
      </c>
      <c r="G267" s="378" t="s">
        <v>1078</v>
      </c>
      <c r="H267" s="378" t="s">
        <v>1079</v>
      </c>
      <c r="I267" s="380">
        <v>73.942499999999995</v>
      </c>
      <c r="J267" s="380">
        <v>360</v>
      </c>
      <c r="K267" s="381">
        <v>25953.58</v>
      </c>
    </row>
    <row r="268" spans="1:11" ht="14.4" customHeight="1" x14ac:dyDescent="0.3">
      <c r="A268" s="376" t="s">
        <v>384</v>
      </c>
      <c r="B268" s="377" t="s">
        <v>556</v>
      </c>
      <c r="C268" s="378" t="s">
        <v>389</v>
      </c>
      <c r="D268" s="379" t="s">
        <v>557</v>
      </c>
      <c r="E268" s="378" t="s">
        <v>1485</v>
      </c>
      <c r="F268" s="379" t="s">
        <v>1486</v>
      </c>
      <c r="G268" s="378" t="s">
        <v>1080</v>
      </c>
      <c r="H268" s="378" t="s">
        <v>1081</v>
      </c>
      <c r="I268" s="380">
        <v>457.6</v>
      </c>
      <c r="J268" s="380">
        <v>60</v>
      </c>
      <c r="K268" s="381">
        <v>27456.25</v>
      </c>
    </row>
    <row r="269" spans="1:11" ht="14.4" customHeight="1" x14ac:dyDescent="0.3">
      <c r="A269" s="376" t="s">
        <v>384</v>
      </c>
      <c r="B269" s="377" t="s">
        <v>556</v>
      </c>
      <c r="C269" s="378" t="s">
        <v>389</v>
      </c>
      <c r="D269" s="379" t="s">
        <v>557</v>
      </c>
      <c r="E269" s="378" t="s">
        <v>1485</v>
      </c>
      <c r="F269" s="379" t="s">
        <v>1486</v>
      </c>
      <c r="G269" s="378" t="s">
        <v>1082</v>
      </c>
      <c r="H269" s="378" t="s">
        <v>1083</v>
      </c>
      <c r="I269" s="380">
        <v>89.41</v>
      </c>
      <c r="J269" s="380">
        <v>36</v>
      </c>
      <c r="K269" s="381">
        <v>3218.76</v>
      </c>
    </row>
    <row r="270" spans="1:11" ht="14.4" customHeight="1" x14ac:dyDescent="0.3">
      <c r="A270" s="376" t="s">
        <v>384</v>
      </c>
      <c r="B270" s="377" t="s">
        <v>556</v>
      </c>
      <c r="C270" s="378" t="s">
        <v>389</v>
      </c>
      <c r="D270" s="379" t="s">
        <v>557</v>
      </c>
      <c r="E270" s="378" t="s">
        <v>1485</v>
      </c>
      <c r="F270" s="379" t="s">
        <v>1486</v>
      </c>
      <c r="G270" s="378" t="s">
        <v>1084</v>
      </c>
      <c r="H270" s="378" t="s">
        <v>1085</v>
      </c>
      <c r="I270" s="380">
        <v>50.12</v>
      </c>
      <c r="J270" s="380">
        <v>324</v>
      </c>
      <c r="K270" s="381">
        <v>16237.91</v>
      </c>
    </row>
    <row r="271" spans="1:11" ht="14.4" customHeight="1" x14ac:dyDescent="0.3">
      <c r="A271" s="376" t="s">
        <v>384</v>
      </c>
      <c r="B271" s="377" t="s">
        <v>556</v>
      </c>
      <c r="C271" s="378" t="s">
        <v>389</v>
      </c>
      <c r="D271" s="379" t="s">
        <v>557</v>
      </c>
      <c r="E271" s="378" t="s">
        <v>1485</v>
      </c>
      <c r="F271" s="379" t="s">
        <v>1486</v>
      </c>
      <c r="G271" s="378" t="s">
        <v>1086</v>
      </c>
      <c r="H271" s="378" t="s">
        <v>1087</v>
      </c>
      <c r="I271" s="380">
        <v>31.36</v>
      </c>
      <c r="J271" s="380">
        <v>480</v>
      </c>
      <c r="K271" s="381">
        <v>15054.42</v>
      </c>
    </row>
    <row r="272" spans="1:11" ht="14.4" customHeight="1" x14ac:dyDescent="0.3">
      <c r="A272" s="376" t="s">
        <v>384</v>
      </c>
      <c r="B272" s="377" t="s">
        <v>556</v>
      </c>
      <c r="C272" s="378" t="s">
        <v>389</v>
      </c>
      <c r="D272" s="379" t="s">
        <v>557</v>
      </c>
      <c r="E272" s="378" t="s">
        <v>1485</v>
      </c>
      <c r="F272" s="379" t="s">
        <v>1486</v>
      </c>
      <c r="G272" s="378" t="s">
        <v>1086</v>
      </c>
      <c r="H272" s="378" t="s">
        <v>1088</v>
      </c>
      <c r="I272" s="380">
        <v>31.36</v>
      </c>
      <c r="J272" s="380">
        <v>1320</v>
      </c>
      <c r="K272" s="381">
        <v>41390.78</v>
      </c>
    </row>
    <row r="273" spans="1:11" ht="14.4" customHeight="1" x14ac:dyDescent="0.3">
      <c r="A273" s="376" t="s">
        <v>384</v>
      </c>
      <c r="B273" s="377" t="s">
        <v>556</v>
      </c>
      <c r="C273" s="378" t="s">
        <v>389</v>
      </c>
      <c r="D273" s="379" t="s">
        <v>557</v>
      </c>
      <c r="E273" s="378" t="s">
        <v>1485</v>
      </c>
      <c r="F273" s="379" t="s">
        <v>1486</v>
      </c>
      <c r="G273" s="378" t="s">
        <v>1089</v>
      </c>
      <c r="H273" s="378" t="s">
        <v>1090</v>
      </c>
      <c r="I273" s="380">
        <v>76.224999999999994</v>
      </c>
      <c r="J273" s="380">
        <v>144</v>
      </c>
      <c r="K273" s="381">
        <v>10976.66</v>
      </c>
    </row>
    <row r="274" spans="1:11" ht="14.4" customHeight="1" x14ac:dyDescent="0.3">
      <c r="A274" s="376" t="s">
        <v>384</v>
      </c>
      <c r="B274" s="377" t="s">
        <v>556</v>
      </c>
      <c r="C274" s="378" t="s">
        <v>389</v>
      </c>
      <c r="D274" s="379" t="s">
        <v>557</v>
      </c>
      <c r="E274" s="378" t="s">
        <v>1485</v>
      </c>
      <c r="F274" s="379" t="s">
        <v>1486</v>
      </c>
      <c r="G274" s="378" t="s">
        <v>1091</v>
      </c>
      <c r="H274" s="378" t="s">
        <v>1092</v>
      </c>
      <c r="I274" s="380">
        <v>134.69125</v>
      </c>
      <c r="J274" s="380">
        <v>1224</v>
      </c>
      <c r="K274" s="381">
        <v>152791.1</v>
      </c>
    </row>
    <row r="275" spans="1:11" ht="14.4" customHeight="1" x14ac:dyDescent="0.3">
      <c r="A275" s="376" t="s">
        <v>384</v>
      </c>
      <c r="B275" s="377" t="s">
        <v>556</v>
      </c>
      <c r="C275" s="378" t="s">
        <v>389</v>
      </c>
      <c r="D275" s="379" t="s">
        <v>557</v>
      </c>
      <c r="E275" s="378" t="s">
        <v>1485</v>
      </c>
      <c r="F275" s="379" t="s">
        <v>1486</v>
      </c>
      <c r="G275" s="378" t="s">
        <v>1093</v>
      </c>
      <c r="H275" s="378" t="s">
        <v>1094</v>
      </c>
      <c r="I275" s="380">
        <v>114.2</v>
      </c>
      <c r="J275" s="380">
        <v>576</v>
      </c>
      <c r="K275" s="381">
        <v>65781.02</v>
      </c>
    </row>
    <row r="276" spans="1:11" ht="14.4" customHeight="1" x14ac:dyDescent="0.3">
      <c r="A276" s="376" t="s">
        <v>384</v>
      </c>
      <c r="B276" s="377" t="s">
        <v>556</v>
      </c>
      <c r="C276" s="378" t="s">
        <v>389</v>
      </c>
      <c r="D276" s="379" t="s">
        <v>557</v>
      </c>
      <c r="E276" s="378" t="s">
        <v>1485</v>
      </c>
      <c r="F276" s="379" t="s">
        <v>1486</v>
      </c>
      <c r="G276" s="378" t="s">
        <v>1095</v>
      </c>
      <c r="H276" s="378" t="s">
        <v>1096</v>
      </c>
      <c r="I276" s="380">
        <v>122.24857142857142</v>
      </c>
      <c r="J276" s="380">
        <v>576</v>
      </c>
      <c r="K276" s="381">
        <v>69577.710000000006</v>
      </c>
    </row>
    <row r="277" spans="1:11" ht="14.4" customHeight="1" x14ac:dyDescent="0.3">
      <c r="A277" s="376" t="s">
        <v>384</v>
      </c>
      <c r="B277" s="377" t="s">
        <v>556</v>
      </c>
      <c r="C277" s="378" t="s">
        <v>389</v>
      </c>
      <c r="D277" s="379" t="s">
        <v>557</v>
      </c>
      <c r="E277" s="378" t="s">
        <v>1485</v>
      </c>
      <c r="F277" s="379" t="s">
        <v>1486</v>
      </c>
      <c r="G277" s="378" t="s">
        <v>1097</v>
      </c>
      <c r="H277" s="378" t="s">
        <v>1098</v>
      </c>
      <c r="I277" s="380">
        <v>41.817999999999998</v>
      </c>
      <c r="J277" s="380">
        <v>612</v>
      </c>
      <c r="K277" s="381">
        <v>25786.400000000001</v>
      </c>
    </row>
    <row r="278" spans="1:11" ht="14.4" customHeight="1" x14ac:dyDescent="0.3">
      <c r="A278" s="376" t="s">
        <v>384</v>
      </c>
      <c r="B278" s="377" t="s">
        <v>556</v>
      </c>
      <c r="C278" s="378" t="s">
        <v>389</v>
      </c>
      <c r="D278" s="379" t="s">
        <v>557</v>
      </c>
      <c r="E278" s="378" t="s">
        <v>1485</v>
      </c>
      <c r="F278" s="379" t="s">
        <v>1486</v>
      </c>
      <c r="G278" s="378" t="s">
        <v>1099</v>
      </c>
      <c r="H278" s="378" t="s">
        <v>1100</v>
      </c>
      <c r="I278" s="380">
        <v>120.36</v>
      </c>
      <c r="J278" s="380">
        <v>192</v>
      </c>
      <c r="K278" s="381">
        <v>23109.25</v>
      </c>
    </row>
    <row r="279" spans="1:11" ht="14.4" customHeight="1" x14ac:dyDescent="0.3">
      <c r="A279" s="376" t="s">
        <v>384</v>
      </c>
      <c r="B279" s="377" t="s">
        <v>556</v>
      </c>
      <c r="C279" s="378" t="s">
        <v>389</v>
      </c>
      <c r="D279" s="379" t="s">
        <v>557</v>
      </c>
      <c r="E279" s="378" t="s">
        <v>1485</v>
      </c>
      <c r="F279" s="379" t="s">
        <v>1486</v>
      </c>
      <c r="G279" s="378" t="s">
        <v>1101</v>
      </c>
      <c r="H279" s="378" t="s">
        <v>1102</v>
      </c>
      <c r="I279" s="380">
        <v>374.4</v>
      </c>
      <c r="J279" s="380">
        <v>60</v>
      </c>
      <c r="K279" s="381">
        <v>22464.32</v>
      </c>
    </row>
    <row r="280" spans="1:11" ht="14.4" customHeight="1" x14ac:dyDescent="0.3">
      <c r="A280" s="376" t="s">
        <v>384</v>
      </c>
      <c r="B280" s="377" t="s">
        <v>556</v>
      </c>
      <c r="C280" s="378" t="s">
        <v>389</v>
      </c>
      <c r="D280" s="379" t="s">
        <v>557</v>
      </c>
      <c r="E280" s="378" t="s">
        <v>1485</v>
      </c>
      <c r="F280" s="379" t="s">
        <v>1486</v>
      </c>
      <c r="G280" s="378" t="s">
        <v>1103</v>
      </c>
      <c r="H280" s="378" t="s">
        <v>1104</v>
      </c>
      <c r="I280" s="380">
        <v>26.8</v>
      </c>
      <c r="J280" s="380">
        <v>144</v>
      </c>
      <c r="K280" s="381">
        <v>3859.4</v>
      </c>
    </row>
    <row r="281" spans="1:11" ht="14.4" customHeight="1" x14ac:dyDescent="0.3">
      <c r="A281" s="376" t="s">
        <v>384</v>
      </c>
      <c r="B281" s="377" t="s">
        <v>556</v>
      </c>
      <c r="C281" s="378" t="s">
        <v>389</v>
      </c>
      <c r="D281" s="379" t="s">
        <v>557</v>
      </c>
      <c r="E281" s="378" t="s">
        <v>1485</v>
      </c>
      <c r="F281" s="379" t="s">
        <v>1486</v>
      </c>
      <c r="G281" s="378" t="s">
        <v>1105</v>
      </c>
      <c r="H281" s="378" t="s">
        <v>1106</v>
      </c>
      <c r="I281" s="380">
        <v>95.45</v>
      </c>
      <c r="J281" s="380">
        <v>96</v>
      </c>
      <c r="K281" s="381">
        <v>9163.2000000000007</v>
      </c>
    </row>
    <row r="282" spans="1:11" ht="14.4" customHeight="1" x14ac:dyDescent="0.3">
      <c r="A282" s="376" t="s">
        <v>384</v>
      </c>
      <c r="B282" s="377" t="s">
        <v>556</v>
      </c>
      <c r="C282" s="378" t="s">
        <v>389</v>
      </c>
      <c r="D282" s="379" t="s">
        <v>557</v>
      </c>
      <c r="E282" s="378" t="s">
        <v>1485</v>
      </c>
      <c r="F282" s="379" t="s">
        <v>1486</v>
      </c>
      <c r="G282" s="378" t="s">
        <v>1107</v>
      </c>
      <c r="H282" s="378" t="s">
        <v>1108</v>
      </c>
      <c r="I282" s="380">
        <v>58.660000000000004</v>
      </c>
      <c r="J282" s="380">
        <v>684</v>
      </c>
      <c r="K282" s="381">
        <v>39535.200000000004</v>
      </c>
    </row>
    <row r="283" spans="1:11" ht="14.4" customHeight="1" x14ac:dyDescent="0.3">
      <c r="A283" s="376" t="s">
        <v>384</v>
      </c>
      <c r="B283" s="377" t="s">
        <v>556</v>
      </c>
      <c r="C283" s="378" t="s">
        <v>389</v>
      </c>
      <c r="D283" s="379" t="s">
        <v>557</v>
      </c>
      <c r="E283" s="378" t="s">
        <v>1485</v>
      </c>
      <c r="F283" s="379" t="s">
        <v>1486</v>
      </c>
      <c r="G283" s="378" t="s">
        <v>1109</v>
      </c>
      <c r="H283" s="378" t="s">
        <v>1110</v>
      </c>
      <c r="I283" s="380">
        <v>346.44</v>
      </c>
      <c r="J283" s="380">
        <v>48</v>
      </c>
      <c r="K283" s="381">
        <v>16629.23</v>
      </c>
    </row>
    <row r="284" spans="1:11" ht="14.4" customHeight="1" x14ac:dyDescent="0.3">
      <c r="A284" s="376" t="s">
        <v>384</v>
      </c>
      <c r="B284" s="377" t="s">
        <v>556</v>
      </c>
      <c r="C284" s="378" t="s">
        <v>389</v>
      </c>
      <c r="D284" s="379" t="s">
        <v>557</v>
      </c>
      <c r="E284" s="378" t="s">
        <v>1485</v>
      </c>
      <c r="F284" s="379" t="s">
        <v>1486</v>
      </c>
      <c r="G284" s="378" t="s">
        <v>1111</v>
      </c>
      <c r="H284" s="378" t="s">
        <v>1112</v>
      </c>
      <c r="I284" s="380">
        <v>66.153333333333336</v>
      </c>
      <c r="J284" s="380">
        <v>264</v>
      </c>
      <c r="K284" s="381">
        <v>18029.239999999998</v>
      </c>
    </row>
    <row r="285" spans="1:11" ht="14.4" customHeight="1" x14ac:dyDescent="0.3">
      <c r="A285" s="376" t="s">
        <v>384</v>
      </c>
      <c r="B285" s="377" t="s">
        <v>556</v>
      </c>
      <c r="C285" s="378" t="s">
        <v>389</v>
      </c>
      <c r="D285" s="379" t="s">
        <v>557</v>
      </c>
      <c r="E285" s="378" t="s">
        <v>1485</v>
      </c>
      <c r="F285" s="379" t="s">
        <v>1486</v>
      </c>
      <c r="G285" s="378" t="s">
        <v>1113</v>
      </c>
      <c r="H285" s="378" t="s">
        <v>1114</v>
      </c>
      <c r="I285" s="380">
        <v>48.5</v>
      </c>
      <c r="J285" s="380">
        <v>36</v>
      </c>
      <c r="K285" s="381">
        <v>1745.84</v>
      </c>
    </row>
    <row r="286" spans="1:11" ht="14.4" customHeight="1" x14ac:dyDescent="0.3">
      <c r="A286" s="376" t="s">
        <v>384</v>
      </c>
      <c r="B286" s="377" t="s">
        <v>556</v>
      </c>
      <c r="C286" s="378" t="s">
        <v>389</v>
      </c>
      <c r="D286" s="379" t="s">
        <v>557</v>
      </c>
      <c r="E286" s="378" t="s">
        <v>1485</v>
      </c>
      <c r="F286" s="379" t="s">
        <v>1486</v>
      </c>
      <c r="G286" s="378" t="s">
        <v>1115</v>
      </c>
      <c r="H286" s="378" t="s">
        <v>1116</v>
      </c>
      <c r="I286" s="380">
        <v>57.364999999999995</v>
      </c>
      <c r="J286" s="380">
        <v>432</v>
      </c>
      <c r="K286" s="381">
        <v>24781.350000000002</v>
      </c>
    </row>
    <row r="287" spans="1:11" ht="14.4" customHeight="1" x14ac:dyDescent="0.3">
      <c r="A287" s="376" t="s">
        <v>384</v>
      </c>
      <c r="B287" s="377" t="s">
        <v>556</v>
      </c>
      <c r="C287" s="378" t="s">
        <v>389</v>
      </c>
      <c r="D287" s="379" t="s">
        <v>557</v>
      </c>
      <c r="E287" s="378" t="s">
        <v>1485</v>
      </c>
      <c r="F287" s="379" t="s">
        <v>1486</v>
      </c>
      <c r="G287" s="378" t="s">
        <v>1117</v>
      </c>
      <c r="H287" s="378" t="s">
        <v>1118</v>
      </c>
      <c r="I287" s="380">
        <v>154.77000000000001</v>
      </c>
      <c r="J287" s="380">
        <v>48</v>
      </c>
      <c r="K287" s="381">
        <v>7429</v>
      </c>
    </row>
    <row r="288" spans="1:11" ht="14.4" customHeight="1" x14ac:dyDescent="0.3">
      <c r="A288" s="376" t="s">
        <v>384</v>
      </c>
      <c r="B288" s="377" t="s">
        <v>556</v>
      </c>
      <c r="C288" s="378" t="s">
        <v>389</v>
      </c>
      <c r="D288" s="379" t="s">
        <v>557</v>
      </c>
      <c r="E288" s="378" t="s">
        <v>1485</v>
      </c>
      <c r="F288" s="379" t="s">
        <v>1486</v>
      </c>
      <c r="G288" s="378" t="s">
        <v>1117</v>
      </c>
      <c r="H288" s="378" t="s">
        <v>1119</v>
      </c>
      <c r="I288" s="380">
        <v>154.77000000000001</v>
      </c>
      <c r="J288" s="380">
        <v>192</v>
      </c>
      <c r="K288" s="381">
        <v>29716</v>
      </c>
    </row>
    <row r="289" spans="1:11" ht="14.4" customHeight="1" x14ac:dyDescent="0.3">
      <c r="A289" s="376" t="s">
        <v>384</v>
      </c>
      <c r="B289" s="377" t="s">
        <v>556</v>
      </c>
      <c r="C289" s="378" t="s">
        <v>389</v>
      </c>
      <c r="D289" s="379" t="s">
        <v>557</v>
      </c>
      <c r="E289" s="378" t="s">
        <v>1485</v>
      </c>
      <c r="F289" s="379" t="s">
        <v>1486</v>
      </c>
      <c r="G289" s="378" t="s">
        <v>1120</v>
      </c>
      <c r="H289" s="378" t="s">
        <v>1121</v>
      </c>
      <c r="I289" s="380">
        <v>176.19</v>
      </c>
      <c r="J289" s="380">
        <v>96</v>
      </c>
      <c r="K289" s="381">
        <v>16914.66</v>
      </c>
    </row>
    <row r="290" spans="1:11" ht="14.4" customHeight="1" x14ac:dyDescent="0.3">
      <c r="A290" s="376" t="s">
        <v>384</v>
      </c>
      <c r="B290" s="377" t="s">
        <v>556</v>
      </c>
      <c r="C290" s="378" t="s">
        <v>389</v>
      </c>
      <c r="D290" s="379" t="s">
        <v>557</v>
      </c>
      <c r="E290" s="378" t="s">
        <v>1485</v>
      </c>
      <c r="F290" s="379" t="s">
        <v>1486</v>
      </c>
      <c r="G290" s="378" t="s">
        <v>1122</v>
      </c>
      <c r="H290" s="378" t="s">
        <v>1123</v>
      </c>
      <c r="I290" s="380">
        <v>46.06</v>
      </c>
      <c r="J290" s="380">
        <v>720</v>
      </c>
      <c r="K290" s="381">
        <v>33165.990000000005</v>
      </c>
    </row>
    <row r="291" spans="1:11" ht="14.4" customHeight="1" x14ac:dyDescent="0.3">
      <c r="A291" s="376" t="s">
        <v>384</v>
      </c>
      <c r="B291" s="377" t="s">
        <v>556</v>
      </c>
      <c r="C291" s="378" t="s">
        <v>389</v>
      </c>
      <c r="D291" s="379" t="s">
        <v>557</v>
      </c>
      <c r="E291" s="378" t="s">
        <v>1485</v>
      </c>
      <c r="F291" s="379" t="s">
        <v>1486</v>
      </c>
      <c r="G291" s="378" t="s">
        <v>1124</v>
      </c>
      <c r="H291" s="378" t="s">
        <v>1125</v>
      </c>
      <c r="I291" s="380">
        <v>121.50999999999999</v>
      </c>
      <c r="J291" s="380">
        <v>576</v>
      </c>
      <c r="K291" s="381">
        <v>76934.999999999985</v>
      </c>
    </row>
    <row r="292" spans="1:11" ht="14.4" customHeight="1" x14ac:dyDescent="0.3">
      <c r="A292" s="376" t="s">
        <v>384</v>
      </c>
      <c r="B292" s="377" t="s">
        <v>556</v>
      </c>
      <c r="C292" s="378" t="s">
        <v>389</v>
      </c>
      <c r="D292" s="379" t="s">
        <v>557</v>
      </c>
      <c r="E292" s="378" t="s">
        <v>1485</v>
      </c>
      <c r="F292" s="379" t="s">
        <v>1486</v>
      </c>
      <c r="G292" s="378" t="s">
        <v>1126</v>
      </c>
      <c r="H292" s="378" t="s">
        <v>1127</v>
      </c>
      <c r="I292" s="380">
        <v>103.4</v>
      </c>
      <c r="J292" s="380">
        <v>72</v>
      </c>
      <c r="K292" s="381">
        <v>7444.73</v>
      </c>
    </row>
    <row r="293" spans="1:11" ht="14.4" customHeight="1" x14ac:dyDescent="0.3">
      <c r="A293" s="376" t="s">
        <v>384</v>
      </c>
      <c r="B293" s="377" t="s">
        <v>556</v>
      </c>
      <c r="C293" s="378" t="s">
        <v>389</v>
      </c>
      <c r="D293" s="379" t="s">
        <v>557</v>
      </c>
      <c r="E293" s="378" t="s">
        <v>1485</v>
      </c>
      <c r="F293" s="379" t="s">
        <v>1486</v>
      </c>
      <c r="G293" s="378" t="s">
        <v>1128</v>
      </c>
      <c r="H293" s="378" t="s">
        <v>1129</v>
      </c>
      <c r="I293" s="380">
        <v>42</v>
      </c>
      <c r="J293" s="380">
        <v>288</v>
      </c>
      <c r="K293" s="381">
        <v>12095.24</v>
      </c>
    </row>
    <row r="294" spans="1:11" ht="14.4" customHeight="1" x14ac:dyDescent="0.3">
      <c r="A294" s="376" t="s">
        <v>384</v>
      </c>
      <c r="B294" s="377" t="s">
        <v>556</v>
      </c>
      <c r="C294" s="378" t="s">
        <v>389</v>
      </c>
      <c r="D294" s="379" t="s">
        <v>557</v>
      </c>
      <c r="E294" s="378" t="s">
        <v>1485</v>
      </c>
      <c r="F294" s="379" t="s">
        <v>1486</v>
      </c>
      <c r="G294" s="378" t="s">
        <v>1130</v>
      </c>
      <c r="H294" s="378" t="s">
        <v>1131</v>
      </c>
      <c r="I294" s="380">
        <v>41.9</v>
      </c>
      <c r="J294" s="380">
        <v>720</v>
      </c>
      <c r="K294" s="381">
        <v>30167.49</v>
      </c>
    </row>
    <row r="295" spans="1:11" ht="14.4" customHeight="1" x14ac:dyDescent="0.3">
      <c r="A295" s="376" t="s">
        <v>384</v>
      </c>
      <c r="B295" s="377" t="s">
        <v>556</v>
      </c>
      <c r="C295" s="378" t="s">
        <v>389</v>
      </c>
      <c r="D295" s="379" t="s">
        <v>557</v>
      </c>
      <c r="E295" s="378" t="s">
        <v>1485</v>
      </c>
      <c r="F295" s="379" t="s">
        <v>1486</v>
      </c>
      <c r="G295" s="378" t="s">
        <v>1132</v>
      </c>
      <c r="H295" s="378" t="s">
        <v>1133</v>
      </c>
      <c r="I295" s="380">
        <v>62.844999999999999</v>
      </c>
      <c r="J295" s="380">
        <v>108</v>
      </c>
      <c r="K295" s="381">
        <v>7021.99</v>
      </c>
    </row>
    <row r="296" spans="1:11" ht="14.4" customHeight="1" x14ac:dyDescent="0.3">
      <c r="A296" s="376" t="s">
        <v>384</v>
      </c>
      <c r="B296" s="377" t="s">
        <v>556</v>
      </c>
      <c r="C296" s="378" t="s">
        <v>389</v>
      </c>
      <c r="D296" s="379" t="s">
        <v>557</v>
      </c>
      <c r="E296" s="378" t="s">
        <v>1485</v>
      </c>
      <c r="F296" s="379" t="s">
        <v>1486</v>
      </c>
      <c r="G296" s="378" t="s">
        <v>1134</v>
      </c>
      <c r="H296" s="378" t="s">
        <v>1135</v>
      </c>
      <c r="I296" s="380">
        <v>825.22</v>
      </c>
      <c r="J296" s="380">
        <v>24</v>
      </c>
      <c r="K296" s="381">
        <v>19805.3</v>
      </c>
    </row>
    <row r="297" spans="1:11" ht="14.4" customHeight="1" x14ac:dyDescent="0.3">
      <c r="A297" s="376" t="s">
        <v>384</v>
      </c>
      <c r="B297" s="377" t="s">
        <v>556</v>
      </c>
      <c r="C297" s="378" t="s">
        <v>389</v>
      </c>
      <c r="D297" s="379" t="s">
        <v>557</v>
      </c>
      <c r="E297" s="378" t="s">
        <v>1485</v>
      </c>
      <c r="F297" s="379" t="s">
        <v>1486</v>
      </c>
      <c r="G297" s="378" t="s">
        <v>1136</v>
      </c>
      <c r="H297" s="378" t="s">
        <v>1137</v>
      </c>
      <c r="I297" s="380">
        <v>120.7</v>
      </c>
      <c r="J297" s="380">
        <v>72</v>
      </c>
      <c r="K297" s="381">
        <v>8690.5499999999993</v>
      </c>
    </row>
    <row r="298" spans="1:11" ht="14.4" customHeight="1" x14ac:dyDescent="0.3">
      <c r="A298" s="376" t="s">
        <v>384</v>
      </c>
      <c r="B298" s="377" t="s">
        <v>556</v>
      </c>
      <c r="C298" s="378" t="s">
        <v>389</v>
      </c>
      <c r="D298" s="379" t="s">
        <v>557</v>
      </c>
      <c r="E298" s="378" t="s">
        <v>1485</v>
      </c>
      <c r="F298" s="379" t="s">
        <v>1486</v>
      </c>
      <c r="G298" s="378" t="s">
        <v>1138</v>
      </c>
      <c r="H298" s="378" t="s">
        <v>1139</v>
      </c>
      <c r="I298" s="380">
        <v>216.68</v>
      </c>
      <c r="J298" s="380">
        <v>96</v>
      </c>
      <c r="K298" s="381">
        <v>20801.2</v>
      </c>
    </row>
    <row r="299" spans="1:11" ht="14.4" customHeight="1" x14ac:dyDescent="0.3">
      <c r="A299" s="376" t="s">
        <v>384</v>
      </c>
      <c r="B299" s="377" t="s">
        <v>556</v>
      </c>
      <c r="C299" s="378" t="s">
        <v>389</v>
      </c>
      <c r="D299" s="379" t="s">
        <v>557</v>
      </c>
      <c r="E299" s="378" t="s">
        <v>1485</v>
      </c>
      <c r="F299" s="379" t="s">
        <v>1486</v>
      </c>
      <c r="G299" s="378" t="s">
        <v>1140</v>
      </c>
      <c r="H299" s="378" t="s">
        <v>1141</v>
      </c>
      <c r="I299" s="380">
        <v>44.12</v>
      </c>
      <c r="J299" s="380">
        <v>216</v>
      </c>
      <c r="K299" s="381">
        <v>9530.9699999999993</v>
      </c>
    </row>
    <row r="300" spans="1:11" ht="14.4" customHeight="1" x14ac:dyDescent="0.3">
      <c r="A300" s="376" t="s">
        <v>384</v>
      </c>
      <c r="B300" s="377" t="s">
        <v>556</v>
      </c>
      <c r="C300" s="378" t="s">
        <v>389</v>
      </c>
      <c r="D300" s="379" t="s">
        <v>557</v>
      </c>
      <c r="E300" s="378" t="s">
        <v>1485</v>
      </c>
      <c r="F300" s="379" t="s">
        <v>1486</v>
      </c>
      <c r="G300" s="378" t="s">
        <v>1142</v>
      </c>
      <c r="H300" s="378" t="s">
        <v>1143</v>
      </c>
      <c r="I300" s="380">
        <v>52.93</v>
      </c>
      <c r="J300" s="380">
        <v>144</v>
      </c>
      <c r="K300" s="381">
        <v>7622.57</v>
      </c>
    </row>
    <row r="301" spans="1:11" ht="14.4" customHeight="1" x14ac:dyDescent="0.3">
      <c r="A301" s="376" t="s">
        <v>384</v>
      </c>
      <c r="B301" s="377" t="s">
        <v>556</v>
      </c>
      <c r="C301" s="378" t="s">
        <v>389</v>
      </c>
      <c r="D301" s="379" t="s">
        <v>557</v>
      </c>
      <c r="E301" s="378" t="s">
        <v>1485</v>
      </c>
      <c r="F301" s="379" t="s">
        <v>1486</v>
      </c>
      <c r="G301" s="378" t="s">
        <v>1144</v>
      </c>
      <c r="H301" s="378" t="s">
        <v>1145</v>
      </c>
      <c r="I301" s="380">
        <v>110.77</v>
      </c>
      <c r="J301" s="380">
        <v>504</v>
      </c>
      <c r="K301" s="381">
        <v>55828.78</v>
      </c>
    </row>
    <row r="302" spans="1:11" ht="14.4" customHeight="1" x14ac:dyDescent="0.3">
      <c r="A302" s="376" t="s">
        <v>384</v>
      </c>
      <c r="B302" s="377" t="s">
        <v>556</v>
      </c>
      <c r="C302" s="378" t="s">
        <v>389</v>
      </c>
      <c r="D302" s="379" t="s">
        <v>557</v>
      </c>
      <c r="E302" s="378" t="s">
        <v>1485</v>
      </c>
      <c r="F302" s="379" t="s">
        <v>1486</v>
      </c>
      <c r="G302" s="378" t="s">
        <v>1146</v>
      </c>
      <c r="H302" s="378" t="s">
        <v>1147</v>
      </c>
      <c r="I302" s="380">
        <v>228.88000000000002</v>
      </c>
      <c r="J302" s="380">
        <v>684</v>
      </c>
      <c r="K302" s="381">
        <v>156555.65000000002</v>
      </c>
    </row>
    <row r="303" spans="1:11" ht="14.4" customHeight="1" x14ac:dyDescent="0.3">
      <c r="A303" s="376" t="s">
        <v>384</v>
      </c>
      <c r="B303" s="377" t="s">
        <v>556</v>
      </c>
      <c r="C303" s="378" t="s">
        <v>389</v>
      </c>
      <c r="D303" s="379" t="s">
        <v>557</v>
      </c>
      <c r="E303" s="378" t="s">
        <v>1485</v>
      </c>
      <c r="F303" s="379" t="s">
        <v>1486</v>
      </c>
      <c r="G303" s="378" t="s">
        <v>1148</v>
      </c>
      <c r="H303" s="378" t="s">
        <v>1149</v>
      </c>
      <c r="I303" s="380">
        <v>55.87</v>
      </c>
      <c r="J303" s="380">
        <v>72</v>
      </c>
      <c r="K303" s="381">
        <v>4022.7</v>
      </c>
    </row>
    <row r="304" spans="1:11" ht="14.4" customHeight="1" x14ac:dyDescent="0.3">
      <c r="A304" s="376" t="s">
        <v>384</v>
      </c>
      <c r="B304" s="377" t="s">
        <v>556</v>
      </c>
      <c r="C304" s="378" t="s">
        <v>389</v>
      </c>
      <c r="D304" s="379" t="s">
        <v>557</v>
      </c>
      <c r="E304" s="378" t="s">
        <v>1485</v>
      </c>
      <c r="F304" s="379" t="s">
        <v>1486</v>
      </c>
      <c r="G304" s="378" t="s">
        <v>1150</v>
      </c>
      <c r="H304" s="378" t="s">
        <v>1151</v>
      </c>
      <c r="I304" s="380">
        <v>268.22000000000003</v>
      </c>
      <c r="J304" s="380">
        <v>48</v>
      </c>
      <c r="K304" s="381">
        <v>12874.78</v>
      </c>
    </row>
    <row r="305" spans="1:11" ht="14.4" customHeight="1" x14ac:dyDescent="0.3">
      <c r="A305" s="376" t="s">
        <v>384</v>
      </c>
      <c r="B305" s="377" t="s">
        <v>556</v>
      </c>
      <c r="C305" s="378" t="s">
        <v>389</v>
      </c>
      <c r="D305" s="379" t="s">
        <v>557</v>
      </c>
      <c r="E305" s="378" t="s">
        <v>1485</v>
      </c>
      <c r="F305" s="379" t="s">
        <v>1486</v>
      </c>
      <c r="G305" s="378" t="s">
        <v>1152</v>
      </c>
      <c r="H305" s="378" t="s">
        <v>1153</v>
      </c>
      <c r="I305" s="380">
        <v>180.92400000000004</v>
      </c>
      <c r="J305" s="380">
        <v>360</v>
      </c>
      <c r="K305" s="381">
        <v>65133.25</v>
      </c>
    </row>
    <row r="306" spans="1:11" ht="14.4" customHeight="1" x14ac:dyDescent="0.3">
      <c r="A306" s="376" t="s">
        <v>384</v>
      </c>
      <c r="B306" s="377" t="s">
        <v>556</v>
      </c>
      <c r="C306" s="378" t="s">
        <v>389</v>
      </c>
      <c r="D306" s="379" t="s">
        <v>557</v>
      </c>
      <c r="E306" s="378" t="s">
        <v>1485</v>
      </c>
      <c r="F306" s="379" t="s">
        <v>1486</v>
      </c>
      <c r="G306" s="378" t="s">
        <v>1154</v>
      </c>
      <c r="H306" s="378" t="s">
        <v>1155</v>
      </c>
      <c r="I306" s="380">
        <v>80.5</v>
      </c>
      <c r="J306" s="380">
        <v>36</v>
      </c>
      <c r="K306" s="381">
        <v>2898</v>
      </c>
    </row>
    <row r="307" spans="1:11" ht="14.4" customHeight="1" x14ac:dyDescent="0.3">
      <c r="A307" s="376" t="s">
        <v>384</v>
      </c>
      <c r="B307" s="377" t="s">
        <v>556</v>
      </c>
      <c r="C307" s="378" t="s">
        <v>389</v>
      </c>
      <c r="D307" s="379" t="s">
        <v>557</v>
      </c>
      <c r="E307" s="378" t="s">
        <v>1485</v>
      </c>
      <c r="F307" s="379" t="s">
        <v>1486</v>
      </c>
      <c r="G307" s="378" t="s">
        <v>1156</v>
      </c>
      <c r="H307" s="378" t="s">
        <v>1157</v>
      </c>
      <c r="I307" s="380">
        <v>86.25</v>
      </c>
      <c r="J307" s="380">
        <v>1032</v>
      </c>
      <c r="K307" s="381">
        <v>89010</v>
      </c>
    </row>
    <row r="308" spans="1:11" ht="14.4" customHeight="1" x14ac:dyDescent="0.3">
      <c r="A308" s="376" t="s">
        <v>384</v>
      </c>
      <c r="B308" s="377" t="s">
        <v>556</v>
      </c>
      <c r="C308" s="378" t="s">
        <v>389</v>
      </c>
      <c r="D308" s="379" t="s">
        <v>557</v>
      </c>
      <c r="E308" s="378" t="s">
        <v>1485</v>
      </c>
      <c r="F308" s="379" t="s">
        <v>1486</v>
      </c>
      <c r="G308" s="378" t="s">
        <v>1158</v>
      </c>
      <c r="H308" s="378" t="s">
        <v>1159</v>
      </c>
      <c r="I308" s="380">
        <v>47.575000000000003</v>
      </c>
      <c r="J308" s="380">
        <v>288</v>
      </c>
      <c r="K308" s="381">
        <v>13700.55</v>
      </c>
    </row>
    <row r="309" spans="1:11" ht="14.4" customHeight="1" x14ac:dyDescent="0.3">
      <c r="A309" s="376" t="s">
        <v>384</v>
      </c>
      <c r="B309" s="377" t="s">
        <v>556</v>
      </c>
      <c r="C309" s="378" t="s">
        <v>389</v>
      </c>
      <c r="D309" s="379" t="s">
        <v>557</v>
      </c>
      <c r="E309" s="378" t="s">
        <v>1485</v>
      </c>
      <c r="F309" s="379" t="s">
        <v>1486</v>
      </c>
      <c r="G309" s="378" t="s">
        <v>1160</v>
      </c>
      <c r="H309" s="378" t="s">
        <v>1161</v>
      </c>
      <c r="I309" s="380">
        <v>513.51</v>
      </c>
      <c r="J309" s="380">
        <v>24</v>
      </c>
      <c r="K309" s="381">
        <v>12324.32</v>
      </c>
    </row>
    <row r="310" spans="1:11" ht="14.4" customHeight="1" x14ac:dyDescent="0.3">
      <c r="A310" s="376" t="s">
        <v>384</v>
      </c>
      <c r="B310" s="377" t="s">
        <v>556</v>
      </c>
      <c r="C310" s="378" t="s">
        <v>389</v>
      </c>
      <c r="D310" s="379" t="s">
        <v>557</v>
      </c>
      <c r="E310" s="378" t="s">
        <v>1485</v>
      </c>
      <c r="F310" s="379" t="s">
        <v>1486</v>
      </c>
      <c r="G310" s="378" t="s">
        <v>1162</v>
      </c>
      <c r="H310" s="378" t="s">
        <v>1163</v>
      </c>
      <c r="I310" s="380">
        <v>192.46</v>
      </c>
      <c r="J310" s="380">
        <v>504</v>
      </c>
      <c r="K310" s="381">
        <v>96999.93</v>
      </c>
    </row>
    <row r="311" spans="1:11" ht="14.4" customHeight="1" x14ac:dyDescent="0.3">
      <c r="A311" s="376" t="s">
        <v>384</v>
      </c>
      <c r="B311" s="377" t="s">
        <v>556</v>
      </c>
      <c r="C311" s="378" t="s">
        <v>389</v>
      </c>
      <c r="D311" s="379" t="s">
        <v>557</v>
      </c>
      <c r="E311" s="378" t="s">
        <v>1485</v>
      </c>
      <c r="F311" s="379" t="s">
        <v>1486</v>
      </c>
      <c r="G311" s="378" t="s">
        <v>1164</v>
      </c>
      <c r="H311" s="378" t="s">
        <v>1165</v>
      </c>
      <c r="I311" s="380">
        <v>261.41499999999996</v>
      </c>
      <c r="J311" s="380">
        <v>72</v>
      </c>
      <c r="K311" s="381">
        <v>18821.59</v>
      </c>
    </row>
    <row r="312" spans="1:11" ht="14.4" customHeight="1" x14ac:dyDescent="0.3">
      <c r="A312" s="376" t="s">
        <v>384</v>
      </c>
      <c r="B312" s="377" t="s">
        <v>556</v>
      </c>
      <c r="C312" s="378" t="s">
        <v>389</v>
      </c>
      <c r="D312" s="379" t="s">
        <v>557</v>
      </c>
      <c r="E312" s="378" t="s">
        <v>1485</v>
      </c>
      <c r="F312" s="379" t="s">
        <v>1486</v>
      </c>
      <c r="G312" s="378" t="s">
        <v>1166</v>
      </c>
      <c r="H312" s="378" t="s">
        <v>1167</v>
      </c>
      <c r="I312" s="380">
        <v>176.93</v>
      </c>
      <c r="J312" s="380">
        <v>120</v>
      </c>
      <c r="K312" s="381">
        <v>21231.3</v>
      </c>
    </row>
    <row r="313" spans="1:11" ht="14.4" customHeight="1" x14ac:dyDescent="0.3">
      <c r="A313" s="376" t="s">
        <v>384</v>
      </c>
      <c r="B313" s="377" t="s">
        <v>556</v>
      </c>
      <c r="C313" s="378" t="s">
        <v>389</v>
      </c>
      <c r="D313" s="379" t="s">
        <v>557</v>
      </c>
      <c r="E313" s="378" t="s">
        <v>1485</v>
      </c>
      <c r="F313" s="379" t="s">
        <v>1486</v>
      </c>
      <c r="G313" s="378" t="s">
        <v>1168</v>
      </c>
      <c r="H313" s="378" t="s">
        <v>1169</v>
      </c>
      <c r="I313" s="380">
        <v>74.16</v>
      </c>
      <c r="J313" s="380">
        <v>144</v>
      </c>
      <c r="K313" s="381">
        <v>10678.44</v>
      </c>
    </row>
    <row r="314" spans="1:11" ht="14.4" customHeight="1" x14ac:dyDescent="0.3">
      <c r="A314" s="376" t="s">
        <v>384</v>
      </c>
      <c r="B314" s="377" t="s">
        <v>556</v>
      </c>
      <c r="C314" s="378" t="s">
        <v>389</v>
      </c>
      <c r="D314" s="379" t="s">
        <v>557</v>
      </c>
      <c r="E314" s="378" t="s">
        <v>1485</v>
      </c>
      <c r="F314" s="379" t="s">
        <v>1486</v>
      </c>
      <c r="G314" s="378" t="s">
        <v>1170</v>
      </c>
      <c r="H314" s="378" t="s">
        <v>1171</v>
      </c>
      <c r="I314" s="380">
        <v>60.66</v>
      </c>
      <c r="J314" s="380">
        <v>288</v>
      </c>
      <c r="K314" s="381">
        <v>17470.8</v>
      </c>
    </row>
    <row r="315" spans="1:11" ht="14.4" customHeight="1" x14ac:dyDescent="0.3">
      <c r="A315" s="376" t="s">
        <v>384</v>
      </c>
      <c r="B315" s="377" t="s">
        <v>556</v>
      </c>
      <c r="C315" s="378" t="s">
        <v>389</v>
      </c>
      <c r="D315" s="379" t="s">
        <v>557</v>
      </c>
      <c r="E315" s="378" t="s">
        <v>1485</v>
      </c>
      <c r="F315" s="379" t="s">
        <v>1486</v>
      </c>
      <c r="G315" s="378" t="s">
        <v>1172</v>
      </c>
      <c r="H315" s="378" t="s">
        <v>1173</v>
      </c>
      <c r="I315" s="380">
        <v>335.45</v>
      </c>
      <c r="J315" s="380">
        <v>24</v>
      </c>
      <c r="K315" s="381">
        <v>8050.69</v>
      </c>
    </row>
    <row r="316" spans="1:11" ht="14.4" customHeight="1" x14ac:dyDescent="0.3">
      <c r="A316" s="376" t="s">
        <v>384</v>
      </c>
      <c r="B316" s="377" t="s">
        <v>556</v>
      </c>
      <c r="C316" s="378" t="s">
        <v>389</v>
      </c>
      <c r="D316" s="379" t="s">
        <v>557</v>
      </c>
      <c r="E316" s="378" t="s">
        <v>1485</v>
      </c>
      <c r="F316" s="379" t="s">
        <v>1486</v>
      </c>
      <c r="G316" s="378" t="s">
        <v>1174</v>
      </c>
      <c r="H316" s="378" t="s">
        <v>1175</v>
      </c>
      <c r="I316" s="380">
        <v>299.5</v>
      </c>
      <c r="J316" s="380">
        <v>72</v>
      </c>
      <c r="K316" s="381">
        <v>21563.54</v>
      </c>
    </row>
    <row r="317" spans="1:11" ht="14.4" customHeight="1" x14ac:dyDescent="0.3">
      <c r="A317" s="376" t="s">
        <v>384</v>
      </c>
      <c r="B317" s="377" t="s">
        <v>556</v>
      </c>
      <c r="C317" s="378" t="s">
        <v>389</v>
      </c>
      <c r="D317" s="379" t="s">
        <v>557</v>
      </c>
      <c r="E317" s="378" t="s">
        <v>1485</v>
      </c>
      <c r="F317" s="379" t="s">
        <v>1486</v>
      </c>
      <c r="G317" s="378" t="s">
        <v>1176</v>
      </c>
      <c r="H317" s="378" t="s">
        <v>1177</v>
      </c>
      <c r="I317" s="380">
        <v>389.37</v>
      </c>
      <c r="J317" s="380">
        <v>24</v>
      </c>
      <c r="K317" s="381">
        <v>9344.9</v>
      </c>
    </row>
    <row r="318" spans="1:11" ht="14.4" customHeight="1" x14ac:dyDescent="0.3">
      <c r="A318" s="376" t="s">
        <v>384</v>
      </c>
      <c r="B318" s="377" t="s">
        <v>556</v>
      </c>
      <c r="C318" s="378" t="s">
        <v>389</v>
      </c>
      <c r="D318" s="379" t="s">
        <v>557</v>
      </c>
      <c r="E318" s="378" t="s">
        <v>1485</v>
      </c>
      <c r="F318" s="379" t="s">
        <v>1486</v>
      </c>
      <c r="G318" s="378" t="s">
        <v>1178</v>
      </c>
      <c r="H318" s="378" t="s">
        <v>1179</v>
      </c>
      <c r="I318" s="380">
        <v>108.23</v>
      </c>
      <c r="J318" s="380">
        <v>72</v>
      </c>
      <c r="K318" s="381">
        <v>7792.4</v>
      </c>
    </row>
    <row r="319" spans="1:11" ht="14.4" customHeight="1" x14ac:dyDescent="0.3">
      <c r="A319" s="376" t="s">
        <v>384</v>
      </c>
      <c r="B319" s="377" t="s">
        <v>556</v>
      </c>
      <c r="C319" s="378" t="s">
        <v>389</v>
      </c>
      <c r="D319" s="379" t="s">
        <v>557</v>
      </c>
      <c r="E319" s="378" t="s">
        <v>1485</v>
      </c>
      <c r="F319" s="379" t="s">
        <v>1486</v>
      </c>
      <c r="G319" s="378" t="s">
        <v>1180</v>
      </c>
      <c r="H319" s="378" t="s">
        <v>1181</v>
      </c>
      <c r="I319" s="380">
        <v>104.17</v>
      </c>
      <c r="J319" s="380">
        <v>144</v>
      </c>
      <c r="K319" s="381">
        <v>15000.6</v>
      </c>
    </row>
    <row r="320" spans="1:11" ht="14.4" customHeight="1" x14ac:dyDescent="0.3">
      <c r="A320" s="376" t="s">
        <v>384</v>
      </c>
      <c r="B320" s="377" t="s">
        <v>556</v>
      </c>
      <c r="C320" s="378" t="s">
        <v>389</v>
      </c>
      <c r="D320" s="379" t="s">
        <v>557</v>
      </c>
      <c r="E320" s="378" t="s">
        <v>1485</v>
      </c>
      <c r="F320" s="379" t="s">
        <v>1486</v>
      </c>
      <c r="G320" s="378" t="s">
        <v>1182</v>
      </c>
      <c r="H320" s="378" t="s">
        <v>1183</v>
      </c>
      <c r="I320" s="380">
        <v>31.43</v>
      </c>
      <c r="J320" s="380">
        <v>60</v>
      </c>
      <c r="K320" s="381">
        <v>1885.6</v>
      </c>
    </row>
    <row r="321" spans="1:11" ht="14.4" customHeight="1" x14ac:dyDescent="0.3">
      <c r="A321" s="376" t="s">
        <v>384</v>
      </c>
      <c r="B321" s="377" t="s">
        <v>556</v>
      </c>
      <c r="C321" s="378" t="s">
        <v>389</v>
      </c>
      <c r="D321" s="379" t="s">
        <v>557</v>
      </c>
      <c r="E321" s="378" t="s">
        <v>1485</v>
      </c>
      <c r="F321" s="379" t="s">
        <v>1486</v>
      </c>
      <c r="G321" s="378" t="s">
        <v>1184</v>
      </c>
      <c r="H321" s="378" t="s">
        <v>1185</v>
      </c>
      <c r="I321" s="380">
        <v>158.35</v>
      </c>
      <c r="J321" s="380">
        <v>108</v>
      </c>
      <c r="K321" s="381">
        <v>17102.34</v>
      </c>
    </row>
    <row r="322" spans="1:11" ht="14.4" customHeight="1" x14ac:dyDescent="0.3">
      <c r="A322" s="376" t="s">
        <v>384</v>
      </c>
      <c r="B322" s="377" t="s">
        <v>556</v>
      </c>
      <c r="C322" s="378" t="s">
        <v>389</v>
      </c>
      <c r="D322" s="379" t="s">
        <v>557</v>
      </c>
      <c r="E322" s="378" t="s">
        <v>1485</v>
      </c>
      <c r="F322" s="379" t="s">
        <v>1486</v>
      </c>
      <c r="G322" s="378" t="s">
        <v>1186</v>
      </c>
      <c r="H322" s="378" t="s">
        <v>1187</v>
      </c>
      <c r="I322" s="380">
        <v>127.84</v>
      </c>
      <c r="J322" s="380">
        <v>140</v>
      </c>
      <c r="K322" s="381">
        <v>18017.28</v>
      </c>
    </row>
    <row r="323" spans="1:11" ht="14.4" customHeight="1" x14ac:dyDescent="0.3">
      <c r="A323" s="376" t="s">
        <v>384</v>
      </c>
      <c r="B323" s="377" t="s">
        <v>556</v>
      </c>
      <c r="C323" s="378" t="s">
        <v>389</v>
      </c>
      <c r="D323" s="379" t="s">
        <v>557</v>
      </c>
      <c r="E323" s="378" t="s">
        <v>1485</v>
      </c>
      <c r="F323" s="379" t="s">
        <v>1486</v>
      </c>
      <c r="G323" s="378" t="s">
        <v>1188</v>
      </c>
      <c r="H323" s="378" t="s">
        <v>1189</v>
      </c>
      <c r="I323" s="380">
        <v>59.43</v>
      </c>
      <c r="J323" s="380">
        <v>108</v>
      </c>
      <c r="K323" s="381">
        <v>6418.0399999999991</v>
      </c>
    </row>
    <row r="324" spans="1:11" ht="14.4" customHeight="1" x14ac:dyDescent="0.3">
      <c r="A324" s="376" t="s">
        <v>384</v>
      </c>
      <c r="B324" s="377" t="s">
        <v>556</v>
      </c>
      <c r="C324" s="378" t="s">
        <v>389</v>
      </c>
      <c r="D324" s="379" t="s">
        <v>557</v>
      </c>
      <c r="E324" s="378" t="s">
        <v>1485</v>
      </c>
      <c r="F324" s="379" t="s">
        <v>1486</v>
      </c>
      <c r="G324" s="378" t="s">
        <v>1190</v>
      </c>
      <c r="H324" s="378" t="s">
        <v>1191</v>
      </c>
      <c r="I324" s="380">
        <v>129.26</v>
      </c>
      <c r="J324" s="380">
        <v>180</v>
      </c>
      <c r="K324" s="381">
        <v>23265.949999999997</v>
      </c>
    </row>
    <row r="325" spans="1:11" ht="14.4" customHeight="1" x14ac:dyDescent="0.3">
      <c r="A325" s="376" t="s">
        <v>384</v>
      </c>
      <c r="B325" s="377" t="s">
        <v>556</v>
      </c>
      <c r="C325" s="378" t="s">
        <v>389</v>
      </c>
      <c r="D325" s="379" t="s">
        <v>557</v>
      </c>
      <c r="E325" s="378" t="s">
        <v>1485</v>
      </c>
      <c r="F325" s="379" t="s">
        <v>1486</v>
      </c>
      <c r="G325" s="378" t="s">
        <v>1192</v>
      </c>
      <c r="H325" s="378" t="s">
        <v>1193</v>
      </c>
      <c r="I325" s="380">
        <v>844.56</v>
      </c>
      <c r="J325" s="380">
        <v>36</v>
      </c>
      <c r="K325" s="381">
        <v>30404.16</v>
      </c>
    </row>
    <row r="326" spans="1:11" ht="14.4" customHeight="1" x14ac:dyDescent="0.3">
      <c r="A326" s="376" t="s">
        <v>384</v>
      </c>
      <c r="B326" s="377" t="s">
        <v>556</v>
      </c>
      <c r="C326" s="378" t="s">
        <v>389</v>
      </c>
      <c r="D326" s="379" t="s">
        <v>557</v>
      </c>
      <c r="E326" s="378" t="s">
        <v>1487</v>
      </c>
      <c r="F326" s="379" t="s">
        <v>1488</v>
      </c>
      <c r="G326" s="378" t="s">
        <v>1194</v>
      </c>
      <c r="H326" s="378" t="s">
        <v>1195</v>
      </c>
      <c r="I326" s="380">
        <v>0.3</v>
      </c>
      <c r="J326" s="380">
        <v>400</v>
      </c>
      <c r="K326" s="381">
        <v>120</v>
      </c>
    </row>
    <row r="327" spans="1:11" ht="14.4" customHeight="1" x14ac:dyDescent="0.3">
      <c r="A327" s="376" t="s">
        <v>384</v>
      </c>
      <c r="B327" s="377" t="s">
        <v>556</v>
      </c>
      <c r="C327" s="378" t="s">
        <v>389</v>
      </c>
      <c r="D327" s="379" t="s">
        <v>557</v>
      </c>
      <c r="E327" s="378" t="s">
        <v>1487</v>
      </c>
      <c r="F327" s="379" t="s">
        <v>1488</v>
      </c>
      <c r="G327" s="378" t="s">
        <v>1196</v>
      </c>
      <c r="H327" s="378" t="s">
        <v>1197</v>
      </c>
      <c r="I327" s="380">
        <v>0.30499999999999999</v>
      </c>
      <c r="J327" s="380">
        <v>400</v>
      </c>
      <c r="K327" s="381">
        <v>123</v>
      </c>
    </row>
    <row r="328" spans="1:11" ht="14.4" customHeight="1" x14ac:dyDescent="0.3">
      <c r="A328" s="376" t="s">
        <v>384</v>
      </c>
      <c r="B328" s="377" t="s">
        <v>556</v>
      </c>
      <c r="C328" s="378" t="s">
        <v>389</v>
      </c>
      <c r="D328" s="379" t="s">
        <v>557</v>
      </c>
      <c r="E328" s="378" t="s">
        <v>1487</v>
      </c>
      <c r="F328" s="379" t="s">
        <v>1488</v>
      </c>
      <c r="G328" s="378" t="s">
        <v>1198</v>
      </c>
      <c r="H328" s="378" t="s">
        <v>1199</v>
      </c>
      <c r="I328" s="380">
        <v>0.30428571428571427</v>
      </c>
      <c r="J328" s="380">
        <v>1100</v>
      </c>
      <c r="K328" s="381">
        <v>334</v>
      </c>
    </row>
    <row r="329" spans="1:11" ht="14.4" customHeight="1" x14ac:dyDescent="0.3">
      <c r="A329" s="376" t="s">
        <v>384</v>
      </c>
      <c r="B329" s="377" t="s">
        <v>556</v>
      </c>
      <c r="C329" s="378" t="s">
        <v>389</v>
      </c>
      <c r="D329" s="379" t="s">
        <v>557</v>
      </c>
      <c r="E329" s="378" t="s">
        <v>1487</v>
      </c>
      <c r="F329" s="379" t="s">
        <v>1488</v>
      </c>
      <c r="G329" s="378" t="s">
        <v>1200</v>
      </c>
      <c r="H329" s="378" t="s">
        <v>1201</v>
      </c>
      <c r="I329" s="380">
        <v>0.3</v>
      </c>
      <c r="J329" s="380">
        <v>200</v>
      </c>
      <c r="K329" s="381">
        <v>60</v>
      </c>
    </row>
    <row r="330" spans="1:11" ht="14.4" customHeight="1" x14ac:dyDescent="0.3">
      <c r="A330" s="376" t="s">
        <v>384</v>
      </c>
      <c r="B330" s="377" t="s">
        <v>556</v>
      </c>
      <c r="C330" s="378" t="s">
        <v>389</v>
      </c>
      <c r="D330" s="379" t="s">
        <v>557</v>
      </c>
      <c r="E330" s="378" t="s">
        <v>1487</v>
      </c>
      <c r="F330" s="379" t="s">
        <v>1488</v>
      </c>
      <c r="G330" s="378" t="s">
        <v>1202</v>
      </c>
      <c r="H330" s="378" t="s">
        <v>1203</v>
      </c>
      <c r="I330" s="380">
        <v>10.987500000000001</v>
      </c>
      <c r="J330" s="380">
        <v>200</v>
      </c>
      <c r="K330" s="381">
        <v>2197.1999999999998</v>
      </c>
    </row>
    <row r="331" spans="1:11" ht="14.4" customHeight="1" x14ac:dyDescent="0.3">
      <c r="A331" s="376" t="s">
        <v>384</v>
      </c>
      <c r="B331" s="377" t="s">
        <v>556</v>
      </c>
      <c r="C331" s="378" t="s">
        <v>389</v>
      </c>
      <c r="D331" s="379" t="s">
        <v>557</v>
      </c>
      <c r="E331" s="378" t="s">
        <v>1487</v>
      </c>
      <c r="F331" s="379" t="s">
        <v>1488</v>
      </c>
      <c r="G331" s="378" t="s">
        <v>1202</v>
      </c>
      <c r="H331" s="378" t="s">
        <v>1204</v>
      </c>
      <c r="I331" s="380">
        <v>10.99</v>
      </c>
      <c r="J331" s="380">
        <v>210</v>
      </c>
      <c r="K331" s="381">
        <v>2307.23</v>
      </c>
    </row>
    <row r="332" spans="1:11" ht="14.4" customHeight="1" x14ac:dyDescent="0.3">
      <c r="A332" s="376" t="s">
        <v>384</v>
      </c>
      <c r="B332" s="377" t="s">
        <v>556</v>
      </c>
      <c r="C332" s="378" t="s">
        <v>389</v>
      </c>
      <c r="D332" s="379" t="s">
        <v>557</v>
      </c>
      <c r="E332" s="378" t="s">
        <v>1487</v>
      </c>
      <c r="F332" s="379" t="s">
        <v>1488</v>
      </c>
      <c r="G332" s="378" t="s">
        <v>1205</v>
      </c>
      <c r="H332" s="378" t="s">
        <v>1206</v>
      </c>
      <c r="I332" s="380">
        <v>10.45857142857143</v>
      </c>
      <c r="J332" s="380">
        <v>350</v>
      </c>
      <c r="K332" s="381">
        <v>3661.4599999999996</v>
      </c>
    </row>
    <row r="333" spans="1:11" ht="14.4" customHeight="1" x14ac:dyDescent="0.3">
      <c r="A333" s="376" t="s">
        <v>384</v>
      </c>
      <c r="B333" s="377" t="s">
        <v>556</v>
      </c>
      <c r="C333" s="378" t="s">
        <v>389</v>
      </c>
      <c r="D333" s="379" t="s">
        <v>557</v>
      </c>
      <c r="E333" s="378" t="s">
        <v>1487</v>
      </c>
      <c r="F333" s="379" t="s">
        <v>1488</v>
      </c>
      <c r="G333" s="378" t="s">
        <v>1207</v>
      </c>
      <c r="H333" s="378" t="s">
        <v>1208</v>
      </c>
      <c r="I333" s="380">
        <v>10.99</v>
      </c>
      <c r="J333" s="380">
        <v>50</v>
      </c>
      <c r="K333" s="381">
        <v>549.34</v>
      </c>
    </row>
    <row r="334" spans="1:11" ht="14.4" customHeight="1" x14ac:dyDescent="0.3">
      <c r="A334" s="376" t="s">
        <v>384</v>
      </c>
      <c r="B334" s="377" t="s">
        <v>556</v>
      </c>
      <c r="C334" s="378" t="s">
        <v>389</v>
      </c>
      <c r="D334" s="379" t="s">
        <v>557</v>
      </c>
      <c r="E334" s="378" t="s">
        <v>1487</v>
      </c>
      <c r="F334" s="379" t="s">
        <v>1488</v>
      </c>
      <c r="G334" s="378" t="s">
        <v>1209</v>
      </c>
      <c r="H334" s="378" t="s">
        <v>1210</v>
      </c>
      <c r="I334" s="380">
        <v>10.987500000000001</v>
      </c>
      <c r="J334" s="380">
        <v>200</v>
      </c>
      <c r="K334" s="381">
        <v>2197.04</v>
      </c>
    </row>
    <row r="335" spans="1:11" ht="14.4" customHeight="1" x14ac:dyDescent="0.3">
      <c r="A335" s="376" t="s">
        <v>384</v>
      </c>
      <c r="B335" s="377" t="s">
        <v>556</v>
      </c>
      <c r="C335" s="378" t="s">
        <v>389</v>
      </c>
      <c r="D335" s="379" t="s">
        <v>557</v>
      </c>
      <c r="E335" s="378" t="s">
        <v>1487</v>
      </c>
      <c r="F335" s="379" t="s">
        <v>1488</v>
      </c>
      <c r="G335" s="378" t="s">
        <v>1211</v>
      </c>
      <c r="H335" s="378" t="s">
        <v>1212</v>
      </c>
      <c r="I335" s="380">
        <v>10.986666666666666</v>
      </c>
      <c r="J335" s="380">
        <v>150</v>
      </c>
      <c r="K335" s="381">
        <v>1647.8600000000001</v>
      </c>
    </row>
    <row r="336" spans="1:11" ht="14.4" customHeight="1" x14ac:dyDescent="0.3">
      <c r="A336" s="376" t="s">
        <v>384</v>
      </c>
      <c r="B336" s="377" t="s">
        <v>556</v>
      </c>
      <c r="C336" s="378" t="s">
        <v>389</v>
      </c>
      <c r="D336" s="379" t="s">
        <v>557</v>
      </c>
      <c r="E336" s="378" t="s">
        <v>1487</v>
      </c>
      <c r="F336" s="379" t="s">
        <v>1488</v>
      </c>
      <c r="G336" s="378" t="s">
        <v>1211</v>
      </c>
      <c r="H336" s="378" t="s">
        <v>1213</v>
      </c>
      <c r="I336" s="380">
        <v>10.98</v>
      </c>
      <c r="J336" s="380">
        <v>50</v>
      </c>
      <c r="K336" s="381">
        <v>549.17999999999995</v>
      </c>
    </row>
    <row r="337" spans="1:11" ht="14.4" customHeight="1" x14ac:dyDescent="0.3">
      <c r="A337" s="376" t="s">
        <v>384</v>
      </c>
      <c r="B337" s="377" t="s">
        <v>556</v>
      </c>
      <c r="C337" s="378" t="s">
        <v>389</v>
      </c>
      <c r="D337" s="379" t="s">
        <v>557</v>
      </c>
      <c r="E337" s="378" t="s">
        <v>1487</v>
      </c>
      <c r="F337" s="379" t="s">
        <v>1488</v>
      </c>
      <c r="G337" s="378" t="s">
        <v>1214</v>
      </c>
      <c r="H337" s="378" t="s">
        <v>1215</v>
      </c>
      <c r="I337" s="380">
        <v>10.455</v>
      </c>
      <c r="J337" s="380">
        <v>100</v>
      </c>
      <c r="K337" s="381">
        <v>1045.6600000000001</v>
      </c>
    </row>
    <row r="338" spans="1:11" ht="14.4" customHeight="1" x14ac:dyDescent="0.3">
      <c r="A338" s="376" t="s">
        <v>384</v>
      </c>
      <c r="B338" s="377" t="s">
        <v>556</v>
      </c>
      <c r="C338" s="378" t="s">
        <v>389</v>
      </c>
      <c r="D338" s="379" t="s">
        <v>557</v>
      </c>
      <c r="E338" s="378" t="s">
        <v>1487</v>
      </c>
      <c r="F338" s="379" t="s">
        <v>1488</v>
      </c>
      <c r="G338" s="378" t="s">
        <v>1214</v>
      </c>
      <c r="H338" s="378" t="s">
        <v>1216</v>
      </c>
      <c r="I338" s="380">
        <v>10.45</v>
      </c>
      <c r="J338" s="380">
        <v>200</v>
      </c>
      <c r="K338" s="381">
        <v>2090.66</v>
      </c>
    </row>
    <row r="339" spans="1:11" ht="14.4" customHeight="1" x14ac:dyDescent="0.3">
      <c r="A339" s="376" t="s">
        <v>384</v>
      </c>
      <c r="B339" s="377" t="s">
        <v>556</v>
      </c>
      <c r="C339" s="378" t="s">
        <v>389</v>
      </c>
      <c r="D339" s="379" t="s">
        <v>557</v>
      </c>
      <c r="E339" s="378" t="s">
        <v>1487</v>
      </c>
      <c r="F339" s="379" t="s">
        <v>1488</v>
      </c>
      <c r="G339" s="378" t="s">
        <v>1217</v>
      </c>
      <c r="H339" s="378" t="s">
        <v>1218</v>
      </c>
      <c r="I339" s="380">
        <v>10.45</v>
      </c>
      <c r="J339" s="380">
        <v>100</v>
      </c>
      <c r="K339" s="381">
        <v>1045.44</v>
      </c>
    </row>
    <row r="340" spans="1:11" ht="14.4" customHeight="1" x14ac:dyDescent="0.3">
      <c r="A340" s="376" t="s">
        <v>384</v>
      </c>
      <c r="B340" s="377" t="s">
        <v>556</v>
      </c>
      <c r="C340" s="378" t="s">
        <v>389</v>
      </c>
      <c r="D340" s="379" t="s">
        <v>557</v>
      </c>
      <c r="E340" s="378" t="s">
        <v>1487</v>
      </c>
      <c r="F340" s="379" t="s">
        <v>1488</v>
      </c>
      <c r="G340" s="378" t="s">
        <v>1219</v>
      </c>
      <c r="H340" s="378" t="s">
        <v>1220</v>
      </c>
      <c r="I340" s="380">
        <v>10.98</v>
      </c>
      <c r="J340" s="380">
        <v>100</v>
      </c>
      <c r="K340" s="381">
        <v>1098.07</v>
      </c>
    </row>
    <row r="341" spans="1:11" ht="14.4" customHeight="1" x14ac:dyDescent="0.3">
      <c r="A341" s="376" t="s">
        <v>384</v>
      </c>
      <c r="B341" s="377" t="s">
        <v>556</v>
      </c>
      <c r="C341" s="378" t="s">
        <v>389</v>
      </c>
      <c r="D341" s="379" t="s">
        <v>557</v>
      </c>
      <c r="E341" s="378" t="s">
        <v>1487</v>
      </c>
      <c r="F341" s="379" t="s">
        <v>1488</v>
      </c>
      <c r="G341" s="378" t="s">
        <v>1219</v>
      </c>
      <c r="H341" s="378" t="s">
        <v>1221</v>
      </c>
      <c r="I341" s="380">
        <v>10.979999999999999</v>
      </c>
      <c r="J341" s="380">
        <v>150</v>
      </c>
      <c r="K341" s="381">
        <v>1646.7400000000002</v>
      </c>
    </row>
    <row r="342" spans="1:11" ht="14.4" customHeight="1" x14ac:dyDescent="0.3">
      <c r="A342" s="376" t="s">
        <v>384</v>
      </c>
      <c r="B342" s="377" t="s">
        <v>556</v>
      </c>
      <c r="C342" s="378" t="s">
        <v>389</v>
      </c>
      <c r="D342" s="379" t="s">
        <v>557</v>
      </c>
      <c r="E342" s="378" t="s">
        <v>1487</v>
      </c>
      <c r="F342" s="379" t="s">
        <v>1488</v>
      </c>
      <c r="G342" s="378" t="s">
        <v>1222</v>
      </c>
      <c r="H342" s="378" t="s">
        <v>1223</v>
      </c>
      <c r="I342" s="380">
        <v>0.48571428571428577</v>
      </c>
      <c r="J342" s="380">
        <v>1600</v>
      </c>
      <c r="K342" s="381">
        <v>778</v>
      </c>
    </row>
    <row r="343" spans="1:11" ht="14.4" customHeight="1" x14ac:dyDescent="0.3">
      <c r="A343" s="376" t="s">
        <v>384</v>
      </c>
      <c r="B343" s="377" t="s">
        <v>556</v>
      </c>
      <c r="C343" s="378" t="s">
        <v>389</v>
      </c>
      <c r="D343" s="379" t="s">
        <v>557</v>
      </c>
      <c r="E343" s="378" t="s">
        <v>1487</v>
      </c>
      <c r="F343" s="379" t="s">
        <v>1488</v>
      </c>
      <c r="G343" s="378" t="s">
        <v>1224</v>
      </c>
      <c r="H343" s="378" t="s">
        <v>1225</v>
      </c>
      <c r="I343" s="380">
        <v>25.51</v>
      </c>
      <c r="J343" s="380">
        <v>72</v>
      </c>
      <c r="K343" s="381">
        <v>1836.8999999999999</v>
      </c>
    </row>
    <row r="344" spans="1:11" ht="14.4" customHeight="1" x14ac:dyDescent="0.3">
      <c r="A344" s="376" t="s">
        <v>384</v>
      </c>
      <c r="B344" s="377" t="s">
        <v>556</v>
      </c>
      <c r="C344" s="378" t="s">
        <v>389</v>
      </c>
      <c r="D344" s="379" t="s">
        <v>557</v>
      </c>
      <c r="E344" s="378" t="s">
        <v>1487</v>
      </c>
      <c r="F344" s="379" t="s">
        <v>1488</v>
      </c>
      <c r="G344" s="378" t="s">
        <v>1226</v>
      </c>
      <c r="H344" s="378" t="s">
        <v>1227</v>
      </c>
      <c r="I344" s="380">
        <v>3.03</v>
      </c>
      <c r="J344" s="380">
        <v>300</v>
      </c>
      <c r="K344" s="381">
        <v>907.53</v>
      </c>
    </row>
    <row r="345" spans="1:11" ht="14.4" customHeight="1" x14ac:dyDescent="0.3">
      <c r="A345" s="376" t="s">
        <v>384</v>
      </c>
      <c r="B345" s="377" t="s">
        <v>556</v>
      </c>
      <c r="C345" s="378" t="s">
        <v>389</v>
      </c>
      <c r="D345" s="379" t="s">
        <v>557</v>
      </c>
      <c r="E345" s="378" t="s">
        <v>1487</v>
      </c>
      <c r="F345" s="379" t="s">
        <v>1488</v>
      </c>
      <c r="G345" s="378" t="s">
        <v>1228</v>
      </c>
      <c r="H345" s="378" t="s">
        <v>1229</v>
      </c>
      <c r="I345" s="380">
        <v>21.679999999999996</v>
      </c>
      <c r="J345" s="380">
        <v>72</v>
      </c>
      <c r="K345" s="381">
        <v>1560.8999999999999</v>
      </c>
    </row>
    <row r="346" spans="1:11" ht="14.4" customHeight="1" x14ac:dyDescent="0.3">
      <c r="A346" s="376" t="s">
        <v>384</v>
      </c>
      <c r="B346" s="377" t="s">
        <v>556</v>
      </c>
      <c r="C346" s="378" t="s">
        <v>389</v>
      </c>
      <c r="D346" s="379" t="s">
        <v>557</v>
      </c>
      <c r="E346" s="378" t="s">
        <v>1487</v>
      </c>
      <c r="F346" s="379" t="s">
        <v>1488</v>
      </c>
      <c r="G346" s="378" t="s">
        <v>1230</v>
      </c>
      <c r="H346" s="378" t="s">
        <v>1231</v>
      </c>
      <c r="I346" s="380">
        <v>13.21</v>
      </c>
      <c r="J346" s="380">
        <v>150</v>
      </c>
      <c r="K346" s="381">
        <v>1981.98</v>
      </c>
    </row>
    <row r="347" spans="1:11" ht="14.4" customHeight="1" x14ac:dyDescent="0.3">
      <c r="A347" s="376" t="s">
        <v>384</v>
      </c>
      <c r="B347" s="377" t="s">
        <v>556</v>
      </c>
      <c r="C347" s="378" t="s">
        <v>389</v>
      </c>
      <c r="D347" s="379" t="s">
        <v>557</v>
      </c>
      <c r="E347" s="378" t="s">
        <v>1487</v>
      </c>
      <c r="F347" s="379" t="s">
        <v>1488</v>
      </c>
      <c r="G347" s="378" t="s">
        <v>1232</v>
      </c>
      <c r="H347" s="378" t="s">
        <v>1233</v>
      </c>
      <c r="I347" s="380">
        <v>10.987500000000001</v>
      </c>
      <c r="J347" s="380">
        <v>340</v>
      </c>
      <c r="K347" s="381">
        <v>3734.8600000000006</v>
      </c>
    </row>
    <row r="348" spans="1:11" ht="14.4" customHeight="1" x14ac:dyDescent="0.3">
      <c r="A348" s="376" t="s">
        <v>384</v>
      </c>
      <c r="B348" s="377" t="s">
        <v>556</v>
      </c>
      <c r="C348" s="378" t="s">
        <v>389</v>
      </c>
      <c r="D348" s="379" t="s">
        <v>557</v>
      </c>
      <c r="E348" s="378" t="s">
        <v>1487</v>
      </c>
      <c r="F348" s="379" t="s">
        <v>1488</v>
      </c>
      <c r="G348" s="378" t="s">
        <v>1234</v>
      </c>
      <c r="H348" s="378" t="s">
        <v>1235</v>
      </c>
      <c r="I348" s="380">
        <v>25.51</v>
      </c>
      <c r="J348" s="380">
        <v>72</v>
      </c>
      <c r="K348" s="381">
        <v>1836.8999999999999</v>
      </c>
    </row>
    <row r="349" spans="1:11" ht="14.4" customHeight="1" x14ac:dyDescent="0.3">
      <c r="A349" s="376" t="s">
        <v>384</v>
      </c>
      <c r="B349" s="377" t="s">
        <v>556</v>
      </c>
      <c r="C349" s="378" t="s">
        <v>389</v>
      </c>
      <c r="D349" s="379" t="s">
        <v>557</v>
      </c>
      <c r="E349" s="378" t="s">
        <v>1487</v>
      </c>
      <c r="F349" s="379" t="s">
        <v>1488</v>
      </c>
      <c r="G349" s="378" t="s">
        <v>1236</v>
      </c>
      <c r="H349" s="378" t="s">
        <v>1237</v>
      </c>
      <c r="I349" s="380">
        <v>25.51</v>
      </c>
      <c r="J349" s="380">
        <v>72</v>
      </c>
      <c r="K349" s="381">
        <v>1836.8999999999999</v>
      </c>
    </row>
    <row r="350" spans="1:11" ht="14.4" customHeight="1" x14ac:dyDescent="0.3">
      <c r="A350" s="376" t="s">
        <v>384</v>
      </c>
      <c r="B350" s="377" t="s">
        <v>556</v>
      </c>
      <c r="C350" s="378" t="s">
        <v>389</v>
      </c>
      <c r="D350" s="379" t="s">
        <v>557</v>
      </c>
      <c r="E350" s="378" t="s">
        <v>1487</v>
      </c>
      <c r="F350" s="379" t="s">
        <v>1488</v>
      </c>
      <c r="G350" s="378" t="s">
        <v>1238</v>
      </c>
      <c r="H350" s="378" t="s">
        <v>1239</v>
      </c>
      <c r="I350" s="380">
        <v>11.36</v>
      </c>
      <c r="J350" s="380">
        <v>50</v>
      </c>
      <c r="K350" s="381">
        <v>568.1</v>
      </c>
    </row>
    <row r="351" spans="1:11" ht="14.4" customHeight="1" x14ac:dyDescent="0.3">
      <c r="A351" s="376" t="s">
        <v>384</v>
      </c>
      <c r="B351" s="377" t="s">
        <v>556</v>
      </c>
      <c r="C351" s="378" t="s">
        <v>389</v>
      </c>
      <c r="D351" s="379" t="s">
        <v>557</v>
      </c>
      <c r="E351" s="378" t="s">
        <v>1487</v>
      </c>
      <c r="F351" s="379" t="s">
        <v>1488</v>
      </c>
      <c r="G351" s="378" t="s">
        <v>1240</v>
      </c>
      <c r="H351" s="378" t="s">
        <v>1241</v>
      </c>
      <c r="I351" s="380">
        <v>25.51</v>
      </c>
      <c r="J351" s="380">
        <v>72</v>
      </c>
      <c r="K351" s="381">
        <v>1836.8999999999999</v>
      </c>
    </row>
    <row r="352" spans="1:11" ht="14.4" customHeight="1" x14ac:dyDescent="0.3">
      <c r="A352" s="376" t="s">
        <v>384</v>
      </c>
      <c r="B352" s="377" t="s">
        <v>556</v>
      </c>
      <c r="C352" s="378" t="s">
        <v>389</v>
      </c>
      <c r="D352" s="379" t="s">
        <v>557</v>
      </c>
      <c r="E352" s="378" t="s">
        <v>1487</v>
      </c>
      <c r="F352" s="379" t="s">
        <v>1488</v>
      </c>
      <c r="G352" s="378" t="s">
        <v>1242</v>
      </c>
      <c r="H352" s="378" t="s">
        <v>1243</v>
      </c>
      <c r="I352" s="380">
        <v>13.21</v>
      </c>
      <c r="J352" s="380">
        <v>50</v>
      </c>
      <c r="K352" s="381">
        <v>660.66</v>
      </c>
    </row>
    <row r="353" spans="1:11" ht="14.4" customHeight="1" x14ac:dyDescent="0.3">
      <c r="A353" s="376" t="s">
        <v>384</v>
      </c>
      <c r="B353" s="377" t="s">
        <v>556</v>
      </c>
      <c r="C353" s="378" t="s">
        <v>389</v>
      </c>
      <c r="D353" s="379" t="s">
        <v>557</v>
      </c>
      <c r="E353" s="378" t="s">
        <v>1487</v>
      </c>
      <c r="F353" s="379" t="s">
        <v>1488</v>
      </c>
      <c r="G353" s="378" t="s">
        <v>1244</v>
      </c>
      <c r="H353" s="378" t="s">
        <v>1245</v>
      </c>
      <c r="I353" s="380">
        <v>786.5</v>
      </c>
      <c r="J353" s="380">
        <v>30</v>
      </c>
      <c r="K353" s="381">
        <v>23595</v>
      </c>
    </row>
    <row r="354" spans="1:11" ht="14.4" customHeight="1" x14ac:dyDescent="0.3">
      <c r="A354" s="376" t="s">
        <v>384</v>
      </c>
      <c r="B354" s="377" t="s">
        <v>556</v>
      </c>
      <c r="C354" s="378" t="s">
        <v>389</v>
      </c>
      <c r="D354" s="379" t="s">
        <v>557</v>
      </c>
      <c r="E354" s="378" t="s">
        <v>1487</v>
      </c>
      <c r="F354" s="379" t="s">
        <v>1488</v>
      </c>
      <c r="G354" s="378" t="s">
        <v>1246</v>
      </c>
      <c r="H354" s="378" t="s">
        <v>1247</v>
      </c>
      <c r="I354" s="380">
        <v>10.45</v>
      </c>
      <c r="J354" s="380">
        <v>250</v>
      </c>
      <c r="K354" s="381">
        <v>2613.6000000000004</v>
      </c>
    </row>
    <row r="355" spans="1:11" ht="14.4" customHeight="1" x14ac:dyDescent="0.3">
      <c r="A355" s="376" t="s">
        <v>384</v>
      </c>
      <c r="B355" s="377" t="s">
        <v>556</v>
      </c>
      <c r="C355" s="378" t="s">
        <v>389</v>
      </c>
      <c r="D355" s="379" t="s">
        <v>557</v>
      </c>
      <c r="E355" s="378" t="s">
        <v>1487</v>
      </c>
      <c r="F355" s="379" t="s">
        <v>1488</v>
      </c>
      <c r="G355" s="378" t="s">
        <v>1248</v>
      </c>
      <c r="H355" s="378" t="s">
        <v>1249</v>
      </c>
      <c r="I355" s="380">
        <v>13.21</v>
      </c>
      <c r="J355" s="380">
        <v>150</v>
      </c>
      <c r="K355" s="381">
        <v>1981.98</v>
      </c>
    </row>
    <row r="356" spans="1:11" ht="14.4" customHeight="1" x14ac:dyDescent="0.3">
      <c r="A356" s="376" t="s">
        <v>384</v>
      </c>
      <c r="B356" s="377" t="s">
        <v>556</v>
      </c>
      <c r="C356" s="378" t="s">
        <v>389</v>
      </c>
      <c r="D356" s="379" t="s">
        <v>557</v>
      </c>
      <c r="E356" s="378" t="s">
        <v>1487</v>
      </c>
      <c r="F356" s="379" t="s">
        <v>1488</v>
      </c>
      <c r="G356" s="378" t="s">
        <v>1250</v>
      </c>
      <c r="H356" s="378" t="s">
        <v>1251</v>
      </c>
      <c r="I356" s="380">
        <v>10.99</v>
      </c>
      <c r="J356" s="380">
        <v>100</v>
      </c>
      <c r="K356" s="381">
        <v>1098.68</v>
      </c>
    </row>
    <row r="357" spans="1:11" ht="14.4" customHeight="1" x14ac:dyDescent="0.3">
      <c r="A357" s="376" t="s">
        <v>384</v>
      </c>
      <c r="B357" s="377" t="s">
        <v>556</v>
      </c>
      <c r="C357" s="378" t="s">
        <v>389</v>
      </c>
      <c r="D357" s="379" t="s">
        <v>557</v>
      </c>
      <c r="E357" s="378" t="s">
        <v>1487</v>
      </c>
      <c r="F357" s="379" t="s">
        <v>1488</v>
      </c>
      <c r="G357" s="378" t="s">
        <v>1252</v>
      </c>
      <c r="H357" s="378" t="s">
        <v>1253</v>
      </c>
      <c r="I357" s="380">
        <v>101.58</v>
      </c>
      <c r="J357" s="380">
        <v>100</v>
      </c>
      <c r="K357" s="381">
        <v>10157.950000000001</v>
      </c>
    </row>
    <row r="358" spans="1:11" ht="14.4" customHeight="1" x14ac:dyDescent="0.3">
      <c r="A358" s="376" t="s">
        <v>384</v>
      </c>
      <c r="B358" s="377" t="s">
        <v>556</v>
      </c>
      <c r="C358" s="378" t="s">
        <v>389</v>
      </c>
      <c r="D358" s="379" t="s">
        <v>557</v>
      </c>
      <c r="E358" s="378" t="s">
        <v>1487</v>
      </c>
      <c r="F358" s="379" t="s">
        <v>1488</v>
      </c>
      <c r="G358" s="378" t="s">
        <v>1254</v>
      </c>
      <c r="H358" s="378" t="s">
        <v>1255</v>
      </c>
      <c r="I358" s="380">
        <v>10.99</v>
      </c>
      <c r="J358" s="380">
        <v>50</v>
      </c>
      <c r="K358" s="381">
        <v>549.34</v>
      </c>
    </row>
    <row r="359" spans="1:11" ht="14.4" customHeight="1" x14ac:dyDescent="0.3">
      <c r="A359" s="376" t="s">
        <v>384</v>
      </c>
      <c r="B359" s="377" t="s">
        <v>556</v>
      </c>
      <c r="C359" s="378" t="s">
        <v>389</v>
      </c>
      <c r="D359" s="379" t="s">
        <v>557</v>
      </c>
      <c r="E359" s="378" t="s">
        <v>1487</v>
      </c>
      <c r="F359" s="379" t="s">
        <v>1488</v>
      </c>
      <c r="G359" s="378" t="s">
        <v>1256</v>
      </c>
      <c r="H359" s="378" t="s">
        <v>1257</v>
      </c>
      <c r="I359" s="380">
        <v>6.55</v>
      </c>
      <c r="J359" s="380">
        <v>50</v>
      </c>
      <c r="K359" s="381">
        <v>327.31</v>
      </c>
    </row>
    <row r="360" spans="1:11" ht="14.4" customHeight="1" x14ac:dyDescent="0.3">
      <c r="A360" s="376" t="s">
        <v>384</v>
      </c>
      <c r="B360" s="377" t="s">
        <v>556</v>
      </c>
      <c r="C360" s="378" t="s">
        <v>389</v>
      </c>
      <c r="D360" s="379" t="s">
        <v>557</v>
      </c>
      <c r="E360" s="378" t="s">
        <v>1487</v>
      </c>
      <c r="F360" s="379" t="s">
        <v>1488</v>
      </c>
      <c r="G360" s="378" t="s">
        <v>1258</v>
      </c>
      <c r="H360" s="378" t="s">
        <v>1259</v>
      </c>
      <c r="I360" s="380">
        <v>6.55</v>
      </c>
      <c r="J360" s="380">
        <v>50</v>
      </c>
      <c r="K360" s="381">
        <v>327.31</v>
      </c>
    </row>
    <row r="361" spans="1:11" ht="14.4" customHeight="1" x14ac:dyDescent="0.3">
      <c r="A361" s="376" t="s">
        <v>384</v>
      </c>
      <c r="B361" s="377" t="s">
        <v>556</v>
      </c>
      <c r="C361" s="378" t="s">
        <v>389</v>
      </c>
      <c r="D361" s="379" t="s">
        <v>557</v>
      </c>
      <c r="E361" s="378" t="s">
        <v>1489</v>
      </c>
      <c r="F361" s="379" t="s">
        <v>1490</v>
      </c>
      <c r="G361" s="378" t="s">
        <v>1260</v>
      </c>
      <c r="H361" s="378" t="s">
        <v>1261</v>
      </c>
      <c r="I361" s="380">
        <v>10.55</v>
      </c>
      <c r="J361" s="380">
        <v>160</v>
      </c>
      <c r="K361" s="381">
        <v>1688.2</v>
      </c>
    </row>
    <row r="362" spans="1:11" ht="14.4" customHeight="1" x14ac:dyDescent="0.3">
      <c r="A362" s="376" t="s">
        <v>384</v>
      </c>
      <c r="B362" s="377" t="s">
        <v>556</v>
      </c>
      <c r="C362" s="378" t="s">
        <v>389</v>
      </c>
      <c r="D362" s="379" t="s">
        <v>557</v>
      </c>
      <c r="E362" s="378" t="s">
        <v>1489</v>
      </c>
      <c r="F362" s="379" t="s">
        <v>1490</v>
      </c>
      <c r="G362" s="378" t="s">
        <v>1262</v>
      </c>
      <c r="H362" s="378" t="s">
        <v>1263</v>
      </c>
      <c r="I362" s="380">
        <v>10.55</v>
      </c>
      <c r="J362" s="380">
        <v>480</v>
      </c>
      <c r="K362" s="381">
        <v>5064.8599999999997</v>
      </c>
    </row>
    <row r="363" spans="1:11" ht="14.4" customHeight="1" x14ac:dyDescent="0.3">
      <c r="A363" s="376" t="s">
        <v>384</v>
      </c>
      <c r="B363" s="377" t="s">
        <v>556</v>
      </c>
      <c r="C363" s="378" t="s">
        <v>389</v>
      </c>
      <c r="D363" s="379" t="s">
        <v>557</v>
      </c>
      <c r="E363" s="378" t="s">
        <v>1489</v>
      </c>
      <c r="F363" s="379" t="s">
        <v>1490</v>
      </c>
      <c r="G363" s="378" t="s">
        <v>1264</v>
      </c>
      <c r="H363" s="378" t="s">
        <v>1265</v>
      </c>
      <c r="I363" s="380">
        <v>20.69</v>
      </c>
      <c r="J363" s="380">
        <v>400</v>
      </c>
      <c r="K363" s="381">
        <v>8276.4</v>
      </c>
    </row>
    <row r="364" spans="1:11" ht="14.4" customHeight="1" x14ac:dyDescent="0.3">
      <c r="A364" s="376" t="s">
        <v>384</v>
      </c>
      <c r="B364" s="377" t="s">
        <v>556</v>
      </c>
      <c r="C364" s="378" t="s">
        <v>389</v>
      </c>
      <c r="D364" s="379" t="s">
        <v>557</v>
      </c>
      <c r="E364" s="378" t="s">
        <v>1489</v>
      </c>
      <c r="F364" s="379" t="s">
        <v>1490</v>
      </c>
      <c r="G364" s="378" t="s">
        <v>1266</v>
      </c>
      <c r="H364" s="378" t="s">
        <v>1267</v>
      </c>
      <c r="I364" s="380">
        <v>16.21</v>
      </c>
      <c r="J364" s="380">
        <v>300</v>
      </c>
      <c r="K364" s="381">
        <v>4864.2</v>
      </c>
    </row>
    <row r="365" spans="1:11" ht="14.4" customHeight="1" x14ac:dyDescent="0.3">
      <c r="A365" s="376" t="s">
        <v>384</v>
      </c>
      <c r="B365" s="377" t="s">
        <v>556</v>
      </c>
      <c r="C365" s="378" t="s">
        <v>389</v>
      </c>
      <c r="D365" s="379" t="s">
        <v>557</v>
      </c>
      <c r="E365" s="378" t="s">
        <v>1489</v>
      </c>
      <c r="F365" s="379" t="s">
        <v>1490</v>
      </c>
      <c r="G365" s="378" t="s">
        <v>1268</v>
      </c>
      <c r="H365" s="378" t="s">
        <v>1269</v>
      </c>
      <c r="I365" s="380">
        <v>20.69142857142857</v>
      </c>
      <c r="J365" s="380">
        <v>900</v>
      </c>
      <c r="K365" s="381">
        <v>18622.349999999999</v>
      </c>
    </row>
    <row r="366" spans="1:11" ht="14.4" customHeight="1" x14ac:dyDescent="0.3">
      <c r="A366" s="376" t="s">
        <v>384</v>
      </c>
      <c r="B366" s="377" t="s">
        <v>556</v>
      </c>
      <c r="C366" s="378" t="s">
        <v>389</v>
      </c>
      <c r="D366" s="379" t="s">
        <v>557</v>
      </c>
      <c r="E366" s="378" t="s">
        <v>1489</v>
      </c>
      <c r="F366" s="379" t="s">
        <v>1490</v>
      </c>
      <c r="G366" s="378" t="s">
        <v>1270</v>
      </c>
      <c r="H366" s="378" t="s">
        <v>1271</v>
      </c>
      <c r="I366" s="380">
        <v>20.691666666666666</v>
      </c>
      <c r="J366" s="380">
        <v>900</v>
      </c>
      <c r="K366" s="381">
        <v>18621.949999999997</v>
      </c>
    </row>
    <row r="367" spans="1:11" ht="14.4" customHeight="1" x14ac:dyDescent="0.3">
      <c r="A367" s="376" t="s">
        <v>384</v>
      </c>
      <c r="B367" s="377" t="s">
        <v>556</v>
      </c>
      <c r="C367" s="378" t="s">
        <v>389</v>
      </c>
      <c r="D367" s="379" t="s">
        <v>557</v>
      </c>
      <c r="E367" s="378" t="s">
        <v>1489</v>
      </c>
      <c r="F367" s="379" t="s">
        <v>1490</v>
      </c>
      <c r="G367" s="378" t="s">
        <v>1272</v>
      </c>
      <c r="H367" s="378" t="s">
        <v>1273</v>
      </c>
      <c r="I367" s="380">
        <v>2.94</v>
      </c>
      <c r="J367" s="380">
        <v>400</v>
      </c>
      <c r="K367" s="381">
        <v>1175.73</v>
      </c>
    </row>
    <row r="368" spans="1:11" ht="14.4" customHeight="1" x14ac:dyDescent="0.3">
      <c r="A368" s="376" t="s">
        <v>384</v>
      </c>
      <c r="B368" s="377" t="s">
        <v>556</v>
      </c>
      <c r="C368" s="378" t="s">
        <v>389</v>
      </c>
      <c r="D368" s="379" t="s">
        <v>557</v>
      </c>
      <c r="E368" s="378" t="s">
        <v>1489</v>
      </c>
      <c r="F368" s="379" t="s">
        <v>1490</v>
      </c>
      <c r="G368" s="378" t="s">
        <v>1274</v>
      </c>
      <c r="H368" s="378" t="s">
        <v>1275</v>
      </c>
      <c r="I368" s="380">
        <v>16.211428571428574</v>
      </c>
      <c r="J368" s="380">
        <v>1075</v>
      </c>
      <c r="K368" s="381">
        <v>17431.450000000004</v>
      </c>
    </row>
    <row r="369" spans="1:11" ht="14.4" customHeight="1" x14ac:dyDescent="0.3">
      <c r="A369" s="376" t="s">
        <v>384</v>
      </c>
      <c r="B369" s="377" t="s">
        <v>556</v>
      </c>
      <c r="C369" s="378" t="s">
        <v>389</v>
      </c>
      <c r="D369" s="379" t="s">
        <v>557</v>
      </c>
      <c r="E369" s="378" t="s">
        <v>1489</v>
      </c>
      <c r="F369" s="379" t="s">
        <v>1490</v>
      </c>
      <c r="G369" s="378" t="s">
        <v>1276</v>
      </c>
      <c r="H369" s="378" t="s">
        <v>1277</v>
      </c>
      <c r="I369" s="380">
        <v>11.015000000000001</v>
      </c>
      <c r="J369" s="380">
        <v>635</v>
      </c>
      <c r="K369" s="381">
        <v>6992.63</v>
      </c>
    </row>
    <row r="370" spans="1:11" ht="14.4" customHeight="1" x14ac:dyDescent="0.3">
      <c r="A370" s="376" t="s">
        <v>384</v>
      </c>
      <c r="B370" s="377" t="s">
        <v>556</v>
      </c>
      <c r="C370" s="378" t="s">
        <v>389</v>
      </c>
      <c r="D370" s="379" t="s">
        <v>557</v>
      </c>
      <c r="E370" s="378" t="s">
        <v>1489</v>
      </c>
      <c r="F370" s="379" t="s">
        <v>1490</v>
      </c>
      <c r="G370" s="378" t="s">
        <v>1278</v>
      </c>
      <c r="H370" s="378" t="s">
        <v>1279</v>
      </c>
      <c r="I370" s="380">
        <v>11.01</v>
      </c>
      <c r="J370" s="380">
        <v>480</v>
      </c>
      <c r="K370" s="381">
        <v>5284.8</v>
      </c>
    </row>
    <row r="371" spans="1:11" ht="14.4" customHeight="1" x14ac:dyDescent="0.3">
      <c r="A371" s="376" t="s">
        <v>384</v>
      </c>
      <c r="B371" s="377" t="s">
        <v>556</v>
      </c>
      <c r="C371" s="378" t="s">
        <v>389</v>
      </c>
      <c r="D371" s="379" t="s">
        <v>557</v>
      </c>
      <c r="E371" s="378" t="s">
        <v>1489</v>
      </c>
      <c r="F371" s="379" t="s">
        <v>1490</v>
      </c>
      <c r="G371" s="378" t="s">
        <v>1280</v>
      </c>
      <c r="H371" s="378" t="s">
        <v>1281</v>
      </c>
      <c r="I371" s="380">
        <v>11.01</v>
      </c>
      <c r="J371" s="380">
        <v>2160</v>
      </c>
      <c r="K371" s="381">
        <v>23781.599999999999</v>
      </c>
    </row>
    <row r="372" spans="1:11" ht="14.4" customHeight="1" x14ac:dyDescent="0.3">
      <c r="A372" s="376" t="s">
        <v>384</v>
      </c>
      <c r="B372" s="377" t="s">
        <v>556</v>
      </c>
      <c r="C372" s="378" t="s">
        <v>389</v>
      </c>
      <c r="D372" s="379" t="s">
        <v>557</v>
      </c>
      <c r="E372" s="378" t="s">
        <v>1489</v>
      </c>
      <c r="F372" s="379" t="s">
        <v>1490</v>
      </c>
      <c r="G372" s="378" t="s">
        <v>1282</v>
      </c>
      <c r="H372" s="378" t="s">
        <v>1283</v>
      </c>
      <c r="I372" s="380">
        <v>11.01</v>
      </c>
      <c r="J372" s="380">
        <v>1920</v>
      </c>
      <c r="K372" s="381">
        <v>21139.200000000001</v>
      </c>
    </row>
    <row r="373" spans="1:11" ht="14.4" customHeight="1" x14ac:dyDescent="0.3">
      <c r="A373" s="376" t="s">
        <v>384</v>
      </c>
      <c r="B373" s="377" t="s">
        <v>556</v>
      </c>
      <c r="C373" s="378" t="s">
        <v>389</v>
      </c>
      <c r="D373" s="379" t="s">
        <v>557</v>
      </c>
      <c r="E373" s="378" t="s">
        <v>1489</v>
      </c>
      <c r="F373" s="379" t="s">
        <v>1490</v>
      </c>
      <c r="G373" s="378" t="s">
        <v>1284</v>
      </c>
      <c r="H373" s="378" t="s">
        <v>1285</v>
      </c>
      <c r="I373" s="380">
        <v>11.01</v>
      </c>
      <c r="J373" s="380">
        <v>1440</v>
      </c>
      <c r="K373" s="381">
        <v>15854.4</v>
      </c>
    </row>
    <row r="374" spans="1:11" ht="14.4" customHeight="1" x14ac:dyDescent="0.3">
      <c r="A374" s="376" t="s">
        <v>384</v>
      </c>
      <c r="B374" s="377" t="s">
        <v>556</v>
      </c>
      <c r="C374" s="378" t="s">
        <v>389</v>
      </c>
      <c r="D374" s="379" t="s">
        <v>557</v>
      </c>
      <c r="E374" s="378" t="s">
        <v>1489</v>
      </c>
      <c r="F374" s="379" t="s">
        <v>1490</v>
      </c>
      <c r="G374" s="378" t="s">
        <v>1286</v>
      </c>
      <c r="H374" s="378" t="s">
        <v>1287</v>
      </c>
      <c r="I374" s="380">
        <v>10.549999999999999</v>
      </c>
      <c r="J374" s="380">
        <v>1120</v>
      </c>
      <c r="K374" s="381">
        <v>11817.169999999998</v>
      </c>
    </row>
    <row r="375" spans="1:11" ht="14.4" customHeight="1" x14ac:dyDescent="0.3">
      <c r="A375" s="376" t="s">
        <v>384</v>
      </c>
      <c r="B375" s="377" t="s">
        <v>556</v>
      </c>
      <c r="C375" s="378" t="s">
        <v>389</v>
      </c>
      <c r="D375" s="379" t="s">
        <v>557</v>
      </c>
      <c r="E375" s="378" t="s">
        <v>1489</v>
      </c>
      <c r="F375" s="379" t="s">
        <v>1490</v>
      </c>
      <c r="G375" s="378" t="s">
        <v>1288</v>
      </c>
      <c r="H375" s="378" t="s">
        <v>1289</v>
      </c>
      <c r="I375" s="380">
        <v>10.549999999999999</v>
      </c>
      <c r="J375" s="380">
        <v>2080</v>
      </c>
      <c r="K375" s="381">
        <v>21946.929999999997</v>
      </c>
    </row>
    <row r="376" spans="1:11" ht="14.4" customHeight="1" x14ac:dyDescent="0.3">
      <c r="A376" s="376" t="s">
        <v>384</v>
      </c>
      <c r="B376" s="377" t="s">
        <v>556</v>
      </c>
      <c r="C376" s="378" t="s">
        <v>389</v>
      </c>
      <c r="D376" s="379" t="s">
        <v>557</v>
      </c>
      <c r="E376" s="378" t="s">
        <v>1489</v>
      </c>
      <c r="F376" s="379" t="s">
        <v>1490</v>
      </c>
      <c r="G376" s="378" t="s">
        <v>1290</v>
      </c>
      <c r="H376" s="378" t="s">
        <v>1291</v>
      </c>
      <c r="I376" s="380">
        <v>10.55</v>
      </c>
      <c r="J376" s="380">
        <v>480</v>
      </c>
      <c r="K376" s="381">
        <v>5064.29</v>
      </c>
    </row>
    <row r="377" spans="1:11" ht="14.4" customHeight="1" x14ac:dyDescent="0.3">
      <c r="A377" s="376" t="s">
        <v>384</v>
      </c>
      <c r="B377" s="377" t="s">
        <v>556</v>
      </c>
      <c r="C377" s="378" t="s">
        <v>389</v>
      </c>
      <c r="D377" s="379" t="s">
        <v>557</v>
      </c>
      <c r="E377" s="378" t="s">
        <v>1489</v>
      </c>
      <c r="F377" s="379" t="s">
        <v>1490</v>
      </c>
      <c r="G377" s="378" t="s">
        <v>1290</v>
      </c>
      <c r="H377" s="378" t="s">
        <v>1292</v>
      </c>
      <c r="I377" s="380">
        <v>10.55</v>
      </c>
      <c r="J377" s="380">
        <v>240</v>
      </c>
      <c r="K377" s="381">
        <v>2532.29</v>
      </c>
    </row>
    <row r="378" spans="1:11" ht="14.4" customHeight="1" x14ac:dyDescent="0.3">
      <c r="A378" s="376" t="s">
        <v>384</v>
      </c>
      <c r="B378" s="377" t="s">
        <v>556</v>
      </c>
      <c r="C378" s="378" t="s">
        <v>389</v>
      </c>
      <c r="D378" s="379" t="s">
        <v>557</v>
      </c>
      <c r="E378" s="378" t="s">
        <v>1489</v>
      </c>
      <c r="F378" s="379" t="s">
        <v>1490</v>
      </c>
      <c r="G378" s="378" t="s">
        <v>1293</v>
      </c>
      <c r="H378" s="378" t="s">
        <v>1294</v>
      </c>
      <c r="I378" s="380">
        <v>16.21</v>
      </c>
      <c r="J378" s="380">
        <v>525</v>
      </c>
      <c r="K378" s="381">
        <v>8512.34</v>
      </c>
    </row>
    <row r="379" spans="1:11" ht="14.4" customHeight="1" x14ac:dyDescent="0.3">
      <c r="A379" s="376" t="s">
        <v>384</v>
      </c>
      <c r="B379" s="377" t="s">
        <v>556</v>
      </c>
      <c r="C379" s="378" t="s">
        <v>389</v>
      </c>
      <c r="D379" s="379" t="s">
        <v>557</v>
      </c>
      <c r="E379" s="378" t="s">
        <v>1489</v>
      </c>
      <c r="F379" s="379" t="s">
        <v>1490</v>
      </c>
      <c r="G379" s="378" t="s">
        <v>1295</v>
      </c>
      <c r="H379" s="378" t="s">
        <v>1296</v>
      </c>
      <c r="I379" s="380">
        <v>16.21</v>
      </c>
      <c r="J379" s="380">
        <v>525</v>
      </c>
      <c r="K379" s="381">
        <v>8512.35</v>
      </c>
    </row>
    <row r="380" spans="1:11" ht="14.4" customHeight="1" x14ac:dyDescent="0.3">
      <c r="A380" s="376" t="s">
        <v>384</v>
      </c>
      <c r="B380" s="377" t="s">
        <v>556</v>
      </c>
      <c r="C380" s="378" t="s">
        <v>389</v>
      </c>
      <c r="D380" s="379" t="s">
        <v>557</v>
      </c>
      <c r="E380" s="378" t="s">
        <v>1489</v>
      </c>
      <c r="F380" s="379" t="s">
        <v>1490</v>
      </c>
      <c r="G380" s="378" t="s">
        <v>1297</v>
      </c>
      <c r="H380" s="378" t="s">
        <v>1298</v>
      </c>
      <c r="I380" s="380">
        <v>11.01</v>
      </c>
      <c r="J380" s="380">
        <v>240</v>
      </c>
      <c r="K380" s="381">
        <v>2642.64</v>
      </c>
    </row>
    <row r="381" spans="1:11" ht="14.4" customHeight="1" x14ac:dyDescent="0.3">
      <c r="A381" s="376" t="s">
        <v>384</v>
      </c>
      <c r="B381" s="377" t="s">
        <v>556</v>
      </c>
      <c r="C381" s="378" t="s">
        <v>389</v>
      </c>
      <c r="D381" s="379" t="s">
        <v>557</v>
      </c>
      <c r="E381" s="378" t="s">
        <v>1489</v>
      </c>
      <c r="F381" s="379" t="s">
        <v>1490</v>
      </c>
      <c r="G381" s="378" t="s">
        <v>1299</v>
      </c>
      <c r="H381" s="378" t="s">
        <v>1300</v>
      </c>
      <c r="I381" s="380">
        <v>10.55</v>
      </c>
      <c r="J381" s="380">
        <v>240</v>
      </c>
      <c r="K381" s="381">
        <v>2532.3000000000002</v>
      </c>
    </row>
    <row r="382" spans="1:11" ht="14.4" customHeight="1" x14ac:dyDescent="0.3">
      <c r="A382" s="376" t="s">
        <v>384</v>
      </c>
      <c r="B382" s="377" t="s">
        <v>556</v>
      </c>
      <c r="C382" s="378" t="s">
        <v>389</v>
      </c>
      <c r="D382" s="379" t="s">
        <v>557</v>
      </c>
      <c r="E382" s="378" t="s">
        <v>1489</v>
      </c>
      <c r="F382" s="379" t="s">
        <v>1490</v>
      </c>
      <c r="G382" s="378" t="s">
        <v>1301</v>
      </c>
      <c r="H382" s="378" t="s">
        <v>1302</v>
      </c>
      <c r="I382" s="380">
        <v>13.89</v>
      </c>
      <c r="J382" s="380">
        <v>50</v>
      </c>
      <c r="K382" s="381">
        <v>694.3</v>
      </c>
    </row>
    <row r="383" spans="1:11" ht="14.4" customHeight="1" x14ac:dyDescent="0.3">
      <c r="A383" s="376" t="s">
        <v>384</v>
      </c>
      <c r="B383" s="377" t="s">
        <v>556</v>
      </c>
      <c r="C383" s="378" t="s">
        <v>389</v>
      </c>
      <c r="D383" s="379" t="s">
        <v>557</v>
      </c>
      <c r="E383" s="378" t="s">
        <v>1489</v>
      </c>
      <c r="F383" s="379" t="s">
        <v>1490</v>
      </c>
      <c r="G383" s="378" t="s">
        <v>1303</v>
      </c>
      <c r="H383" s="378" t="s">
        <v>1304</v>
      </c>
      <c r="I383" s="380">
        <v>0.71</v>
      </c>
      <c r="J383" s="380">
        <v>18000</v>
      </c>
      <c r="K383" s="381">
        <v>12780</v>
      </c>
    </row>
    <row r="384" spans="1:11" ht="14.4" customHeight="1" x14ac:dyDescent="0.3">
      <c r="A384" s="376" t="s">
        <v>384</v>
      </c>
      <c r="B384" s="377" t="s">
        <v>556</v>
      </c>
      <c r="C384" s="378" t="s">
        <v>389</v>
      </c>
      <c r="D384" s="379" t="s">
        <v>557</v>
      </c>
      <c r="E384" s="378" t="s">
        <v>1489</v>
      </c>
      <c r="F384" s="379" t="s">
        <v>1490</v>
      </c>
      <c r="G384" s="378" t="s">
        <v>1305</v>
      </c>
      <c r="H384" s="378" t="s">
        <v>1306</v>
      </c>
      <c r="I384" s="380">
        <v>0.71</v>
      </c>
      <c r="J384" s="380">
        <v>62400</v>
      </c>
      <c r="K384" s="381">
        <v>44304</v>
      </c>
    </row>
    <row r="385" spans="1:11" ht="14.4" customHeight="1" x14ac:dyDescent="0.3">
      <c r="A385" s="376" t="s">
        <v>384</v>
      </c>
      <c r="B385" s="377" t="s">
        <v>556</v>
      </c>
      <c r="C385" s="378" t="s">
        <v>389</v>
      </c>
      <c r="D385" s="379" t="s">
        <v>557</v>
      </c>
      <c r="E385" s="378" t="s">
        <v>1489</v>
      </c>
      <c r="F385" s="379" t="s">
        <v>1490</v>
      </c>
      <c r="G385" s="378" t="s">
        <v>1307</v>
      </c>
      <c r="H385" s="378" t="s">
        <v>1308</v>
      </c>
      <c r="I385" s="380">
        <v>12.44615384615385</v>
      </c>
      <c r="J385" s="380">
        <v>5060</v>
      </c>
      <c r="K385" s="381">
        <v>62814.71</v>
      </c>
    </row>
    <row r="386" spans="1:11" ht="14.4" customHeight="1" x14ac:dyDescent="0.3">
      <c r="A386" s="376" t="s">
        <v>384</v>
      </c>
      <c r="B386" s="377" t="s">
        <v>556</v>
      </c>
      <c r="C386" s="378" t="s">
        <v>389</v>
      </c>
      <c r="D386" s="379" t="s">
        <v>557</v>
      </c>
      <c r="E386" s="378" t="s">
        <v>1489</v>
      </c>
      <c r="F386" s="379" t="s">
        <v>1490</v>
      </c>
      <c r="G386" s="378" t="s">
        <v>1309</v>
      </c>
      <c r="H386" s="378" t="s">
        <v>1310</v>
      </c>
      <c r="I386" s="380">
        <v>12.583</v>
      </c>
      <c r="J386" s="380">
        <v>5280</v>
      </c>
      <c r="K386" s="381">
        <v>66439.329999999987</v>
      </c>
    </row>
    <row r="387" spans="1:11" ht="14.4" customHeight="1" x14ac:dyDescent="0.3">
      <c r="A387" s="376" t="s">
        <v>384</v>
      </c>
      <c r="B387" s="377" t="s">
        <v>556</v>
      </c>
      <c r="C387" s="378" t="s">
        <v>389</v>
      </c>
      <c r="D387" s="379" t="s">
        <v>557</v>
      </c>
      <c r="E387" s="378" t="s">
        <v>1489</v>
      </c>
      <c r="F387" s="379" t="s">
        <v>1490</v>
      </c>
      <c r="G387" s="378" t="s">
        <v>1311</v>
      </c>
      <c r="H387" s="378" t="s">
        <v>1312</v>
      </c>
      <c r="I387" s="380">
        <v>12.583333333333334</v>
      </c>
      <c r="J387" s="380">
        <v>2965</v>
      </c>
      <c r="K387" s="381">
        <v>37305.299999999996</v>
      </c>
    </row>
    <row r="388" spans="1:11" ht="14.4" customHeight="1" x14ac:dyDescent="0.3">
      <c r="A388" s="376" t="s">
        <v>384</v>
      </c>
      <c r="B388" s="377" t="s">
        <v>556</v>
      </c>
      <c r="C388" s="378" t="s">
        <v>389</v>
      </c>
      <c r="D388" s="379" t="s">
        <v>557</v>
      </c>
      <c r="E388" s="378" t="s">
        <v>1489</v>
      </c>
      <c r="F388" s="379" t="s">
        <v>1490</v>
      </c>
      <c r="G388" s="378" t="s">
        <v>1313</v>
      </c>
      <c r="H388" s="378" t="s">
        <v>1314</v>
      </c>
      <c r="I388" s="380">
        <v>12.586250000000001</v>
      </c>
      <c r="J388" s="380">
        <v>2640</v>
      </c>
      <c r="K388" s="381">
        <v>33228.119999999995</v>
      </c>
    </row>
    <row r="389" spans="1:11" ht="14.4" customHeight="1" x14ac:dyDescent="0.3">
      <c r="A389" s="376" t="s">
        <v>384</v>
      </c>
      <c r="B389" s="377" t="s">
        <v>556</v>
      </c>
      <c r="C389" s="378" t="s">
        <v>389</v>
      </c>
      <c r="D389" s="379" t="s">
        <v>557</v>
      </c>
      <c r="E389" s="378" t="s">
        <v>1489</v>
      </c>
      <c r="F389" s="379" t="s">
        <v>1490</v>
      </c>
      <c r="G389" s="378" t="s">
        <v>1315</v>
      </c>
      <c r="H389" s="378" t="s">
        <v>1316</v>
      </c>
      <c r="I389" s="380">
        <v>12.585000000000001</v>
      </c>
      <c r="J389" s="380">
        <v>2160</v>
      </c>
      <c r="K389" s="381">
        <v>27184.799999999999</v>
      </c>
    </row>
    <row r="390" spans="1:11" ht="14.4" customHeight="1" x14ac:dyDescent="0.3">
      <c r="A390" s="376" t="s">
        <v>384</v>
      </c>
      <c r="B390" s="377" t="s">
        <v>556</v>
      </c>
      <c r="C390" s="378" t="s">
        <v>389</v>
      </c>
      <c r="D390" s="379" t="s">
        <v>557</v>
      </c>
      <c r="E390" s="378" t="s">
        <v>1489</v>
      </c>
      <c r="F390" s="379" t="s">
        <v>1490</v>
      </c>
      <c r="G390" s="378" t="s">
        <v>1317</v>
      </c>
      <c r="H390" s="378" t="s">
        <v>1318</v>
      </c>
      <c r="I390" s="380">
        <v>2.94</v>
      </c>
      <c r="J390" s="380">
        <v>100</v>
      </c>
      <c r="K390" s="381">
        <v>293.93</v>
      </c>
    </row>
    <row r="391" spans="1:11" ht="14.4" customHeight="1" x14ac:dyDescent="0.3">
      <c r="A391" s="376" t="s">
        <v>384</v>
      </c>
      <c r="B391" s="377" t="s">
        <v>556</v>
      </c>
      <c r="C391" s="378" t="s">
        <v>389</v>
      </c>
      <c r="D391" s="379" t="s">
        <v>557</v>
      </c>
      <c r="E391" s="378" t="s">
        <v>1489</v>
      </c>
      <c r="F391" s="379" t="s">
        <v>1490</v>
      </c>
      <c r="G391" s="378" t="s">
        <v>1319</v>
      </c>
      <c r="H391" s="378" t="s">
        <v>1320</v>
      </c>
      <c r="I391" s="380">
        <v>12.324999999999999</v>
      </c>
      <c r="J391" s="380">
        <v>720</v>
      </c>
      <c r="K391" s="381">
        <v>8815.2000000000007</v>
      </c>
    </row>
    <row r="392" spans="1:11" ht="14.4" customHeight="1" x14ac:dyDescent="0.3">
      <c r="A392" s="376" t="s">
        <v>384</v>
      </c>
      <c r="B392" s="377" t="s">
        <v>556</v>
      </c>
      <c r="C392" s="378" t="s">
        <v>389</v>
      </c>
      <c r="D392" s="379" t="s">
        <v>557</v>
      </c>
      <c r="E392" s="378" t="s">
        <v>1489</v>
      </c>
      <c r="F392" s="379" t="s">
        <v>1490</v>
      </c>
      <c r="G392" s="378" t="s">
        <v>1321</v>
      </c>
      <c r="H392" s="378" t="s">
        <v>1312</v>
      </c>
      <c r="I392" s="380">
        <v>12.585000000000001</v>
      </c>
      <c r="J392" s="380">
        <v>705</v>
      </c>
      <c r="K392" s="381">
        <v>8870.76</v>
      </c>
    </row>
    <row r="393" spans="1:11" ht="14.4" customHeight="1" x14ac:dyDescent="0.3">
      <c r="A393" s="376" t="s">
        <v>384</v>
      </c>
      <c r="B393" s="377" t="s">
        <v>556</v>
      </c>
      <c r="C393" s="378" t="s">
        <v>389</v>
      </c>
      <c r="D393" s="379" t="s">
        <v>557</v>
      </c>
      <c r="E393" s="378" t="s">
        <v>1491</v>
      </c>
      <c r="F393" s="379" t="s">
        <v>1492</v>
      </c>
      <c r="G393" s="378" t="s">
        <v>1322</v>
      </c>
      <c r="H393" s="378" t="s">
        <v>1323</v>
      </c>
      <c r="I393" s="380">
        <v>631.35</v>
      </c>
      <c r="J393" s="380">
        <v>12</v>
      </c>
      <c r="K393" s="381">
        <v>7576.2</v>
      </c>
    </row>
    <row r="394" spans="1:11" ht="14.4" customHeight="1" x14ac:dyDescent="0.3">
      <c r="A394" s="376" t="s">
        <v>384</v>
      </c>
      <c r="B394" s="377" t="s">
        <v>556</v>
      </c>
      <c r="C394" s="378" t="s">
        <v>389</v>
      </c>
      <c r="D394" s="379" t="s">
        <v>557</v>
      </c>
      <c r="E394" s="378" t="s">
        <v>1491</v>
      </c>
      <c r="F394" s="379" t="s">
        <v>1492</v>
      </c>
      <c r="G394" s="378" t="s">
        <v>1324</v>
      </c>
      <c r="H394" s="378" t="s">
        <v>1325</v>
      </c>
      <c r="I394" s="380">
        <v>631.35</v>
      </c>
      <c r="J394" s="380">
        <v>12</v>
      </c>
      <c r="K394" s="381">
        <v>7576.2</v>
      </c>
    </row>
    <row r="395" spans="1:11" ht="14.4" customHeight="1" x14ac:dyDescent="0.3">
      <c r="A395" s="376" t="s">
        <v>384</v>
      </c>
      <c r="B395" s="377" t="s">
        <v>556</v>
      </c>
      <c r="C395" s="378" t="s">
        <v>389</v>
      </c>
      <c r="D395" s="379" t="s">
        <v>557</v>
      </c>
      <c r="E395" s="378" t="s">
        <v>1491</v>
      </c>
      <c r="F395" s="379" t="s">
        <v>1492</v>
      </c>
      <c r="G395" s="378" t="s">
        <v>1326</v>
      </c>
      <c r="H395" s="378" t="s">
        <v>1327</v>
      </c>
      <c r="I395" s="380">
        <v>104.18</v>
      </c>
      <c r="J395" s="380">
        <v>180</v>
      </c>
      <c r="K395" s="381">
        <v>18751.79</v>
      </c>
    </row>
    <row r="396" spans="1:11" ht="14.4" customHeight="1" x14ac:dyDescent="0.3">
      <c r="A396" s="376" t="s">
        <v>384</v>
      </c>
      <c r="B396" s="377" t="s">
        <v>556</v>
      </c>
      <c r="C396" s="378" t="s">
        <v>389</v>
      </c>
      <c r="D396" s="379" t="s">
        <v>557</v>
      </c>
      <c r="E396" s="378" t="s">
        <v>1493</v>
      </c>
      <c r="F396" s="379" t="s">
        <v>1494</v>
      </c>
      <c r="G396" s="378" t="s">
        <v>1328</v>
      </c>
      <c r="H396" s="378" t="s">
        <v>1329</v>
      </c>
      <c r="I396" s="380">
        <v>58.125</v>
      </c>
      <c r="J396" s="380">
        <v>290</v>
      </c>
      <c r="K396" s="381">
        <v>16080.3</v>
      </c>
    </row>
    <row r="397" spans="1:11" ht="14.4" customHeight="1" x14ac:dyDescent="0.3">
      <c r="A397" s="376" t="s">
        <v>384</v>
      </c>
      <c r="B397" s="377" t="s">
        <v>556</v>
      </c>
      <c r="C397" s="378" t="s">
        <v>389</v>
      </c>
      <c r="D397" s="379" t="s">
        <v>557</v>
      </c>
      <c r="E397" s="378" t="s">
        <v>1493</v>
      </c>
      <c r="F397" s="379" t="s">
        <v>1494</v>
      </c>
      <c r="G397" s="378" t="s">
        <v>1330</v>
      </c>
      <c r="H397" s="378" t="s">
        <v>1331</v>
      </c>
      <c r="I397" s="380">
        <v>28.8</v>
      </c>
      <c r="J397" s="380">
        <v>150</v>
      </c>
      <c r="K397" s="381">
        <v>4319.7</v>
      </c>
    </row>
    <row r="398" spans="1:11" ht="14.4" customHeight="1" x14ac:dyDescent="0.3">
      <c r="A398" s="376" t="s">
        <v>384</v>
      </c>
      <c r="B398" s="377" t="s">
        <v>556</v>
      </c>
      <c r="C398" s="378" t="s">
        <v>389</v>
      </c>
      <c r="D398" s="379" t="s">
        <v>557</v>
      </c>
      <c r="E398" s="378" t="s">
        <v>1493</v>
      </c>
      <c r="F398" s="379" t="s">
        <v>1494</v>
      </c>
      <c r="G398" s="378" t="s">
        <v>1332</v>
      </c>
      <c r="H398" s="378" t="s">
        <v>1333</v>
      </c>
      <c r="I398" s="380">
        <v>56.388999999999996</v>
      </c>
      <c r="J398" s="380">
        <v>1920</v>
      </c>
      <c r="K398" s="381">
        <v>108260.64</v>
      </c>
    </row>
    <row r="399" spans="1:11" ht="14.4" customHeight="1" x14ac:dyDescent="0.3">
      <c r="A399" s="376" t="s">
        <v>384</v>
      </c>
      <c r="B399" s="377" t="s">
        <v>556</v>
      </c>
      <c r="C399" s="378" t="s">
        <v>389</v>
      </c>
      <c r="D399" s="379" t="s">
        <v>557</v>
      </c>
      <c r="E399" s="378" t="s">
        <v>1493</v>
      </c>
      <c r="F399" s="379" t="s">
        <v>1494</v>
      </c>
      <c r="G399" s="378" t="s">
        <v>1334</v>
      </c>
      <c r="H399" s="378" t="s">
        <v>1335</v>
      </c>
      <c r="I399" s="380">
        <v>13.79</v>
      </c>
      <c r="J399" s="380">
        <v>200</v>
      </c>
      <c r="K399" s="381">
        <v>2758.8</v>
      </c>
    </row>
    <row r="400" spans="1:11" ht="14.4" customHeight="1" x14ac:dyDescent="0.3">
      <c r="A400" s="376" t="s">
        <v>384</v>
      </c>
      <c r="B400" s="377" t="s">
        <v>556</v>
      </c>
      <c r="C400" s="378" t="s">
        <v>389</v>
      </c>
      <c r="D400" s="379" t="s">
        <v>557</v>
      </c>
      <c r="E400" s="378" t="s">
        <v>1493</v>
      </c>
      <c r="F400" s="379" t="s">
        <v>1494</v>
      </c>
      <c r="G400" s="378" t="s">
        <v>1336</v>
      </c>
      <c r="H400" s="378" t="s">
        <v>1337</v>
      </c>
      <c r="I400" s="380">
        <v>31.34</v>
      </c>
      <c r="J400" s="380">
        <v>160</v>
      </c>
      <c r="K400" s="381">
        <v>5014.2</v>
      </c>
    </row>
    <row r="401" spans="1:11" ht="14.4" customHeight="1" x14ac:dyDescent="0.3">
      <c r="A401" s="376" t="s">
        <v>384</v>
      </c>
      <c r="B401" s="377" t="s">
        <v>556</v>
      </c>
      <c r="C401" s="378" t="s">
        <v>389</v>
      </c>
      <c r="D401" s="379" t="s">
        <v>557</v>
      </c>
      <c r="E401" s="378" t="s">
        <v>1493</v>
      </c>
      <c r="F401" s="379" t="s">
        <v>1494</v>
      </c>
      <c r="G401" s="378" t="s">
        <v>871</v>
      </c>
      <c r="H401" s="378" t="s">
        <v>872</v>
      </c>
      <c r="I401" s="380">
        <v>50.65</v>
      </c>
      <c r="J401" s="380">
        <v>1400</v>
      </c>
      <c r="K401" s="381">
        <v>70911.14</v>
      </c>
    </row>
    <row r="402" spans="1:11" ht="14.4" customHeight="1" x14ac:dyDescent="0.3">
      <c r="A402" s="376" t="s">
        <v>384</v>
      </c>
      <c r="B402" s="377" t="s">
        <v>556</v>
      </c>
      <c r="C402" s="378" t="s">
        <v>389</v>
      </c>
      <c r="D402" s="379" t="s">
        <v>557</v>
      </c>
      <c r="E402" s="378" t="s">
        <v>1493</v>
      </c>
      <c r="F402" s="379" t="s">
        <v>1494</v>
      </c>
      <c r="G402" s="378" t="s">
        <v>1338</v>
      </c>
      <c r="H402" s="378" t="s">
        <v>1339</v>
      </c>
      <c r="I402" s="380">
        <v>10.739999999999998</v>
      </c>
      <c r="J402" s="380">
        <v>750</v>
      </c>
      <c r="K402" s="381">
        <v>8058.6</v>
      </c>
    </row>
    <row r="403" spans="1:11" ht="14.4" customHeight="1" x14ac:dyDescent="0.3">
      <c r="A403" s="376" t="s">
        <v>384</v>
      </c>
      <c r="B403" s="377" t="s">
        <v>556</v>
      </c>
      <c r="C403" s="378" t="s">
        <v>389</v>
      </c>
      <c r="D403" s="379" t="s">
        <v>557</v>
      </c>
      <c r="E403" s="378" t="s">
        <v>1493</v>
      </c>
      <c r="F403" s="379" t="s">
        <v>1494</v>
      </c>
      <c r="G403" s="378" t="s">
        <v>1338</v>
      </c>
      <c r="H403" s="378" t="s">
        <v>1340</v>
      </c>
      <c r="I403" s="380">
        <v>10.74</v>
      </c>
      <c r="J403" s="380">
        <v>175</v>
      </c>
      <c r="K403" s="381">
        <v>1880.3400000000001</v>
      </c>
    </row>
    <row r="404" spans="1:11" ht="14.4" customHeight="1" x14ac:dyDescent="0.3">
      <c r="A404" s="376" t="s">
        <v>384</v>
      </c>
      <c r="B404" s="377" t="s">
        <v>556</v>
      </c>
      <c r="C404" s="378" t="s">
        <v>389</v>
      </c>
      <c r="D404" s="379" t="s">
        <v>557</v>
      </c>
      <c r="E404" s="378" t="s">
        <v>1493</v>
      </c>
      <c r="F404" s="379" t="s">
        <v>1494</v>
      </c>
      <c r="G404" s="378" t="s">
        <v>1341</v>
      </c>
      <c r="H404" s="378" t="s">
        <v>1342</v>
      </c>
      <c r="I404" s="380">
        <v>91.84</v>
      </c>
      <c r="J404" s="380">
        <v>210</v>
      </c>
      <c r="K404" s="381">
        <v>19286.16</v>
      </c>
    </row>
    <row r="405" spans="1:11" ht="14.4" customHeight="1" x14ac:dyDescent="0.3">
      <c r="A405" s="376" t="s">
        <v>384</v>
      </c>
      <c r="B405" s="377" t="s">
        <v>556</v>
      </c>
      <c r="C405" s="378" t="s">
        <v>394</v>
      </c>
      <c r="D405" s="379" t="s">
        <v>558</v>
      </c>
      <c r="E405" s="378" t="s">
        <v>1471</v>
      </c>
      <c r="F405" s="379" t="s">
        <v>1472</v>
      </c>
      <c r="G405" s="378" t="s">
        <v>1343</v>
      </c>
      <c r="H405" s="378" t="s">
        <v>1344</v>
      </c>
      <c r="I405" s="380">
        <v>156.1</v>
      </c>
      <c r="J405" s="380">
        <v>2</v>
      </c>
      <c r="K405" s="381">
        <v>312.2</v>
      </c>
    </row>
    <row r="406" spans="1:11" ht="14.4" customHeight="1" x14ac:dyDescent="0.3">
      <c r="A406" s="376" t="s">
        <v>384</v>
      </c>
      <c r="B406" s="377" t="s">
        <v>556</v>
      </c>
      <c r="C406" s="378" t="s">
        <v>394</v>
      </c>
      <c r="D406" s="379" t="s">
        <v>558</v>
      </c>
      <c r="E406" s="378" t="s">
        <v>1471</v>
      </c>
      <c r="F406" s="379" t="s">
        <v>1472</v>
      </c>
      <c r="G406" s="378" t="s">
        <v>568</v>
      </c>
      <c r="H406" s="378" t="s">
        <v>569</v>
      </c>
      <c r="I406" s="380">
        <v>183.09</v>
      </c>
      <c r="J406" s="380">
        <v>5</v>
      </c>
      <c r="K406" s="381">
        <v>915.45</v>
      </c>
    </row>
    <row r="407" spans="1:11" ht="14.4" customHeight="1" x14ac:dyDescent="0.3">
      <c r="A407" s="376" t="s">
        <v>384</v>
      </c>
      <c r="B407" s="377" t="s">
        <v>556</v>
      </c>
      <c r="C407" s="378" t="s">
        <v>394</v>
      </c>
      <c r="D407" s="379" t="s">
        <v>558</v>
      </c>
      <c r="E407" s="378" t="s">
        <v>1471</v>
      </c>
      <c r="F407" s="379" t="s">
        <v>1472</v>
      </c>
      <c r="G407" s="378" t="s">
        <v>570</v>
      </c>
      <c r="H407" s="378" t="s">
        <v>571</v>
      </c>
      <c r="I407" s="380">
        <v>129.26</v>
      </c>
      <c r="J407" s="380">
        <v>2</v>
      </c>
      <c r="K407" s="381">
        <v>258.52</v>
      </c>
    </row>
    <row r="408" spans="1:11" ht="14.4" customHeight="1" x14ac:dyDescent="0.3">
      <c r="A408" s="376" t="s">
        <v>384</v>
      </c>
      <c r="B408" s="377" t="s">
        <v>556</v>
      </c>
      <c r="C408" s="378" t="s">
        <v>394</v>
      </c>
      <c r="D408" s="379" t="s">
        <v>558</v>
      </c>
      <c r="E408" s="378" t="s">
        <v>1471</v>
      </c>
      <c r="F408" s="379" t="s">
        <v>1472</v>
      </c>
      <c r="G408" s="378" t="s">
        <v>1345</v>
      </c>
      <c r="H408" s="378" t="s">
        <v>1346</v>
      </c>
      <c r="I408" s="380">
        <v>260.3</v>
      </c>
      <c r="J408" s="380">
        <v>1</v>
      </c>
      <c r="K408" s="381">
        <v>260.3</v>
      </c>
    </row>
    <row r="409" spans="1:11" ht="14.4" customHeight="1" x14ac:dyDescent="0.3">
      <c r="A409" s="376" t="s">
        <v>384</v>
      </c>
      <c r="B409" s="377" t="s">
        <v>556</v>
      </c>
      <c r="C409" s="378" t="s">
        <v>394</v>
      </c>
      <c r="D409" s="379" t="s">
        <v>558</v>
      </c>
      <c r="E409" s="378" t="s">
        <v>1471</v>
      </c>
      <c r="F409" s="379" t="s">
        <v>1472</v>
      </c>
      <c r="G409" s="378" t="s">
        <v>572</v>
      </c>
      <c r="H409" s="378" t="s">
        <v>573</v>
      </c>
      <c r="I409" s="380">
        <v>2.4</v>
      </c>
      <c r="J409" s="380">
        <v>120</v>
      </c>
      <c r="K409" s="381">
        <v>288</v>
      </c>
    </row>
    <row r="410" spans="1:11" ht="14.4" customHeight="1" x14ac:dyDescent="0.3">
      <c r="A410" s="376" t="s">
        <v>384</v>
      </c>
      <c r="B410" s="377" t="s">
        <v>556</v>
      </c>
      <c r="C410" s="378" t="s">
        <v>394</v>
      </c>
      <c r="D410" s="379" t="s">
        <v>558</v>
      </c>
      <c r="E410" s="378" t="s">
        <v>1471</v>
      </c>
      <c r="F410" s="379" t="s">
        <v>1472</v>
      </c>
      <c r="G410" s="378" t="s">
        <v>586</v>
      </c>
      <c r="H410" s="378" t="s">
        <v>587</v>
      </c>
      <c r="I410" s="380">
        <v>8.19</v>
      </c>
      <c r="J410" s="380">
        <v>15</v>
      </c>
      <c r="K410" s="381">
        <v>122.85</v>
      </c>
    </row>
    <row r="411" spans="1:11" ht="14.4" customHeight="1" x14ac:dyDescent="0.3">
      <c r="A411" s="376" t="s">
        <v>384</v>
      </c>
      <c r="B411" s="377" t="s">
        <v>556</v>
      </c>
      <c r="C411" s="378" t="s">
        <v>394</v>
      </c>
      <c r="D411" s="379" t="s">
        <v>558</v>
      </c>
      <c r="E411" s="378" t="s">
        <v>1471</v>
      </c>
      <c r="F411" s="379" t="s">
        <v>1472</v>
      </c>
      <c r="G411" s="378" t="s">
        <v>1347</v>
      </c>
      <c r="H411" s="378" t="s">
        <v>1348</v>
      </c>
      <c r="I411" s="380">
        <v>0.4</v>
      </c>
      <c r="J411" s="380">
        <v>24000</v>
      </c>
      <c r="K411" s="381">
        <v>9600</v>
      </c>
    </row>
    <row r="412" spans="1:11" ht="14.4" customHeight="1" x14ac:dyDescent="0.3">
      <c r="A412" s="376" t="s">
        <v>384</v>
      </c>
      <c r="B412" s="377" t="s">
        <v>556</v>
      </c>
      <c r="C412" s="378" t="s">
        <v>394</v>
      </c>
      <c r="D412" s="379" t="s">
        <v>558</v>
      </c>
      <c r="E412" s="378" t="s">
        <v>1471</v>
      </c>
      <c r="F412" s="379" t="s">
        <v>1472</v>
      </c>
      <c r="G412" s="378" t="s">
        <v>588</v>
      </c>
      <c r="H412" s="378" t="s">
        <v>589</v>
      </c>
      <c r="I412" s="380">
        <v>28.03</v>
      </c>
      <c r="J412" s="380">
        <v>34</v>
      </c>
      <c r="K412" s="381">
        <v>962.26</v>
      </c>
    </row>
    <row r="413" spans="1:11" ht="14.4" customHeight="1" x14ac:dyDescent="0.3">
      <c r="A413" s="376" t="s">
        <v>384</v>
      </c>
      <c r="B413" s="377" t="s">
        <v>556</v>
      </c>
      <c r="C413" s="378" t="s">
        <v>394</v>
      </c>
      <c r="D413" s="379" t="s">
        <v>558</v>
      </c>
      <c r="E413" s="378" t="s">
        <v>1471</v>
      </c>
      <c r="F413" s="379" t="s">
        <v>1472</v>
      </c>
      <c r="G413" s="378" t="s">
        <v>598</v>
      </c>
      <c r="H413" s="378" t="s">
        <v>1349</v>
      </c>
      <c r="I413" s="380">
        <v>65.2</v>
      </c>
      <c r="J413" s="380">
        <v>160</v>
      </c>
      <c r="K413" s="381">
        <v>10431.99</v>
      </c>
    </row>
    <row r="414" spans="1:11" ht="14.4" customHeight="1" x14ac:dyDescent="0.3">
      <c r="A414" s="376" t="s">
        <v>384</v>
      </c>
      <c r="B414" s="377" t="s">
        <v>556</v>
      </c>
      <c r="C414" s="378" t="s">
        <v>394</v>
      </c>
      <c r="D414" s="379" t="s">
        <v>558</v>
      </c>
      <c r="E414" s="378" t="s">
        <v>1471</v>
      </c>
      <c r="F414" s="379" t="s">
        <v>1472</v>
      </c>
      <c r="G414" s="378" t="s">
        <v>598</v>
      </c>
      <c r="H414" s="378" t="s">
        <v>599</v>
      </c>
      <c r="I414" s="380">
        <v>65.2</v>
      </c>
      <c r="J414" s="380">
        <v>80</v>
      </c>
      <c r="K414" s="381">
        <v>5216</v>
      </c>
    </row>
    <row r="415" spans="1:11" ht="14.4" customHeight="1" x14ac:dyDescent="0.3">
      <c r="A415" s="376" t="s">
        <v>384</v>
      </c>
      <c r="B415" s="377" t="s">
        <v>556</v>
      </c>
      <c r="C415" s="378" t="s">
        <v>394</v>
      </c>
      <c r="D415" s="379" t="s">
        <v>558</v>
      </c>
      <c r="E415" s="378" t="s">
        <v>1471</v>
      </c>
      <c r="F415" s="379" t="s">
        <v>1472</v>
      </c>
      <c r="G415" s="378" t="s">
        <v>600</v>
      </c>
      <c r="H415" s="378" t="s">
        <v>601</v>
      </c>
      <c r="I415" s="380">
        <v>0.14000000000000001</v>
      </c>
      <c r="J415" s="380">
        <v>100</v>
      </c>
      <c r="K415" s="381">
        <v>14</v>
      </c>
    </row>
    <row r="416" spans="1:11" ht="14.4" customHeight="1" x14ac:dyDescent="0.3">
      <c r="A416" s="376" t="s">
        <v>384</v>
      </c>
      <c r="B416" s="377" t="s">
        <v>556</v>
      </c>
      <c r="C416" s="378" t="s">
        <v>394</v>
      </c>
      <c r="D416" s="379" t="s">
        <v>558</v>
      </c>
      <c r="E416" s="378" t="s">
        <v>1471</v>
      </c>
      <c r="F416" s="379" t="s">
        <v>1472</v>
      </c>
      <c r="G416" s="378" t="s">
        <v>602</v>
      </c>
      <c r="H416" s="378" t="s">
        <v>603</v>
      </c>
      <c r="I416" s="380">
        <v>15.529999999999998</v>
      </c>
      <c r="J416" s="380">
        <v>340</v>
      </c>
      <c r="K416" s="381">
        <v>5280.17</v>
      </c>
    </row>
    <row r="417" spans="1:11" ht="14.4" customHeight="1" x14ac:dyDescent="0.3">
      <c r="A417" s="376" t="s">
        <v>384</v>
      </c>
      <c r="B417" s="377" t="s">
        <v>556</v>
      </c>
      <c r="C417" s="378" t="s">
        <v>394</v>
      </c>
      <c r="D417" s="379" t="s">
        <v>558</v>
      </c>
      <c r="E417" s="378" t="s">
        <v>1471</v>
      </c>
      <c r="F417" s="379" t="s">
        <v>1472</v>
      </c>
      <c r="G417" s="378" t="s">
        <v>606</v>
      </c>
      <c r="H417" s="378" t="s">
        <v>607</v>
      </c>
      <c r="I417" s="380">
        <v>0.43</v>
      </c>
      <c r="J417" s="380">
        <v>5000</v>
      </c>
      <c r="K417" s="381">
        <v>2150</v>
      </c>
    </row>
    <row r="418" spans="1:11" ht="14.4" customHeight="1" x14ac:dyDescent="0.3">
      <c r="A418" s="376" t="s">
        <v>384</v>
      </c>
      <c r="B418" s="377" t="s">
        <v>556</v>
      </c>
      <c r="C418" s="378" t="s">
        <v>394</v>
      </c>
      <c r="D418" s="379" t="s">
        <v>558</v>
      </c>
      <c r="E418" s="378" t="s">
        <v>1471</v>
      </c>
      <c r="F418" s="379" t="s">
        <v>1472</v>
      </c>
      <c r="G418" s="378" t="s">
        <v>608</v>
      </c>
      <c r="H418" s="378" t="s">
        <v>609</v>
      </c>
      <c r="I418" s="380">
        <v>61.21</v>
      </c>
      <c r="J418" s="380">
        <v>2</v>
      </c>
      <c r="K418" s="381">
        <v>122.42</v>
      </c>
    </row>
    <row r="419" spans="1:11" ht="14.4" customHeight="1" x14ac:dyDescent="0.3">
      <c r="A419" s="376" t="s">
        <v>384</v>
      </c>
      <c r="B419" s="377" t="s">
        <v>556</v>
      </c>
      <c r="C419" s="378" t="s">
        <v>394</v>
      </c>
      <c r="D419" s="379" t="s">
        <v>558</v>
      </c>
      <c r="E419" s="378" t="s">
        <v>1471</v>
      </c>
      <c r="F419" s="379" t="s">
        <v>1472</v>
      </c>
      <c r="G419" s="378" t="s">
        <v>610</v>
      </c>
      <c r="H419" s="378" t="s">
        <v>611</v>
      </c>
      <c r="I419" s="380">
        <v>54.86</v>
      </c>
      <c r="J419" s="380">
        <v>300</v>
      </c>
      <c r="K419" s="381">
        <v>16457.990000000002</v>
      </c>
    </row>
    <row r="420" spans="1:11" ht="14.4" customHeight="1" x14ac:dyDescent="0.3">
      <c r="A420" s="376" t="s">
        <v>384</v>
      </c>
      <c r="B420" s="377" t="s">
        <v>556</v>
      </c>
      <c r="C420" s="378" t="s">
        <v>394</v>
      </c>
      <c r="D420" s="379" t="s">
        <v>558</v>
      </c>
      <c r="E420" s="378" t="s">
        <v>1471</v>
      </c>
      <c r="F420" s="379" t="s">
        <v>1472</v>
      </c>
      <c r="G420" s="378" t="s">
        <v>1350</v>
      </c>
      <c r="H420" s="378" t="s">
        <v>1351</v>
      </c>
      <c r="I420" s="380">
        <v>18.399999999999999</v>
      </c>
      <c r="J420" s="380">
        <v>80</v>
      </c>
      <c r="K420" s="381">
        <v>1472</v>
      </c>
    </row>
    <row r="421" spans="1:11" ht="14.4" customHeight="1" x14ac:dyDescent="0.3">
      <c r="A421" s="376" t="s">
        <v>384</v>
      </c>
      <c r="B421" s="377" t="s">
        <v>556</v>
      </c>
      <c r="C421" s="378" t="s">
        <v>394</v>
      </c>
      <c r="D421" s="379" t="s">
        <v>558</v>
      </c>
      <c r="E421" s="378" t="s">
        <v>1471</v>
      </c>
      <c r="F421" s="379" t="s">
        <v>1472</v>
      </c>
      <c r="G421" s="378" t="s">
        <v>1352</v>
      </c>
      <c r="H421" s="378" t="s">
        <v>1353</v>
      </c>
      <c r="I421" s="380">
        <v>0.44</v>
      </c>
      <c r="J421" s="380">
        <v>1000</v>
      </c>
      <c r="K421" s="381">
        <v>440</v>
      </c>
    </row>
    <row r="422" spans="1:11" ht="14.4" customHeight="1" x14ac:dyDescent="0.3">
      <c r="A422" s="376" t="s">
        <v>384</v>
      </c>
      <c r="B422" s="377" t="s">
        <v>556</v>
      </c>
      <c r="C422" s="378" t="s">
        <v>394</v>
      </c>
      <c r="D422" s="379" t="s">
        <v>558</v>
      </c>
      <c r="E422" s="378" t="s">
        <v>1471</v>
      </c>
      <c r="F422" s="379" t="s">
        <v>1472</v>
      </c>
      <c r="G422" s="378" t="s">
        <v>1354</v>
      </c>
      <c r="H422" s="378" t="s">
        <v>1355</v>
      </c>
      <c r="I422" s="380">
        <v>9.11</v>
      </c>
      <c r="J422" s="380">
        <v>400</v>
      </c>
      <c r="K422" s="381">
        <v>3643.2</v>
      </c>
    </row>
    <row r="423" spans="1:11" ht="14.4" customHeight="1" x14ac:dyDescent="0.3">
      <c r="A423" s="376" t="s">
        <v>384</v>
      </c>
      <c r="B423" s="377" t="s">
        <v>556</v>
      </c>
      <c r="C423" s="378" t="s">
        <v>394</v>
      </c>
      <c r="D423" s="379" t="s">
        <v>558</v>
      </c>
      <c r="E423" s="378" t="s">
        <v>1471</v>
      </c>
      <c r="F423" s="379" t="s">
        <v>1472</v>
      </c>
      <c r="G423" s="378" t="s">
        <v>627</v>
      </c>
      <c r="H423" s="378" t="s">
        <v>628</v>
      </c>
      <c r="I423" s="380">
        <v>355.2399999999999</v>
      </c>
      <c r="J423" s="380">
        <v>444</v>
      </c>
      <c r="K423" s="381">
        <v>157531.53999999998</v>
      </c>
    </row>
    <row r="424" spans="1:11" ht="14.4" customHeight="1" x14ac:dyDescent="0.3">
      <c r="A424" s="376" t="s">
        <v>384</v>
      </c>
      <c r="B424" s="377" t="s">
        <v>556</v>
      </c>
      <c r="C424" s="378" t="s">
        <v>394</v>
      </c>
      <c r="D424" s="379" t="s">
        <v>558</v>
      </c>
      <c r="E424" s="378" t="s">
        <v>1471</v>
      </c>
      <c r="F424" s="379" t="s">
        <v>1472</v>
      </c>
      <c r="G424" s="378" t="s">
        <v>631</v>
      </c>
      <c r="H424" s="378" t="s">
        <v>632</v>
      </c>
      <c r="I424" s="380">
        <v>65.989999999999995</v>
      </c>
      <c r="J424" s="380">
        <v>276</v>
      </c>
      <c r="K424" s="381">
        <v>18303.82</v>
      </c>
    </row>
    <row r="425" spans="1:11" ht="14.4" customHeight="1" x14ac:dyDescent="0.3">
      <c r="A425" s="376" t="s">
        <v>384</v>
      </c>
      <c r="B425" s="377" t="s">
        <v>556</v>
      </c>
      <c r="C425" s="378" t="s">
        <v>394</v>
      </c>
      <c r="D425" s="379" t="s">
        <v>558</v>
      </c>
      <c r="E425" s="378" t="s">
        <v>1471</v>
      </c>
      <c r="F425" s="379" t="s">
        <v>1472</v>
      </c>
      <c r="G425" s="378" t="s">
        <v>633</v>
      </c>
      <c r="H425" s="378" t="s">
        <v>1356</v>
      </c>
      <c r="I425" s="380">
        <v>0.63</v>
      </c>
      <c r="J425" s="380">
        <v>3000</v>
      </c>
      <c r="K425" s="381">
        <v>1890</v>
      </c>
    </row>
    <row r="426" spans="1:11" ht="14.4" customHeight="1" x14ac:dyDescent="0.3">
      <c r="A426" s="376" t="s">
        <v>384</v>
      </c>
      <c r="B426" s="377" t="s">
        <v>556</v>
      </c>
      <c r="C426" s="378" t="s">
        <v>394</v>
      </c>
      <c r="D426" s="379" t="s">
        <v>558</v>
      </c>
      <c r="E426" s="378" t="s">
        <v>1471</v>
      </c>
      <c r="F426" s="379" t="s">
        <v>1472</v>
      </c>
      <c r="G426" s="378" t="s">
        <v>633</v>
      </c>
      <c r="H426" s="378" t="s">
        <v>634</v>
      </c>
      <c r="I426" s="380">
        <v>0.63</v>
      </c>
      <c r="J426" s="380">
        <v>500</v>
      </c>
      <c r="K426" s="381">
        <v>315</v>
      </c>
    </row>
    <row r="427" spans="1:11" ht="14.4" customHeight="1" x14ac:dyDescent="0.3">
      <c r="A427" s="376" t="s">
        <v>384</v>
      </c>
      <c r="B427" s="377" t="s">
        <v>556</v>
      </c>
      <c r="C427" s="378" t="s">
        <v>394</v>
      </c>
      <c r="D427" s="379" t="s">
        <v>558</v>
      </c>
      <c r="E427" s="378" t="s">
        <v>1471</v>
      </c>
      <c r="F427" s="379" t="s">
        <v>1472</v>
      </c>
      <c r="G427" s="378" t="s">
        <v>635</v>
      </c>
      <c r="H427" s="378" t="s">
        <v>636</v>
      </c>
      <c r="I427" s="380">
        <v>10.99</v>
      </c>
      <c r="J427" s="380">
        <v>240</v>
      </c>
      <c r="K427" s="381">
        <v>2637.36</v>
      </c>
    </row>
    <row r="428" spans="1:11" ht="14.4" customHeight="1" x14ac:dyDescent="0.3">
      <c r="A428" s="376" t="s">
        <v>384</v>
      </c>
      <c r="B428" s="377" t="s">
        <v>556</v>
      </c>
      <c r="C428" s="378" t="s">
        <v>394</v>
      </c>
      <c r="D428" s="379" t="s">
        <v>558</v>
      </c>
      <c r="E428" s="378" t="s">
        <v>1471</v>
      </c>
      <c r="F428" s="379" t="s">
        <v>1472</v>
      </c>
      <c r="G428" s="378" t="s">
        <v>637</v>
      </c>
      <c r="H428" s="378" t="s">
        <v>638</v>
      </c>
      <c r="I428" s="380">
        <v>9.5766666666666662</v>
      </c>
      <c r="J428" s="380">
        <v>480</v>
      </c>
      <c r="K428" s="381">
        <v>4615.08</v>
      </c>
    </row>
    <row r="429" spans="1:11" ht="14.4" customHeight="1" x14ac:dyDescent="0.3">
      <c r="A429" s="376" t="s">
        <v>384</v>
      </c>
      <c r="B429" s="377" t="s">
        <v>556</v>
      </c>
      <c r="C429" s="378" t="s">
        <v>394</v>
      </c>
      <c r="D429" s="379" t="s">
        <v>558</v>
      </c>
      <c r="E429" s="378" t="s">
        <v>1471</v>
      </c>
      <c r="F429" s="379" t="s">
        <v>1472</v>
      </c>
      <c r="G429" s="378" t="s">
        <v>656</v>
      </c>
      <c r="H429" s="378" t="s">
        <v>657</v>
      </c>
      <c r="I429" s="380">
        <v>216.61</v>
      </c>
      <c r="J429" s="380">
        <v>34</v>
      </c>
      <c r="K429" s="381">
        <v>7380.1600000000008</v>
      </c>
    </row>
    <row r="430" spans="1:11" ht="14.4" customHeight="1" x14ac:dyDescent="0.3">
      <c r="A430" s="376" t="s">
        <v>384</v>
      </c>
      <c r="B430" s="377" t="s">
        <v>556</v>
      </c>
      <c r="C430" s="378" t="s">
        <v>394</v>
      </c>
      <c r="D430" s="379" t="s">
        <v>558</v>
      </c>
      <c r="E430" s="378" t="s">
        <v>1471</v>
      </c>
      <c r="F430" s="379" t="s">
        <v>1472</v>
      </c>
      <c r="G430" s="378" t="s">
        <v>1357</v>
      </c>
      <c r="H430" s="378" t="s">
        <v>1358</v>
      </c>
      <c r="I430" s="380">
        <v>0.89</v>
      </c>
      <c r="J430" s="380">
        <v>500</v>
      </c>
      <c r="K430" s="381">
        <v>443.46</v>
      </c>
    </row>
    <row r="431" spans="1:11" ht="14.4" customHeight="1" x14ac:dyDescent="0.3">
      <c r="A431" s="376" t="s">
        <v>384</v>
      </c>
      <c r="B431" s="377" t="s">
        <v>556</v>
      </c>
      <c r="C431" s="378" t="s">
        <v>394</v>
      </c>
      <c r="D431" s="379" t="s">
        <v>558</v>
      </c>
      <c r="E431" s="378" t="s">
        <v>1471</v>
      </c>
      <c r="F431" s="379" t="s">
        <v>1472</v>
      </c>
      <c r="G431" s="378" t="s">
        <v>664</v>
      </c>
      <c r="H431" s="378" t="s">
        <v>665</v>
      </c>
      <c r="I431" s="380">
        <v>0.85499999999999998</v>
      </c>
      <c r="J431" s="380">
        <v>1700</v>
      </c>
      <c r="K431" s="381">
        <v>1454</v>
      </c>
    </row>
    <row r="432" spans="1:11" ht="14.4" customHeight="1" x14ac:dyDescent="0.3">
      <c r="A432" s="376" t="s">
        <v>384</v>
      </c>
      <c r="B432" s="377" t="s">
        <v>556</v>
      </c>
      <c r="C432" s="378" t="s">
        <v>394</v>
      </c>
      <c r="D432" s="379" t="s">
        <v>558</v>
      </c>
      <c r="E432" s="378" t="s">
        <v>1471</v>
      </c>
      <c r="F432" s="379" t="s">
        <v>1472</v>
      </c>
      <c r="G432" s="378" t="s">
        <v>666</v>
      </c>
      <c r="H432" s="378" t="s">
        <v>667</v>
      </c>
      <c r="I432" s="380">
        <v>1.5125</v>
      </c>
      <c r="J432" s="380">
        <v>1600</v>
      </c>
      <c r="K432" s="381">
        <v>2420</v>
      </c>
    </row>
    <row r="433" spans="1:11" ht="14.4" customHeight="1" x14ac:dyDescent="0.3">
      <c r="A433" s="376" t="s">
        <v>384</v>
      </c>
      <c r="B433" s="377" t="s">
        <v>556</v>
      </c>
      <c r="C433" s="378" t="s">
        <v>394</v>
      </c>
      <c r="D433" s="379" t="s">
        <v>558</v>
      </c>
      <c r="E433" s="378" t="s">
        <v>1471</v>
      </c>
      <c r="F433" s="379" t="s">
        <v>1472</v>
      </c>
      <c r="G433" s="378" t="s">
        <v>668</v>
      </c>
      <c r="H433" s="378" t="s">
        <v>669</v>
      </c>
      <c r="I433" s="380">
        <v>2.063333333333333</v>
      </c>
      <c r="J433" s="380">
        <v>1200</v>
      </c>
      <c r="K433" s="381">
        <v>2476</v>
      </c>
    </row>
    <row r="434" spans="1:11" ht="14.4" customHeight="1" x14ac:dyDescent="0.3">
      <c r="A434" s="376" t="s">
        <v>384</v>
      </c>
      <c r="B434" s="377" t="s">
        <v>556</v>
      </c>
      <c r="C434" s="378" t="s">
        <v>394</v>
      </c>
      <c r="D434" s="379" t="s">
        <v>558</v>
      </c>
      <c r="E434" s="378" t="s">
        <v>1471</v>
      </c>
      <c r="F434" s="379" t="s">
        <v>1472</v>
      </c>
      <c r="G434" s="378" t="s">
        <v>670</v>
      </c>
      <c r="H434" s="378" t="s">
        <v>671</v>
      </c>
      <c r="I434" s="380">
        <v>3.36</v>
      </c>
      <c r="J434" s="380">
        <v>1200</v>
      </c>
      <c r="K434" s="381">
        <v>4032</v>
      </c>
    </row>
    <row r="435" spans="1:11" ht="14.4" customHeight="1" x14ac:dyDescent="0.3">
      <c r="A435" s="376" t="s">
        <v>384</v>
      </c>
      <c r="B435" s="377" t="s">
        <v>556</v>
      </c>
      <c r="C435" s="378" t="s">
        <v>394</v>
      </c>
      <c r="D435" s="379" t="s">
        <v>558</v>
      </c>
      <c r="E435" s="378" t="s">
        <v>1471</v>
      </c>
      <c r="F435" s="379" t="s">
        <v>1472</v>
      </c>
      <c r="G435" s="378" t="s">
        <v>674</v>
      </c>
      <c r="H435" s="378" t="s">
        <v>675</v>
      </c>
      <c r="I435" s="380">
        <v>114.105</v>
      </c>
      <c r="J435" s="380">
        <v>60</v>
      </c>
      <c r="K435" s="381">
        <v>6846.34</v>
      </c>
    </row>
    <row r="436" spans="1:11" ht="14.4" customHeight="1" x14ac:dyDescent="0.3">
      <c r="A436" s="376" t="s">
        <v>384</v>
      </c>
      <c r="B436" s="377" t="s">
        <v>556</v>
      </c>
      <c r="C436" s="378" t="s">
        <v>394</v>
      </c>
      <c r="D436" s="379" t="s">
        <v>558</v>
      </c>
      <c r="E436" s="378" t="s">
        <v>1471</v>
      </c>
      <c r="F436" s="379" t="s">
        <v>1472</v>
      </c>
      <c r="G436" s="378" t="s">
        <v>676</v>
      </c>
      <c r="H436" s="378" t="s">
        <v>677</v>
      </c>
      <c r="I436" s="380">
        <v>66.834999999999994</v>
      </c>
      <c r="J436" s="380">
        <v>120</v>
      </c>
      <c r="K436" s="381">
        <v>8019.88</v>
      </c>
    </row>
    <row r="437" spans="1:11" ht="14.4" customHeight="1" x14ac:dyDescent="0.3">
      <c r="A437" s="376" t="s">
        <v>384</v>
      </c>
      <c r="B437" s="377" t="s">
        <v>556</v>
      </c>
      <c r="C437" s="378" t="s">
        <v>394</v>
      </c>
      <c r="D437" s="379" t="s">
        <v>558</v>
      </c>
      <c r="E437" s="378" t="s">
        <v>1471</v>
      </c>
      <c r="F437" s="379" t="s">
        <v>1472</v>
      </c>
      <c r="G437" s="378" t="s">
        <v>1359</v>
      </c>
      <c r="H437" s="378" t="s">
        <v>1360</v>
      </c>
      <c r="I437" s="380">
        <v>0.29000000000000004</v>
      </c>
      <c r="J437" s="380">
        <v>48000</v>
      </c>
      <c r="K437" s="381">
        <v>13862.1</v>
      </c>
    </row>
    <row r="438" spans="1:11" ht="14.4" customHeight="1" x14ac:dyDescent="0.3">
      <c r="A438" s="376" t="s">
        <v>384</v>
      </c>
      <c r="B438" s="377" t="s">
        <v>556</v>
      </c>
      <c r="C438" s="378" t="s">
        <v>394</v>
      </c>
      <c r="D438" s="379" t="s">
        <v>558</v>
      </c>
      <c r="E438" s="378" t="s">
        <v>1471</v>
      </c>
      <c r="F438" s="379" t="s">
        <v>1472</v>
      </c>
      <c r="G438" s="378" t="s">
        <v>691</v>
      </c>
      <c r="H438" s="378" t="s">
        <v>692</v>
      </c>
      <c r="I438" s="380">
        <v>663.03666666666663</v>
      </c>
      <c r="J438" s="380">
        <v>444</v>
      </c>
      <c r="K438" s="381">
        <v>294351.7</v>
      </c>
    </row>
    <row r="439" spans="1:11" ht="14.4" customHeight="1" x14ac:dyDescent="0.3">
      <c r="A439" s="376" t="s">
        <v>384</v>
      </c>
      <c r="B439" s="377" t="s">
        <v>556</v>
      </c>
      <c r="C439" s="378" t="s">
        <v>394</v>
      </c>
      <c r="D439" s="379" t="s">
        <v>558</v>
      </c>
      <c r="E439" s="378" t="s">
        <v>1471</v>
      </c>
      <c r="F439" s="379" t="s">
        <v>1472</v>
      </c>
      <c r="G439" s="378" t="s">
        <v>693</v>
      </c>
      <c r="H439" s="378" t="s">
        <v>694</v>
      </c>
      <c r="I439" s="380">
        <v>7.17</v>
      </c>
      <c r="J439" s="380">
        <v>4000</v>
      </c>
      <c r="K439" s="381">
        <v>28699.47</v>
      </c>
    </row>
    <row r="440" spans="1:11" ht="14.4" customHeight="1" x14ac:dyDescent="0.3">
      <c r="A440" s="376" t="s">
        <v>384</v>
      </c>
      <c r="B440" s="377" t="s">
        <v>556</v>
      </c>
      <c r="C440" s="378" t="s">
        <v>394</v>
      </c>
      <c r="D440" s="379" t="s">
        <v>558</v>
      </c>
      <c r="E440" s="378" t="s">
        <v>1471</v>
      </c>
      <c r="F440" s="379" t="s">
        <v>1472</v>
      </c>
      <c r="G440" s="378" t="s">
        <v>719</v>
      </c>
      <c r="H440" s="378" t="s">
        <v>720</v>
      </c>
      <c r="I440" s="380">
        <v>167.83</v>
      </c>
      <c r="J440" s="380">
        <v>195</v>
      </c>
      <c r="K440" s="381">
        <v>32726.87</v>
      </c>
    </row>
    <row r="441" spans="1:11" ht="14.4" customHeight="1" x14ac:dyDescent="0.3">
      <c r="A441" s="376" t="s">
        <v>384</v>
      </c>
      <c r="B441" s="377" t="s">
        <v>556</v>
      </c>
      <c r="C441" s="378" t="s">
        <v>394</v>
      </c>
      <c r="D441" s="379" t="s">
        <v>558</v>
      </c>
      <c r="E441" s="378" t="s">
        <v>1471</v>
      </c>
      <c r="F441" s="379" t="s">
        <v>1472</v>
      </c>
      <c r="G441" s="378" t="s">
        <v>721</v>
      </c>
      <c r="H441" s="378" t="s">
        <v>722</v>
      </c>
      <c r="I441" s="380">
        <v>2.62</v>
      </c>
      <c r="J441" s="380">
        <v>600</v>
      </c>
      <c r="K441" s="381">
        <v>1573</v>
      </c>
    </row>
    <row r="442" spans="1:11" ht="14.4" customHeight="1" x14ac:dyDescent="0.3">
      <c r="A442" s="376" t="s">
        <v>384</v>
      </c>
      <c r="B442" s="377" t="s">
        <v>556</v>
      </c>
      <c r="C442" s="378" t="s">
        <v>394</v>
      </c>
      <c r="D442" s="379" t="s">
        <v>558</v>
      </c>
      <c r="E442" s="378" t="s">
        <v>1471</v>
      </c>
      <c r="F442" s="379" t="s">
        <v>1472</v>
      </c>
      <c r="G442" s="378" t="s">
        <v>1361</v>
      </c>
      <c r="H442" s="378" t="s">
        <v>1362</v>
      </c>
      <c r="I442" s="380">
        <v>4.5199999999999996</v>
      </c>
      <c r="J442" s="380">
        <v>2000</v>
      </c>
      <c r="K442" s="381">
        <v>9039</v>
      </c>
    </row>
    <row r="443" spans="1:11" ht="14.4" customHeight="1" x14ac:dyDescent="0.3">
      <c r="A443" s="376" t="s">
        <v>384</v>
      </c>
      <c r="B443" s="377" t="s">
        <v>556</v>
      </c>
      <c r="C443" s="378" t="s">
        <v>394</v>
      </c>
      <c r="D443" s="379" t="s">
        <v>558</v>
      </c>
      <c r="E443" s="378" t="s">
        <v>1471</v>
      </c>
      <c r="F443" s="379" t="s">
        <v>1472</v>
      </c>
      <c r="G443" s="378" t="s">
        <v>723</v>
      </c>
      <c r="H443" s="378" t="s">
        <v>724</v>
      </c>
      <c r="I443" s="380">
        <v>138</v>
      </c>
      <c r="J443" s="380">
        <v>15</v>
      </c>
      <c r="K443" s="381">
        <v>2070</v>
      </c>
    </row>
    <row r="444" spans="1:11" ht="14.4" customHeight="1" x14ac:dyDescent="0.3">
      <c r="A444" s="376" t="s">
        <v>384</v>
      </c>
      <c r="B444" s="377" t="s">
        <v>556</v>
      </c>
      <c r="C444" s="378" t="s">
        <v>394</v>
      </c>
      <c r="D444" s="379" t="s">
        <v>558</v>
      </c>
      <c r="E444" s="378" t="s">
        <v>1471</v>
      </c>
      <c r="F444" s="379" t="s">
        <v>1472</v>
      </c>
      <c r="G444" s="378" t="s">
        <v>727</v>
      </c>
      <c r="H444" s="378" t="s">
        <v>728</v>
      </c>
      <c r="I444" s="380">
        <v>264.91666666666669</v>
      </c>
      <c r="J444" s="380">
        <v>192</v>
      </c>
      <c r="K444" s="381">
        <v>51078.400000000001</v>
      </c>
    </row>
    <row r="445" spans="1:11" ht="14.4" customHeight="1" x14ac:dyDescent="0.3">
      <c r="A445" s="376" t="s">
        <v>384</v>
      </c>
      <c r="B445" s="377" t="s">
        <v>556</v>
      </c>
      <c r="C445" s="378" t="s">
        <v>394</v>
      </c>
      <c r="D445" s="379" t="s">
        <v>558</v>
      </c>
      <c r="E445" s="378" t="s">
        <v>1471</v>
      </c>
      <c r="F445" s="379" t="s">
        <v>1472</v>
      </c>
      <c r="G445" s="378" t="s">
        <v>1363</v>
      </c>
      <c r="H445" s="378" t="s">
        <v>1364</v>
      </c>
      <c r="I445" s="380">
        <v>5478.6</v>
      </c>
      <c r="J445" s="380">
        <v>6</v>
      </c>
      <c r="K445" s="381">
        <v>32871.599999999999</v>
      </c>
    </row>
    <row r="446" spans="1:11" ht="14.4" customHeight="1" x14ac:dyDescent="0.3">
      <c r="A446" s="376" t="s">
        <v>384</v>
      </c>
      <c r="B446" s="377" t="s">
        <v>556</v>
      </c>
      <c r="C446" s="378" t="s">
        <v>394</v>
      </c>
      <c r="D446" s="379" t="s">
        <v>558</v>
      </c>
      <c r="E446" s="378" t="s">
        <v>1471</v>
      </c>
      <c r="F446" s="379" t="s">
        <v>1472</v>
      </c>
      <c r="G446" s="378" t="s">
        <v>732</v>
      </c>
      <c r="H446" s="378" t="s">
        <v>733</v>
      </c>
      <c r="I446" s="380">
        <v>69</v>
      </c>
      <c r="J446" s="380">
        <v>80</v>
      </c>
      <c r="K446" s="381">
        <v>5520</v>
      </c>
    </row>
    <row r="447" spans="1:11" ht="14.4" customHeight="1" x14ac:dyDescent="0.3">
      <c r="A447" s="376" t="s">
        <v>384</v>
      </c>
      <c r="B447" s="377" t="s">
        <v>556</v>
      </c>
      <c r="C447" s="378" t="s">
        <v>394</v>
      </c>
      <c r="D447" s="379" t="s">
        <v>558</v>
      </c>
      <c r="E447" s="378" t="s">
        <v>1471</v>
      </c>
      <c r="F447" s="379" t="s">
        <v>1472</v>
      </c>
      <c r="G447" s="378" t="s">
        <v>734</v>
      </c>
      <c r="H447" s="378" t="s">
        <v>735</v>
      </c>
      <c r="I447" s="380">
        <v>123.05</v>
      </c>
      <c r="J447" s="380">
        <v>100</v>
      </c>
      <c r="K447" s="381">
        <v>12305</v>
      </c>
    </row>
    <row r="448" spans="1:11" ht="14.4" customHeight="1" x14ac:dyDescent="0.3">
      <c r="A448" s="376" t="s">
        <v>384</v>
      </c>
      <c r="B448" s="377" t="s">
        <v>556</v>
      </c>
      <c r="C448" s="378" t="s">
        <v>394</v>
      </c>
      <c r="D448" s="379" t="s">
        <v>558</v>
      </c>
      <c r="E448" s="378" t="s">
        <v>1471</v>
      </c>
      <c r="F448" s="379" t="s">
        <v>1472</v>
      </c>
      <c r="G448" s="378" t="s">
        <v>1365</v>
      </c>
      <c r="H448" s="378" t="s">
        <v>1366</v>
      </c>
      <c r="I448" s="380">
        <v>1147.32</v>
      </c>
      <c r="J448" s="380">
        <v>24</v>
      </c>
      <c r="K448" s="381">
        <v>27535.599999999999</v>
      </c>
    </row>
    <row r="449" spans="1:11" ht="14.4" customHeight="1" x14ac:dyDescent="0.3">
      <c r="A449" s="376" t="s">
        <v>384</v>
      </c>
      <c r="B449" s="377" t="s">
        <v>556</v>
      </c>
      <c r="C449" s="378" t="s">
        <v>394</v>
      </c>
      <c r="D449" s="379" t="s">
        <v>558</v>
      </c>
      <c r="E449" s="378" t="s">
        <v>1471</v>
      </c>
      <c r="F449" s="379" t="s">
        <v>1472</v>
      </c>
      <c r="G449" s="378" t="s">
        <v>738</v>
      </c>
      <c r="H449" s="378" t="s">
        <v>739</v>
      </c>
      <c r="I449" s="380">
        <v>517.5</v>
      </c>
      <c r="J449" s="380">
        <v>90</v>
      </c>
      <c r="K449" s="381">
        <v>46575</v>
      </c>
    </row>
    <row r="450" spans="1:11" ht="14.4" customHeight="1" x14ac:dyDescent="0.3">
      <c r="A450" s="376" t="s">
        <v>384</v>
      </c>
      <c r="B450" s="377" t="s">
        <v>556</v>
      </c>
      <c r="C450" s="378" t="s">
        <v>394</v>
      </c>
      <c r="D450" s="379" t="s">
        <v>558</v>
      </c>
      <c r="E450" s="378" t="s">
        <v>1471</v>
      </c>
      <c r="F450" s="379" t="s">
        <v>1472</v>
      </c>
      <c r="G450" s="378" t="s">
        <v>747</v>
      </c>
      <c r="H450" s="378" t="s">
        <v>748</v>
      </c>
      <c r="I450" s="380">
        <v>5.64</v>
      </c>
      <c r="J450" s="380">
        <v>5400</v>
      </c>
      <c r="K450" s="381">
        <v>30456</v>
      </c>
    </row>
    <row r="451" spans="1:11" ht="14.4" customHeight="1" x14ac:dyDescent="0.3">
      <c r="A451" s="376" t="s">
        <v>384</v>
      </c>
      <c r="B451" s="377" t="s">
        <v>556</v>
      </c>
      <c r="C451" s="378" t="s">
        <v>394</v>
      </c>
      <c r="D451" s="379" t="s">
        <v>558</v>
      </c>
      <c r="E451" s="378" t="s">
        <v>1471</v>
      </c>
      <c r="F451" s="379" t="s">
        <v>1472</v>
      </c>
      <c r="G451" s="378" t="s">
        <v>750</v>
      </c>
      <c r="H451" s="378" t="s">
        <v>751</v>
      </c>
      <c r="I451" s="380">
        <v>0.9</v>
      </c>
      <c r="J451" s="380">
        <v>6000</v>
      </c>
      <c r="K451" s="381">
        <v>5400</v>
      </c>
    </row>
    <row r="452" spans="1:11" ht="14.4" customHeight="1" x14ac:dyDescent="0.3">
      <c r="A452" s="376" t="s">
        <v>384</v>
      </c>
      <c r="B452" s="377" t="s">
        <v>556</v>
      </c>
      <c r="C452" s="378" t="s">
        <v>394</v>
      </c>
      <c r="D452" s="379" t="s">
        <v>558</v>
      </c>
      <c r="E452" s="378" t="s">
        <v>1471</v>
      </c>
      <c r="F452" s="379" t="s">
        <v>1472</v>
      </c>
      <c r="G452" s="378" t="s">
        <v>754</v>
      </c>
      <c r="H452" s="378" t="s">
        <v>755</v>
      </c>
      <c r="I452" s="380">
        <v>2.54</v>
      </c>
      <c r="J452" s="380">
        <v>3000</v>
      </c>
      <c r="K452" s="381">
        <v>7617.6</v>
      </c>
    </row>
    <row r="453" spans="1:11" ht="14.4" customHeight="1" x14ac:dyDescent="0.3">
      <c r="A453" s="376" t="s">
        <v>384</v>
      </c>
      <c r="B453" s="377" t="s">
        <v>556</v>
      </c>
      <c r="C453" s="378" t="s">
        <v>394</v>
      </c>
      <c r="D453" s="379" t="s">
        <v>558</v>
      </c>
      <c r="E453" s="378" t="s">
        <v>1471</v>
      </c>
      <c r="F453" s="379" t="s">
        <v>1472</v>
      </c>
      <c r="G453" s="378" t="s">
        <v>756</v>
      </c>
      <c r="H453" s="378" t="s">
        <v>757</v>
      </c>
      <c r="I453" s="380">
        <v>0.53</v>
      </c>
      <c r="J453" s="380">
        <v>6000</v>
      </c>
      <c r="K453" s="381">
        <v>3174</v>
      </c>
    </row>
    <row r="454" spans="1:11" ht="14.4" customHeight="1" x14ac:dyDescent="0.3">
      <c r="A454" s="376" t="s">
        <v>384</v>
      </c>
      <c r="B454" s="377" t="s">
        <v>556</v>
      </c>
      <c r="C454" s="378" t="s">
        <v>394</v>
      </c>
      <c r="D454" s="379" t="s">
        <v>558</v>
      </c>
      <c r="E454" s="378" t="s">
        <v>1471</v>
      </c>
      <c r="F454" s="379" t="s">
        <v>1472</v>
      </c>
      <c r="G454" s="378" t="s">
        <v>760</v>
      </c>
      <c r="H454" s="378" t="s">
        <v>761</v>
      </c>
      <c r="I454" s="380">
        <v>3031.17</v>
      </c>
      <c r="J454" s="380">
        <v>10</v>
      </c>
      <c r="K454" s="381">
        <v>30311.7</v>
      </c>
    </row>
    <row r="455" spans="1:11" ht="14.4" customHeight="1" x14ac:dyDescent="0.3">
      <c r="A455" s="376" t="s">
        <v>384</v>
      </c>
      <c r="B455" s="377" t="s">
        <v>556</v>
      </c>
      <c r="C455" s="378" t="s">
        <v>394</v>
      </c>
      <c r="D455" s="379" t="s">
        <v>558</v>
      </c>
      <c r="E455" s="378" t="s">
        <v>1471</v>
      </c>
      <c r="F455" s="379" t="s">
        <v>1472</v>
      </c>
      <c r="G455" s="378" t="s">
        <v>1367</v>
      </c>
      <c r="H455" s="378" t="s">
        <v>1368</v>
      </c>
      <c r="I455" s="380">
        <v>8696.2999999999993</v>
      </c>
      <c r="J455" s="380">
        <v>6</v>
      </c>
      <c r="K455" s="381">
        <v>52177.8</v>
      </c>
    </row>
    <row r="456" spans="1:11" ht="14.4" customHeight="1" x14ac:dyDescent="0.3">
      <c r="A456" s="376" t="s">
        <v>384</v>
      </c>
      <c r="B456" s="377" t="s">
        <v>556</v>
      </c>
      <c r="C456" s="378" t="s">
        <v>394</v>
      </c>
      <c r="D456" s="379" t="s">
        <v>558</v>
      </c>
      <c r="E456" s="378" t="s">
        <v>1473</v>
      </c>
      <c r="F456" s="379" t="s">
        <v>1474</v>
      </c>
      <c r="G456" s="378" t="s">
        <v>770</v>
      </c>
      <c r="H456" s="378" t="s">
        <v>771</v>
      </c>
      <c r="I456" s="380">
        <v>11.66</v>
      </c>
      <c r="J456" s="380">
        <v>140</v>
      </c>
      <c r="K456" s="381">
        <v>1632</v>
      </c>
    </row>
    <row r="457" spans="1:11" ht="14.4" customHeight="1" x14ac:dyDescent="0.3">
      <c r="A457" s="376" t="s">
        <v>384</v>
      </c>
      <c r="B457" s="377" t="s">
        <v>556</v>
      </c>
      <c r="C457" s="378" t="s">
        <v>394</v>
      </c>
      <c r="D457" s="379" t="s">
        <v>558</v>
      </c>
      <c r="E457" s="378" t="s">
        <v>1473</v>
      </c>
      <c r="F457" s="379" t="s">
        <v>1474</v>
      </c>
      <c r="G457" s="378" t="s">
        <v>772</v>
      </c>
      <c r="H457" s="378" t="s">
        <v>773</v>
      </c>
      <c r="I457" s="380">
        <v>16.399999999999999</v>
      </c>
      <c r="J457" s="380">
        <v>80</v>
      </c>
      <c r="K457" s="381">
        <v>1311.64</v>
      </c>
    </row>
    <row r="458" spans="1:11" ht="14.4" customHeight="1" x14ac:dyDescent="0.3">
      <c r="A458" s="376" t="s">
        <v>384</v>
      </c>
      <c r="B458" s="377" t="s">
        <v>556</v>
      </c>
      <c r="C458" s="378" t="s">
        <v>394</v>
      </c>
      <c r="D458" s="379" t="s">
        <v>558</v>
      </c>
      <c r="E458" s="378" t="s">
        <v>1473</v>
      </c>
      <c r="F458" s="379" t="s">
        <v>1474</v>
      </c>
      <c r="G458" s="378" t="s">
        <v>778</v>
      </c>
      <c r="H458" s="378" t="s">
        <v>779</v>
      </c>
      <c r="I458" s="380">
        <v>7.43</v>
      </c>
      <c r="J458" s="380">
        <v>50</v>
      </c>
      <c r="K458" s="381">
        <v>371.5</v>
      </c>
    </row>
    <row r="459" spans="1:11" ht="14.4" customHeight="1" x14ac:dyDescent="0.3">
      <c r="A459" s="376" t="s">
        <v>384</v>
      </c>
      <c r="B459" s="377" t="s">
        <v>556</v>
      </c>
      <c r="C459" s="378" t="s">
        <v>394</v>
      </c>
      <c r="D459" s="379" t="s">
        <v>558</v>
      </c>
      <c r="E459" s="378" t="s">
        <v>1473</v>
      </c>
      <c r="F459" s="379" t="s">
        <v>1474</v>
      </c>
      <c r="G459" s="378" t="s">
        <v>780</v>
      </c>
      <c r="H459" s="378" t="s">
        <v>781</v>
      </c>
      <c r="I459" s="380">
        <v>8.4700000000000006</v>
      </c>
      <c r="J459" s="380">
        <v>100</v>
      </c>
      <c r="K459" s="381">
        <v>847</v>
      </c>
    </row>
    <row r="460" spans="1:11" ht="14.4" customHeight="1" x14ac:dyDescent="0.3">
      <c r="A460" s="376" t="s">
        <v>384</v>
      </c>
      <c r="B460" s="377" t="s">
        <v>556</v>
      </c>
      <c r="C460" s="378" t="s">
        <v>394</v>
      </c>
      <c r="D460" s="379" t="s">
        <v>558</v>
      </c>
      <c r="E460" s="378" t="s">
        <v>1473</v>
      </c>
      <c r="F460" s="379" t="s">
        <v>1474</v>
      </c>
      <c r="G460" s="378" t="s">
        <v>782</v>
      </c>
      <c r="H460" s="378" t="s">
        <v>783</v>
      </c>
      <c r="I460" s="380">
        <v>8.495000000000001</v>
      </c>
      <c r="J460" s="380">
        <v>300</v>
      </c>
      <c r="K460" s="381">
        <v>2547</v>
      </c>
    </row>
    <row r="461" spans="1:11" ht="14.4" customHeight="1" x14ac:dyDescent="0.3">
      <c r="A461" s="376" t="s">
        <v>384</v>
      </c>
      <c r="B461" s="377" t="s">
        <v>556</v>
      </c>
      <c r="C461" s="378" t="s">
        <v>394</v>
      </c>
      <c r="D461" s="379" t="s">
        <v>558</v>
      </c>
      <c r="E461" s="378" t="s">
        <v>1473</v>
      </c>
      <c r="F461" s="379" t="s">
        <v>1474</v>
      </c>
      <c r="G461" s="378" t="s">
        <v>786</v>
      </c>
      <c r="H461" s="378" t="s">
        <v>787</v>
      </c>
      <c r="I461" s="380">
        <v>1.0900000000000001</v>
      </c>
      <c r="J461" s="380">
        <v>300</v>
      </c>
      <c r="K461" s="381">
        <v>327</v>
      </c>
    </row>
    <row r="462" spans="1:11" ht="14.4" customHeight="1" x14ac:dyDescent="0.3">
      <c r="A462" s="376" t="s">
        <v>384</v>
      </c>
      <c r="B462" s="377" t="s">
        <v>556</v>
      </c>
      <c r="C462" s="378" t="s">
        <v>394</v>
      </c>
      <c r="D462" s="379" t="s">
        <v>558</v>
      </c>
      <c r="E462" s="378" t="s">
        <v>1473</v>
      </c>
      <c r="F462" s="379" t="s">
        <v>1474</v>
      </c>
      <c r="G462" s="378" t="s">
        <v>788</v>
      </c>
      <c r="H462" s="378" t="s">
        <v>789</v>
      </c>
      <c r="I462" s="380">
        <v>1.67</v>
      </c>
      <c r="J462" s="380">
        <v>100</v>
      </c>
      <c r="K462" s="381">
        <v>167</v>
      </c>
    </row>
    <row r="463" spans="1:11" ht="14.4" customHeight="1" x14ac:dyDescent="0.3">
      <c r="A463" s="376" t="s">
        <v>384</v>
      </c>
      <c r="B463" s="377" t="s">
        <v>556</v>
      </c>
      <c r="C463" s="378" t="s">
        <v>394</v>
      </c>
      <c r="D463" s="379" t="s">
        <v>558</v>
      </c>
      <c r="E463" s="378" t="s">
        <v>1473</v>
      </c>
      <c r="F463" s="379" t="s">
        <v>1474</v>
      </c>
      <c r="G463" s="378" t="s">
        <v>790</v>
      </c>
      <c r="H463" s="378" t="s">
        <v>791</v>
      </c>
      <c r="I463" s="380">
        <v>0.48</v>
      </c>
      <c r="J463" s="380">
        <v>100</v>
      </c>
      <c r="K463" s="381">
        <v>48</v>
      </c>
    </row>
    <row r="464" spans="1:11" ht="14.4" customHeight="1" x14ac:dyDescent="0.3">
      <c r="A464" s="376" t="s">
        <v>384</v>
      </c>
      <c r="B464" s="377" t="s">
        <v>556</v>
      </c>
      <c r="C464" s="378" t="s">
        <v>394</v>
      </c>
      <c r="D464" s="379" t="s">
        <v>558</v>
      </c>
      <c r="E464" s="378" t="s">
        <v>1473</v>
      </c>
      <c r="F464" s="379" t="s">
        <v>1474</v>
      </c>
      <c r="G464" s="378" t="s">
        <v>794</v>
      </c>
      <c r="H464" s="378" t="s">
        <v>795</v>
      </c>
      <c r="I464" s="380">
        <v>3.13</v>
      </c>
      <c r="J464" s="380">
        <v>62</v>
      </c>
      <c r="K464" s="381">
        <v>194.06</v>
      </c>
    </row>
    <row r="465" spans="1:11" ht="14.4" customHeight="1" x14ac:dyDescent="0.3">
      <c r="A465" s="376" t="s">
        <v>384</v>
      </c>
      <c r="B465" s="377" t="s">
        <v>556</v>
      </c>
      <c r="C465" s="378" t="s">
        <v>394</v>
      </c>
      <c r="D465" s="379" t="s">
        <v>558</v>
      </c>
      <c r="E465" s="378" t="s">
        <v>1473</v>
      </c>
      <c r="F465" s="379" t="s">
        <v>1474</v>
      </c>
      <c r="G465" s="378" t="s">
        <v>796</v>
      </c>
      <c r="H465" s="378" t="s">
        <v>1369</v>
      </c>
      <c r="I465" s="380">
        <v>1.97</v>
      </c>
      <c r="J465" s="380">
        <v>40</v>
      </c>
      <c r="K465" s="381">
        <v>78.8</v>
      </c>
    </row>
    <row r="466" spans="1:11" ht="14.4" customHeight="1" x14ac:dyDescent="0.3">
      <c r="A466" s="376" t="s">
        <v>384</v>
      </c>
      <c r="B466" s="377" t="s">
        <v>556</v>
      </c>
      <c r="C466" s="378" t="s">
        <v>394</v>
      </c>
      <c r="D466" s="379" t="s">
        <v>558</v>
      </c>
      <c r="E466" s="378" t="s">
        <v>1473</v>
      </c>
      <c r="F466" s="379" t="s">
        <v>1474</v>
      </c>
      <c r="G466" s="378" t="s">
        <v>804</v>
      </c>
      <c r="H466" s="378" t="s">
        <v>805</v>
      </c>
      <c r="I466" s="380">
        <v>80.575999999999993</v>
      </c>
      <c r="J466" s="380">
        <v>760</v>
      </c>
      <c r="K466" s="381">
        <v>61236.799999999996</v>
      </c>
    </row>
    <row r="467" spans="1:11" ht="14.4" customHeight="1" x14ac:dyDescent="0.3">
      <c r="A467" s="376" t="s">
        <v>384</v>
      </c>
      <c r="B467" s="377" t="s">
        <v>556</v>
      </c>
      <c r="C467" s="378" t="s">
        <v>394</v>
      </c>
      <c r="D467" s="379" t="s">
        <v>558</v>
      </c>
      <c r="E467" s="378" t="s">
        <v>1473</v>
      </c>
      <c r="F467" s="379" t="s">
        <v>1474</v>
      </c>
      <c r="G467" s="378" t="s">
        <v>1370</v>
      </c>
      <c r="H467" s="378" t="s">
        <v>1371</v>
      </c>
      <c r="I467" s="380">
        <v>2.0299999999999998</v>
      </c>
      <c r="J467" s="380">
        <v>100</v>
      </c>
      <c r="K467" s="381">
        <v>203</v>
      </c>
    </row>
    <row r="468" spans="1:11" ht="14.4" customHeight="1" x14ac:dyDescent="0.3">
      <c r="A468" s="376" t="s">
        <v>384</v>
      </c>
      <c r="B468" s="377" t="s">
        <v>556</v>
      </c>
      <c r="C468" s="378" t="s">
        <v>394</v>
      </c>
      <c r="D468" s="379" t="s">
        <v>558</v>
      </c>
      <c r="E468" s="378" t="s">
        <v>1473</v>
      </c>
      <c r="F468" s="379" t="s">
        <v>1474</v>
      </c>
      <c r="G468" s="378" t="s">
        <v>835</v>
      </c>
      <c r="H468" s="378" t="s">
        <v>836</v>
      </c>
      <c r="I468" s="380">
        <v>37.15</v>
      </c>
      <c r="J468" s="380">
        <v>120</v>
      </c>
      <c r="K468" s="381">
        <v>4457.6400000000003</v>
      </c>
    </row>
    <row r="469" spans="1:11" ht="14.4" customHeight="1" x14ac:dyDescent="0.3">
      <c r="A469" s="376" t="s">
        <v>384</v>
      </c>
      <c r="B469" s="377" t="s">
        <v>556</v>
      </c>
      <c r="C469" s="378" t="s">
        <v>394</v>
      </c>
      <c r="D469" s="379" t="s">
        <v>558</v>
      </c>
      <c r="E469" s="378" t="s">
        <v>1473</v>
      </c>
      <c r="F469" s="379" t="s">
        <v>1474</v>
      </c>
      <c r="G469" s="378" t="s">
        <v>839</v>
      </c>
      <c r="H469" s="378" t="s">
        <v>840</v>
      </c>
      <c r="I469" s="380">
        <v>91.72</v>
      </c>
      <c r="J469" s="380">
        <v>70</v>
      </c>
      <c r="K469" s="381">
        <v>6420.24</v>
      </c>
    </row>
    <row r="470" spans="1:11" ht="14.4" customHeight="1" x14ac:dyDescent="0.3">
      <c r="A470" s="376" t="s">
        <v>384</v>
      </c>
      <c r="B470" s="377" t="s">
        <v>556</v>
      </c>
      <c r="C470" s="378" t="s">
        <v>394</v>
      </c>
      <c r="D470" s="379" t="s">
        <v>558</v>
      </c>
      <c r="E470" s="378" t="s">
        <v>1473</v>
      </c>
      <c r="F470" s="379" t="s">
        <v>1474</v>
      </c>
      <c r="G470" s="378" t="s">
        <v>855</v>
      </c>
      <c r="H470" s="378" t="s">
        <v>856</v>
      </c>
      <c r="I470" s="380">
        <v>6.66</v>
      </c>
      <c r="J470" s="380">
        <v>50</v>
      </c>
      <c r="K470" s="381">
        <v>333</v>
      </c>
    </row>
    <row r="471" spans="1:11" ht="14.4" customHeight="1" x14ac:dyDescent="0.3">
      <c r="A471" s="376" t="s">
        <v>384</v>
      </c>
      <c r="B471" s="377" t="s">
        <v>556</v>
      </c>
      <c r="C471" s="378" t="s">
        <v>394</v>
      </c>
      <c r="D471" s="379" t="s">
        <v>558</v>
      </c>
      <c r="E471" s="378" t="s">
        <v>1473</v>
      </c>
      <c r="F471" s="379" t="s">
        <v>1474</v>
      </c>
      <c r="G471" s="378" t="s">
        <v>857</v>
      </c>
      <c r="H471" s="378" t="s">
        <v>858</v>
      </c>
      <c r="I471" s="380">
        <v>6.66</v>
      </c>
      <c r="J471" s="380">
        <v>100</v>
      </c>
      <c r="K471" s="381">
        <v>666</v>
      </c>
    </row>
    <row r="472" spans="1:11" ht="14.4" customHeight="1" x14ac:dyDescent="0.3">
      <c r="A472" s="376" t="s">
        <v>384</v>
      </c>
      <c r="B472" s="377" t="s">
        <v>556</v>
      </c>
      <c r="C472" s="378" t="s">
        <v>394</v>
      </c>
      <c r="D472" s="379" t="s">
        <v>558</v>
      </c>
      <c r="E472" s="378" t="s">
        <v>1473</v>
      </c>
      <c r="F472" s="379" t="s">
        <v>1474</v>
      </c>
      <c r="G472" s="378" t="s">
        <v>859</v>
      </c>
      <c r="H472" s="378" t="s">
        <v>860</v>
      </c>
      <c r="I472" s="380">
        <v>6.66</v>
      </c>
      <c r="J472" s="380">
        <v>30</v>
      </c>
      <c r="K472" s="381">
        <v>199.8</v>
      </c>
    </row>
    <row r="473" spans="1:11" ht="14.4" customHeight="1" x14ac:dyDescent="0.3">
      <c r="A473" s="376" t="s">
        <v>384</v>
      </c>
      <c r="B473" s="377" t="s">
        <v>556</v>
      </c>
      <c r="C473" s="378" t="s">
        <v>394</v>
      </c>
      <c r="D473" s="379" t="s">
        <v>558</v>
      </c>
      <c r="E473" s="378" t="s">
        <v>1473</v>
      </c>
      <c r="F473" s="379" t="s">
        <v>1474</v>
      </c>
      <c r="G473" s="378" t="s">
        <v>1372</v>
      </c>
      <c r="H473" s="378" t="s">
        <v>885</v>
      </c>
      <c r="I473" s="380">
        <v>601.37</v>
      </c>
      <c r="J473" s="380">
        <v>1</v>
      </c>
      <c r="K473" s="381">
        <v>601.37</v>
      </c>
    </row>
    <row r="474" spans="1:11" ht="14.4" customHeight="1" x14ac:dyDescent="0.3">
      <c r="A474" s="376" t="s">
        <v>384</v>
      </c>
      <c r="B474" s="377" t="s">
        <v>556</v>
      </c>
      <c r="C474" s="378" t="s">
        <v>394</v>
      </c>
      <c r="D474" s="379" t="s">
        <v>558</v>
      </c>
      <c r="E474" s="378" t="s">
        <v>1473</v>
      </c>
      <c r="F474" s="379" t="s">
        <v>1474</v>
      </c>
      <c r="G474" s="378" t="s">
        <v>1373</v>
      </c>
      <c r="H474" s="378" t="s">
        <v>1374</v>
      </c>
      <c r="I474" s="380">
        <v>3749.5</v>
      </c>
      <c r="J474" s="380">
        <v>10</v>
      </c>
      <c r="K474" s="381">
        <v>37495</v>
      </c>
    </row>
    <row r="475" spans="1:11" ht="14.4" customHeight="1" x14ac:dyDescent="0.3">
      <c r="A475" s="376" t="s">
        <v>384</v>
      </c>
      <c r="B475" s="377" t="s">
        <v>556</v>
      </c>
      <c r="C475" s="378" t="s">
        <v>394</v>
      </c>
      <c r="D475" s="379" t="s">
        <v>558</v>
      </c>
      <c r="E475" s="378" t="s">
        <v>1473</v>
      </c>
      <c r="F475" s="379" t="s">
        <v>1474</v>
      </c>
      <c r="G475" s="378" t="s">
        <v>869</v>
      </c>
      <c r="H475" s="378" t="s">
        <v>870</v>
      </c>
      <c r="I475" s="380">
        <v>30.86</v>
      </c>
      <c r="J475" s="380">
        <v>100</v>
      </c>
      <c r="K475" s="381">
        <v>3085.5</v>
      </c>
    </row>
    <row r="476" spans="1:11" ht="14.4" customHeight="1" x14ac:dyDescent="0.3">
      <c r="A476" s="376" t="s">
        <v>384</v>
      </c>
      <c r="B476" s="377" t="s">
        <v>556</v>
      </c>
      <c r="C476" s="378" t="s">
        <v>394</v>
      </c>
      <c r="D476" s="379" t="s">
        <v>558</v>
      </c>
      <c r="E476" s="378" t="s">
        <v>1473</v>
      </c>
      <c r="F476" s="379" t="s">
        <v>1474</v>
      </c>
      <c r="G476" s="378" t="s">
        <v>1375</v>
      </c>
      <c r="H476" s="378" t="s">
        <v>1376</v>
      </c>
      <c r="I476" s="380">
        <v>350.9</v>
      </c>
      <c r="J476" s="380">
        <v>40</v>
      </c>
      <c r="K476" s="381">
        <v>14036</v>
      </c>
    </row>
    <row r="477" spans="1:11" ht="14.4" customHeight="1" x14ac:dyDescent="0.3">
      <c r="A477" s="376" t="s">
        <v>384</v>
      </c>
      <c r="B477" s="377" t="s">
        <v>556</v>
      </c>
      <c r="C477" s="378" t="s">
        <v>394</v>
      </c>
      <c r="D477" s="379" t="s">
        <v>558</v>
      </c>
      <c r="E477" s="378" t="s">
        <v>1473</v>
      </c>
      <c r="F477" s="379" t="s">
        <v>1474</v>
      </c>
      <c r="G477" s="378" t="s">
        <v>1377</v>
      </c>
      <c r="H477" s="378" t="s">
        <v>1378</v>
      </c>
      <c r="I477" s="380">
        <v>64.13</v>
      </c>
      <c r="J477" s="380">
        <v>48</v>
      </c>
      <c r="K477" s="381">
        <v>3078.24</v>
      </c>
    </row>
    <row r="478" spans="1:11" ht="14.4" customHeight="1" x14ac:dyDescent="0.3">
      <c r="A478" s="376" t="s">
        <v>384</v>
      </c>
      <c r="B478" s="377" t="s">
        <v>556</v>
      </c>
      <c r="C478" s="378" t="s">
        <v>394</v>
      </c>
      <c r="D478" s="379" t="s">
        <v>558</v>
      </c>
      <c r="E478" s="378" t="s">
        <v>1473</v>
      </c>
      <c r="F478" s="379" t="s">
        <v>1474</v>
      </c>
      <c r="G478" s="378" t="s">
        <v>886</v>
      </c>
      <c r="H478" s="378" t="s">
        <v>887</v>
      </c>
      <c r="I478" s="380">
        <v>111.55</v>
      </c>
      <c r="J478" s="380">
        <v>40</v>
      </c>
      <c r="K478" s="381">
        <v>4462</v>
      </c>
    </row>
    <row r="479" spans="1:11" ht="14.4" customHeight="1" x14ac:dyDescent="0.3">
      <c r="A479" s="376" t="s">
        <v>384</v>
      </c>
      <c r="B479" s="377" t="s">
        <v>556</v>
      </c>
      <c r="C479" s="378" t="s">
        <v>394</v>
      </c>
      <c r="D479" s="379" t="s">
        <v>558</v>
      </c>
      <c r="E479" s="378" t="s">
        <v>1473</v>
      </c>
      <c r="F479" s="379" t="s">
        <v>1474</v>
      </c>
      <c r="G479" s="378" t="s">
        <v>890</v>
      </c>
      <c r="H479" s="378" t="s">
        <v>1379</v>
      </c>
      <c r="I479" s="380">
        <v>5596.76</v>
      </c>
      <c r="J479" s="380">
        <v>4</v>
      </c>
      <c r="K479" s="381">
        <v>22387.05</v>
      </c>
    </row>
    <row r="480" spans="1:11" ht="14.4" customHeight="1" x14ac:dyDescent="0.3">
      <c r="A480" s="376" t="s">
        <v>384</v>
      </c>
      <c r="B480" s="377" t="s">
        <v>556</v>
      </c>
      <c r="C480" s="378" t="s">
        <v>394</v>
      </c>
      <c r="D480" s="379" t="s">
        <v>558</v>
      </c>
      <c r="E480" s="378" t="s">
        <v>1473</v>
      </c>
      <c r="F480" s="379" t="s">
        <v>1474</v>
      </c>
      <c r="G480" s="378" t="s">
        <v>892</v>
      </c>
      <c r="H480" s="378" t="s">
        <v>893</v>
      </c>
      <c r="I480" s="380">
        <v>482.79</v>
      </c>
      <c r="J480" s="380">
        <v>25</v>
      </c>
      <c r="K480" s="381">
        <v>12069.75</v>
      </c>
    </row>
    <row r="481" spans="1:11" ht="14.4" customHeight="1" x14ac:dyDescent="0.3">
      <c r="A481" s="376" t="s">
        <v>384</v>
      </c>
      <c r="B481" s="377" t="s">
        <v>556</v>
      </c>
      <c r="C481" s="378" t="s">
        <v>394</v>
      </c>
      <c r="D481" s="379" t="s">
        <v>558</v>
      </c>
      <c r="E481" s="378" t="s">
        <v>1473</v>
      </c>
      <c r="F481" s="379" t="s">
        <v>1474</v>
      </c>
      <c r="G481" s="378" t="s">
        <v>894</v>
      </c>
      <c r="H481" s="378" t="s">
        <v>895</v>
      </c>
      <c r="I481" s="380">
        <v>6.008</v>
      </c>
      <c r="J481" s="380">
        <v>705</v>
      </c>
      <c r="K481" s="381">
        <v>4259.96</v>
      </c>
    </row>
    <row r="482" spans="1:11" ht="14.4" customHeight="1" x14ac:dyDescent="0.3">
      <c r="A482" s="376" t="s">
        <v>384</v>
      </c>
      <c r="B482" s="377" t="s">
        <v>556</v>
      </c>
      <c r="C482" s="378" t="s">
        <v>394</v>
      </c>
      <c r="D482" s="379" t="s">
        <v>558</v>
      </c>
      <c r="E482" s="378" t="s">
        <v>1473</v>
      </c>
      <c r="F482" s="379" t="s">
        <v>1474</v>
      </c>
      <c r="G482" s="378" t="s">
        <v>904</v>
      </c>
      <c r="H482" s="378" t="s">
        <v>905</v>
      </c>
      <c r="I482" s="380">
        <v>144.80000000000001</v>
      </c>
      <c r="J482" s="380">
        <v>20</v>
      </c>
      <c r="K482" s="381">
        <v>2896.02</v>
      </c>
    </row>
    <row r="483" spans="1:11" ht="14.4" customHeight="1" x14ac:dyDescent="0.3">
      <c r="A483" s="376" t="s">
        <v>384</v>
      </c>
      <c r="B483" s="377" t="s">
        <v>556</v>
      </c>
      <c r="C483" s="378" t="s">
        <v>394</v>
      </c>
      <c r="D483" s="379" t="s">
        <v>558</v>
      </c>
      <c r="E483" s="378" t="s">
        <v>1473</v>
      </c>
      <c r="F483" s="379" t="s">
        <v>1474</v>
      </c>
      <c r="G483" s="378" t="s">
        <v>1380</v>
      </c>
      <c r="H483" s="378" t="s">
        <v>1381</v>
      </c>
      <c r="I483" s="380">
        <v>2142.5500000000002</v>
      </c>
      <c r="J483" s="380">
        <v>5</v>
      </c>
      <c r="K483" s="381">
        <v>10712.74</v>
      </c>
    </row>
    <row r="484" spans="1:11" ht="14.4" customHeight="1" x14ac:dyDescent="0.3">
      <c r="A484" s="376" t="s">
        <v>384</v>
      </c>
      <c r="B484" s="377" t="s">
        <v>556</v>
      </c>
      <c r="C484" s="378" t="s">
        <v>394</v>
      </c>
      <c r="D484" s="379" t="s">
        <v>558</v>
      </c>
      <c r="E484" s="378" t="s">
        <v>1473</v>
      </c>
      <c r="F484" s="379" t="s">
        <v>1474</v>
      </c>
      <c r="G484" s="378" t="s">
        <v>906</v>
      </c>
      <c r="H484" s="378" t="s">
        <v>907</v>
      </c>
      <c r="I484" s="380">
        <v>115</v>
      </c>
      <c r="J484" s="380">
        <v>24</v>
      </c>
      <c r="K484" s="381">
        <v>2760</v>
      </c>
    </row>
    <row r="485" spans="1:11" ht="14.4" customHeight="1" x14ac:dyDescent="0.3">
      <c r="A485" s="376" t="s">
        <v>384</v>
      </c>
      <c r="B485" s="377" t="s">
        <v>556</v>
      </c>
      <c r="C485" s="378" t="s">
        <v>394</v>
      </c>
      <c r="D485" s="379" t="s">
        <v>558</v>
      </c>
      <c r="E485" s="378" t="s">
        <v>1473</v>
      </c>
      <c r="F485" s="379" t="s">
        <v>1474</v>
      </c>
      <c r="G485" s="378" t="s">
        <v>1382</v>
      </c>
      <c r="H485" s="378" t="s">
        <v>1383</v>
      </c>
      <c r="I485" s="380">
        <v>1457.26</v>
      </c>
      <c r="J485" s="380">
        <v>4</v>
      </c>
      <c r="K485" s="381">
        <v>5829.05</v>
      </c>
    </row>
    <row r="486" spans="1:11" ht="14.4" customHeight="1" x14ac:dyDescent="0.3">
      <c r="A486" s="376" t="s">
        <v>384</v>
      </c>
      <c r="B486" s="377" t="s">
        <v>556</v>
      </c>
      <c r="C486" s="378" t="s">
        <v>394</v>
      </c>
      <c r="D486" s="379" t="s">
        <v>558</v>
      </c>
      <c r="E486" s="378" t="s">
        <v>1473</v>
      </c>
      <c r="F486" s="379" t="s">
        <v>1474</v>
      </c>
      <c r="G486" s="378" t="s">
        <v>918</v>
      </c>
      <c r="H486" s="378" t="s">
        <v>919</v>
      </c>
      <c r="I486" s="380">
        <v>37.51</v>
      </c>
      <c r="J486" s="380">
        <v>160</v>
      </c>
      <c r="K486" s="381">
        <v>6001.6</v>
      </c>
    </row>
    <row r="487" spans="1:11" ht="14.4" customHeight="1" x14ac:dyDescent="0.3">
      <c r="A487" s="376" t="s">
        <v>384</v>
      </c>
      <c r="B487" s="377" t="s">
        <v>556</v>
      </c>
      <c r="C487" s="378" t="s">
        <v>394</v>
      </c>
      <c r="D487" s="379" t="s">
        <v>558</v>
      </c>
      <c r="E487" s="378" t="s">
        <v>1473</v>
      </c>
      <c r="F487" s="379" t="s">
        <v>1474</v>
      </c>
      <c r="G487" s="378" t="s">
        <v>1384</v>
      </c>
      <c r="H487" s="378" t="s">
        <v>1385</v>
      </c>
      <c r="I487" s="380">
        <v>200.05</v>
      </c>
      <c r="J487" s="380">
        <v>18</v>
      </c>
      <c r="K487" s="381">
        <v>3600.96</v>
      </c>
    </row>
    <row r="488" spans="1:11" ht="14.4" customHeight="1" x14ac:dyDescent="0.3">
      <c r="A488" s="376" t="s">
        <v>384</v>
      </c>
      <c r="B488" s="377" t="s">
        <v>556</v>
      </c>
      <c r="C488" s="378" t="s">
        <v>394</v>
      </c>
      <c r="D488" s="379" t="s">
        <v>558</v>
      </c>
      <c r="E488" s="378" t="s">
        <v>1473</v>
      </c>
      <c r="F488" s="379" t="s">
        <v>1474</v>
      </c>
      <c r="G488" s="378" t="s">
        <v>1386</v>
      </c>
      <c r="H488" s="378" t="s">
        <v>1387</v>
      </c>
      <c r="I488" s="380">
        <v>1094.45</v>
      </c>
      <c r="J488" s="380">
        <v>5</v>
      </c>
      <c r="K488" s="381">
        <v>5472.23</v>
      </c>
    </row>
    <row r="489" spans="1:11" ht="14.4" customHeight="1" x14ac:dyDescent="0.3">
      <c r="A489" s="376" t="s">
        <v>384</v>
      </c>
      <c r="B489" s="377" t="s">
        <v>556</v>
      </c>
      <c r="C489" s="378" t="s">
        <v>394</v>
      </c>
      <c r="D489" s="379" t="s">
        <v>558</v>
      </c>
      <c r="E489" s="378" t="s">
        <v>1473</v>
      </c>
      <c r="F489" s="379" t="s">
        <v>1474</v>
      </c>
      <c r="G489" s="378" t="s">
        <v>924</v>
      </c>
      <c r="H489" s="378" t="s">
        <v>925</v>
      </c>
      <c r="I489" s="380">
        <v>2311.02</v>
      </c>
      <c r="J489" s="380">
        <v>50</v>
      </c>
      <c r="K489" s="381">
        <v>115488.22</v>
      </c>
    </row>
    <row r="490" spans="1:11" ht="14.4" customHeight="1" x14ac:dyDescent="0.3">
      <c r="A490" s="376" t="s">
        <v>384</v>
      </c>
      <c r="B490" s="377" t="s">
        <v>556</v>
      </c>
      <c r="C490" s="378" t="s">
        <v>394</v>
      </c>
      <c r="D490" s="379" t="s">
        <v>558</v>
      </c>
      <c r="E490" s="378" t="s">
        <v>1473</v>
      </c>
      <c r="F490" s="379" t="s">
        <v>1474</v>
      </c>
      <c r="G490" s="378" t="s">
        <v>930</v>
      </c>
      <c r="H490" s="378" t="s">
        <v>931</v>
      </c>
      <c r="I490" s="380">
        <v>135.69999999999999</v>
      </c>
      <c r="J490" s="380">
        <v>40</v>
      </c>
      <c r="K490" s="381">
        <v>5428</v>
      </c>
    </row>
    <row r="491" spans="1:11" ht="14.4" customHeight="1" x14ac:dyDescent="0.3">
      <c r="A491" s="376" t="s">
        <v>384</v>
      </c>
      <c r="B491" s="377" t="s">
        <v>556</v>
      </c>
      <c r="C491" s="378" t="s">
        <v>394</v>
      </c>
      <c r="D491" s="379" t="s">
        <v>558</v>
      </c>
      <c r="E491" s="378" t="s">
        <v>1473</v>
      </c>
      <c r="F491" s="379" t="s">
        <v>1474</v>
      </c>
      <c r="G491" s="378" t="s">
        <v>1388</v>
      </c>
      <c r="H491" s="378" t="s">
        <v>1389</v>
      </c>
      <c r="I491" s="380">
        <v>153.22</v>
      </c>
      <c r="J491" s="380">
        <v>6</v>
      </c>
      <c r="K491" s="381">
        <v>919.34</v>
      </c>
    </row>
    <row r="492" spans="1:11" ht="14.4" customHeight="1" x14ac:dyDescent="0.3">
      <c r="A492" s="376" t="s">
        <v>384</v>
      </c>
      <c r="B492" s="377" t="s">
        <v>556</v>
      </c>
      <c r="C492" s="378" t="s">
        <v>394</v>
      </c>
      <c r="D492" s="379" t="s">
        <v>558</v>
      </c>
      <c r="E492" s="378" t="s">
        <v>1473</v>
      </c>
      <c r="F492" s="379" t="s">
        <v>1474</v>
      </c>
      <c r="G492" s="378" t="s">
        <v>1390</v>
      </c>
      <c r="H492" s="378" t="s">
        <v>1391</v>
      </c>
      <c r="I492" s="380">
        <v>141.79</v>
      </c>
      <c r="J492" s="380">
        <v>6</v>
      </c>
      <c r="K492" s="381">
        <v>850.72</v>
      </c>
    </row>
    <row r="493" spans="1:11" ht="14.4" customHeight="1" x14ac:dyDescent="0.3">
      <c r="A493" s="376" t="s">
        <v>384</v>
      </c>
      <c r="B493" s="377" t="s">
        <v>556</v>
      </c>
      <c r="C493" s="378" t="s">
        <v>394</v>
      </c>
      <c r="D493" s="379" t="s">
        <v>558</v>
      </c>
      <c r="E493" s="378" t="s">
        <v>1473</v>
      </c>
      <c r="F493" s="379" t="s">
        <v>1474</v>
      </c>
      <c r="G493" s="378" t="s">
        <v>1392</v>
      </c>
      <c r="H493" s="378" t="s">
        <v>1393</v>
      </c>
      <c r="I493" s="380">
        <v>5929</v>
      </c>
      <c r="J493" s="380">
        <v>1</v>
      </c>
      <c r="K493" s="381">
        <v>5929</v>
      </c>
    </row>
    <row r="494" spans="1:11" ht="14.4" customHeight="1" x14ac:dyDescent="0.3">
      <c r="A494" s="376" t="s">
        <v>384</v>
      </c>
      <c r="B494" s="377" t="s">
        <v>556</v>
      </c>
      <c r="C494" s="378" t="s">
        <v>394</v>
      </c>
      <c r="D494" s="379" t="s">
        <v>558</v>
      </c>
      <c r="E494" s="378" t="s">
        <v>1473</v>
      </c>
      <c r="F494" s="379" t="s">
        <v>1474</v>
      </c>
      <c r="G494" s="378" t="s">
        <v>1394</v>
      </c>
      <c r="H494" s="378" t="s">
        <v>1395</v>
      </c>
      <c r="I494" s="380">
        <v>2779.73</v>
      </c>
      <c r="J494" s="380">
        <v>6</v>
      </c>
      <c r="K494" s="381">
        <v>16678.36</v>
      </c>
    </row>
    <row r="495" spans="1:11" ht="14.4" customHeight="1" x14ac:dyDescent="0.3">
      <c r="A495" s="376" t="s">
        <v>384</v>
      </c>
      <c r="B495" s="377" t="s">
        <v>556</v>
      </c>
      <c r="C495" s="378" t="s">
        <v>394</v>
      </c>
      <c r="D495" s="379" t="s">
        <v>558</v>
      </c>
      <c r="E495" s="378" t="s">
        <v>1473</v>
      </c>
      <c r="F495" s="379" t="s">
        <v>1474</v>
      </c>
      <c r="G495" s="378" t="s">
        <v>1396</v>
      </c>
      <c r="H495" s="378" t="s">
        <v>1397</v>
      </c>
      <c r="I495" s="380">
        <v>5853.32</v>
      </c>
      <c r="J495" s="380">
        <v>12</v>
      </c>
      <c r="K495" s="381">
        <v>70239.839999999997</v>
      </c>
    </row>
    <row r="496" spans="1:11" ht="14.4" customHeight="1" x14ac:dyDescent="0.3">
      <c r="A496" s="376" t="s">
        <v>384</v>
      </c>
      <c r="B496" s="377" t="s">
        <v>556</v>
      </c>
      <c r="C496" s="378" t="s">
        <v>394</v>
      </c>
      <c r="D496" s="379" t="s">
        <v>558</v>
      </c>
      <c r="E496" s="378" t="s">
        <v>1473</v>
      </c>
      <c r="F496" s="379" t="s">
        <v>1474</v>
      </c>
      <c r="G496" s="378" t="s">
        <v>1398</v>
      </c>
      <c r="H496" s="378" t="s">
        <v>1399</v>
      </c>
      <c r="I496" s="380">
        <v>1748.33</v>
      </c>
      <c r="J496" s="380">
        <v>10</v>
      </c>
      <c r="K496" s="381">
        <v>17483.349999999999</v>
      </c>
    </row>
    <row r="497" spans="1:11" ht="14.4" customHeight="1" x14ac:dyDescent="0.3">
      <c r="A497" s="376" t="s">
        <v>384</v>
      </c>
      <c r="B497" s="377" t="s">
        <v>556</v>
      </c>
      <c r="C497" s="378" t="s">
        <v>394</v>
      </c>
      <c r="D497" s="379" t="s">
        <v>558</v>
      </c>
      <c r="E497" s="378" t="s">
        <v>1473</v>
      </c>
      <c r="F497" s="379" t="s">
        <v>1474</v>
      </c>
      <c r="G497" s="378" t="s">
        <v>1400</v>
      </c>
      <c r="H497" s="378" t="s">
        <v>1401</v>
      </c>
      <c r="I497" s="380">
        <v>2955.82</v>
      </c>
      <c r="J497" s="380">
        <v>6</v>
      </c>
      <c r="K497" s="381">
        <v>17734.91</v>
      </c>
    </row>
    <row r="498" spans="1:11" ht="14.4" customHeight="1" x14ac:dyDescent="0.3">
      <c r="A498" s="376" t="s">
        <v>384</v>
      </c>
      <c r="B498" s="377" t="s">
        <v>556</v>
      </c>
      <c r="C498" s="378" t="s">
        <v>394</v>
      </c>
      <c r="D498" s="379" t="s">
        <v>558</v>
      </c>
      <c r="E498" s="378" t="s">
        <v>1473</v>
      </c>
      <c r="F498" s="379" t="s">
        <v>1474</v>
      </c>
      <c r="G498" s="378" t="s">
        <v>1400</v>
      </c>
      <c r="H498" s="378" t="s">
        <v>1402</v>
      </c>
      <c r="I498" s="380">
        <v>2955.82</v>
      </c>
      <c r="J498" s="380">
        <v>10</v>
      </c>
      <c r="K498" s="381">
        <v>29558.18</v>
      </c>
    </row>
    <row r="499" spans="1:11" ht="14.4" customHeight="1" x14ac:dyDescent="0.3">
      <c r="A499" s="376" t="s">
        <v>384</v>
      </c>
      <c r="B499" s="377" t="s">
        <v>556</v>
      </c>
      <c r="C499" s="378" t="s">
        <v>394</v>
      </c>
      <c r="D499" s="379" t="s">
        <v>558</v>
      </c>
      <c r="E499" s="378" t="s">
        <v>1473</v>
      </c>
      <c r="F499" s="379" t="s">
        <v>1474</v>
      </c>
      <c r="G499" s="378" t="s">
        <v>1403</v>
      </c>
      <c r="H499" s="378" t="s">
        <v>1404</v>
      </c>
      <c r="I499" s="380">
        <v>1837.53</v>
      </c>
      <c r="J499" s="380">
        <v>4</v>
      </c>
      <c r="K499" s="381">
        <v>7350.1</v>
      </c>
    </row>
    <row r="500" spans="1:11" ht="14.4" customHeight="1" x14ac:dyDescent="0.3">
      <c r="A500" s="376" t="s">
        <v>384</v>
      </c>
      <c r="B500" s="377" t="s">
        <v>556</v>
      </c>
      <c r="C500" s="378" t="s">
        <v>394</v>
      </c>
      <c r="D500" s="379" t="s">
        <v>558</v>
      </c>
      <c r="E500" s="378" t="s">
        <v>1473</v>
      </c>
      <c r="F500" s="379" t="s">
        <v>1474</v>
      </c>
      <c r="G500" s="378" t="s">
        <v>1405</v>
      </c>
      <c r="H500" s="378" t="s">
        <v>1406</v>
      </c>
      <c r="I500" s="380">
        <v>555.72</v>
      </c>
      <c r="J500" s="380">
        <v>6</v>
      </c>
      <c r="K500" s="381">
        <v>3334.3</v>
      </c>
    </row>
    <row r="501" spans="1:11" ht="14.4" customHeight="1" x14ac:dyDescent="0.3">
      <c r="A501" s="376" t="s">
        <v>384</v>
      </c>
      <c r="B501" s="377" t="s">
        <v>556</v>
      </c>
      <c r="C501" s="378" t="s">
        <v>394</v>
      </c>
      <c r="D501" s="379" t="s">
        <v>558</v>
      </c>
      <c r="E501" s="378" t="s">
        <v>1473</v>
      </c>
      <c r="F501" s="379" t="s">
        <v>1474</v>
      </c>
      <c r="G501" s="378" t="s">
        <v>1407</v>
      </c>
      <c r="H501" s="378" t="s">
        <v>1408</v>
      </c>
      <c r="I501" s="380">
        <v>2930.62</v>
      </c>
      <c r="J501" s="380">
        <v>1</v>
      </c>
      <c r="K501" s="381">
        <v>2930.62</v>
      </c>
    </row>
    <row r="502" spans="1:11" ht="14.4" customHeight="1" x14ac:dyDescent="0.3">
      <c r="A502" s="376" t="s">
        <v>384</v>
      </c>
      <c r="B502" s="377" t="s">
        <v>556</v>
      </c>
      <c r="C502" s="378" t="s">
        <v>394</v>
      </c>
      <c r="D502" s="379" t="s">
        <v>558</v>
      </c>
      <c r="E502" s="378" t="s">
        <v>1473</v>
      </c>
      <c r="F502" s="379" t="s">
        <v>1474</v>
      </c>
      <c r="G502" s="378" t="s">
        <v>1409</v>
      </c>
      <c r="H502" s="378" t="s">
        <v>1410</v>
      </c>
      <c r="I502" s="380">
        <v>543.29</v>
      </c>
      <c r="J502" s="380">
        <v>1</v>
      </c>
      <c r="K502" s="381">
        <v>543.29</v>
      </c>
    </row>
    <row r="503" spans="1:11" ht="14.4" customHeight="1" x14ac:dyDescent="0.3">
      <c r="A503" s="376" t="s">
        <v>384</v>
      </c>
      <c r="B503" s="377" t="s">
        <v>556</v>
      </c>
      <c r="C503" s="378" t="s">
        <v>394</v>
      </c>
      <c r="D503" s="379" t="s">
        <v>558</v>
      </c>
      <c r="E503" s="378" t="s">
        <v>1473</v>
      </c>
      <c r="F503" s="379" t="s">
        <v>1474</v>
      </c>
      <c r="G503" s="378" t="s">
        <v>936</v>
      </c>
      <c r="H503" s="378" t="s">
        <v>937</v>
      </c>
      <c r="I503" s="380">
        <v>48.28</v>
      </c>
      <c r="J503" s="380">
        <v>400</v>
      </c>
      <c r="K503" s="381">
        <v>19311.599999999999</v>
      </c>
    </row>
    <row r="504" spans="1:11" ht="14.4" customHeight="1" x14ac:dyDescent="0.3">
      <c r="A504" s="376" t="s">
        <v>384</v>
      </c>
      <c r="B504" s="377" t="s">
        <v>556</v>
      </c>
      <c r="C504" s="378" t="s">
        <v>394</v>
      </c>
      <c r="D504" s="379" t="s">
        <v>558</v>
      </c>
      <c r="E504" s="378" t="s">
        <v>1473</v>
      </c>
      <c r="F504" s="379" t="s">
        <v>1474</v>
      </c>
      <c r="G504" s="378" t="s">
        <v>938</v>
      </c>
      <c r="H504" s="378" t="s">
        <v>939</v>
      </c>
      <c r="I504" s="380">
        <v>48.28</v>
      </c>
      <c r="J504" s="380">
        <v>260</v>
      </c>
      <c r="K504" s="381">
        <v>12552.54</v>
      </c>
    </row>
    <row r="505" spans="1:11" ht="14.4" customHeight="1" x14ac:dyDescent="0.3">
      <c r="A505" s="376" t="s">
        <v>384</v>
      </c>
      <c r="B505" s="377" t="s">
        <v>556</v>
      </c>
      <c r="C505" s="378" t="s">
        <v>394</v>
      </c>
      <c r="D505" s="379" t="s">
        <v>558</v>
      </c>
      <c r="E505" s="378" t="s">
        <v>1473</v>
      </c>
      <c r="F505" s="379" t="s">
        <v>1474</v>
      </c>
      <c r="G505" s="378" t="s">
        <v>940</v>
      </c>
      <c r="H505" s="378" t="s">
        <v>941</v>
      </c>
      <c r="I505" s="380">
        <v>48.28</v>
      </c>
      <c r="J505" s="380">
        <v>110</v>
      </c>
      <c r="K505" s="381">
        <v>5310.69</v>
      </c>
    </row>
    <row r="506" spans="1:11" ht="14.4" customHeight="1" x14ac:dyDescent="0.3">
      <c r="A506" s="376" t="s">
        <v>384</v>
      </c>
      <c r="B506" s="377" t="s">
        <v>556</v>
      </c>
      <c r="C506" s="378" t="s">
        <v>394</v>
      </c>
      <c r="D506" s="379" t="s">
        <v>558</v>
      </c>
      <c r="E506" s="378" t="s">
        <v>1473</v>
      </c>
      <c r="F506" s="379" t="s">
        <v>1474</v>
      </c>
      <c r="G506" s="378" t="s">
        <v>1411</v>
      </c>
      <c r="H506" s="378" t="s">
        <v>1412</v>
      </c>
      <c r="I506" s="380">
        <v>432.3</v>
      </c>
      <c r="J506" s="380">
        <v>84</v>
      </c>
      <c r="K506" s="381">
        <v>36312.92</v>
      </c>
    </row>
    <row r="507" spans="1:11" ht="14.4" customHeight="1" x14ac:dyDescent="0.3">
      <c r="A507" s="376" t="s">
        <v>384</v>
      </c>
      <c r="B507" s="377" t="s">
        <v>556</v>
      </c>
      <c r="C507" s="378" t="s">
        <v>394</v>
      </c>
      <c r="D507" s="379" t="s">
        <v>558</v>
      </c>
      <c r="E507" s="378" t="s">
        <v>1473</v>
      </c>
      <c r="F507" s="379" t="s">
        <v>1474</v>
      </c>
      <c r="G507" s="378" t="s">
        <v>946</v>
      </c>
      <c r="H507" s="378" t="s">
        <v>947</v>
      </c>
      <c r="I507" s="380">
        <v>36.54</v>
      </c>
      <c r="J507" s="380">
        <v>75</v>
      </c>
      <c r="K507" s="381">
        <v>2740.5</v>
      </c>
    </row>
    <row r="508" spans="1:11" ht="14.4" customHeight="1" x14ac:dyDescent="0.3">
      <c r="A508" s="376" t="s">
        <v>384</v>
      </c>
      <c r="B508" s="377" t="s">
        <v>556</v>
      </c>
      <c r="C508" s="378" t="s">
        <v>394</v>
      </c>
      <c r="D508" s="379" t="s">
        <v>558</v>
      </c>
      <c r="E508" s="378" t="s">
        <v>1473</v>
      </c>
      <c r="F508" s="379" t="s">
        <v>1474</v>
      </c>
      <c r="G508" s="378" t="s">
        <v>948</v>
      </c>
      <c r="H508" s="378" t="s">
        <v>949</v>
      </c>
      <c r="I508" s="380">
        <v>21.47</v>
      </c>
      <c r="J508" s="380">
        <v>50</v>
      </c>
      <c r="K508" s="381">
        <v>1073.5899999999999</v>
      </c>
    </row>
    <row r="509" spans="1:11" ht="14.4" customHeight="1" x14ac:dyDescent="0.3">
      <c r="A509" s="376" t="s">
        <v>384</v>
      </c>
      <c r="B509" s="377" t="s">
        <v>556</v>
      </c>
      <c r="C509" s="378" t="s">
        <v>394</v>
      </c>
      <c r="D509" s="379" t="s">
        <v>558</v>
      </c>
      <c r="E509" s="378" t="s">
        <v>1473</v>
      </c>
      <c r="F509" s="379" t="s">
        <v>1474</v>
      </c>
      <c r="G509" s="378" t="s">
        <v>1413</v>
      </c>
      <c r="H509" s="378" t="s">
        <v>1414</v>
      </c>
      <c r="I509" s="380">
        <v>4475.46</v>
      </c>
      <c r="J509" s="380">
        <v>6</v>
      </c>
      <c r="K509" s="381">
        <v>26852.78</v>
      </c>
    </row>
    <row r="510" spans="1:11" ht="14.4" customHeight="1" x14ac:dyDescent="0.3">
      <c r="A510" s="376" t="s">
        <v>384</v>
      </c>
      <c r="B510" s="377" t="s">
        <v>556</v>
      </c>
      <c r="C510" s="378" t="s">
        <v>394</v>
      </c>
      <c r="D510" s="379" t="s">
        <v>558</v>
      </c>
      <c r="E510" s="378" t="s">
        <v>1473</v>
      </c>
      <c r="F510" s="379" t="s">
        <v>1474</v>
      </c>
      <c r="G510" s="378" t="s">
        <v>1415</v>
      </c>
      <c r="H510" s="378" t="s">
        <v>1416</v>
      </c>
      <c r="I510" s="380">
        <v>2866.63</v>
      </c>
      <c r="J510" s="380">
        <v>10</v>
      </c>
      <c r="K510" s="381">
        <v>28666.29</v>
      </c>
    </row>
    <row r="511" spans="1:11" ht="14.4" customHeight="1" x14ac:dyDescent="0.3">
      <c r="A511" s="376" t="s">
        <v>384</v>
      </c>
      <c r="B511" s="377" t="s">
        <v>556</v>
      </c>
      <c r="C511" s="378" t="s">
        <v>394</v>
      </c>
      <c r="D511" s="379" t="s">
        <v>558</v>
      </c>
      <c r="E511" s="378" t="s">
        <v>1473</v>
      </c>
      <c r="F511" s="379" t="s">
        <v>1474</v>
      </c>
      <c r="G511" s="378" t="s">
        <v>1417</v>
      </c>
      <c r="H511" s="378" t="s">
        <v>1418</v>
      </c>
      <c r="I511" s="380">
        <v>9431.18</v>
      </c>
      <c r="J511" s="380">
        <v>6</v>
      </c>
      <c r="K511" s="381">
        <v>56587.05</v>
      </c>
    </row>
    <row r="512" spans="1:11" ht="14.4" customHeight="1" x14ac:dyDescent="0.3">
      <c r="A512" s="376" t="s">
        <v>384</v>
      </c>
      <c r="B512" s="377" t="s">
        <v>556</v>
      </c>
      <c r="C512" s="378" t="s">
        <v>394</v>
      </c>
      <c r="D512" s="379" t="s">
        <v>558</v>
      </c>
      <c r="E512" s="378" t="s">
        <v>1473</v>
      </c>
      <c r="F512" s="379" t="s">
        <v>1474</v>
      </c>
      <c r="G512" s="378" t="s">
        <v>1419</v>
      </c>
      <c r="H512" s="378" t="s">
        <v>1420</v>
      </c>
      <c r="I512" s="380">
        <v>1083.99</v>
      </c>
      <c r="J512" s="380">
        <v>16</v>
      </c>
      <c r="K512" s="381">
        <v>17343.849999999999</v>
      </c>
    </row>
    <row r="513" spans="1:11" ht="14.4" customHeight="1" x14ac:dyDescent="0.3">
      <c r="A513" s="376" t="s">
        <v>384</v>
      </c>
      <c r="B513" s="377" t="s">
        <v>556</v>
      </c>
      <c r="C513" s="378" t="s">
        <v>394</v>
      </c>
      <c r="D513" s="379" t="s">
        <v>558</v>
      </c>
      <c r="E513" s="378" t="s">
        <v>1473</v>
      </c>
      <c r="F513" s="379" t="s">
        <v>1474</v>
      </c>
      <c r="G513" s="378" t="s">
        <v>1421</v>
      </c>
      <c r="H513" s="378" t="s">
        <v>1422</v>
      </c>
      <c r="I513" s="380">
        <v>1692.79</v>
      </c>
      <c r="J513" s="380">
        <v>18</v>
      </c>
      <c r="K513" s="381">
        <v>30470.22</v>
      </c>
    </row>
    <row r="514" spans="1:11" ht="14.4" customHeight="1" x14ac:dyDescent="0.3">
      <c r="A514" s="376" t="s">
        <v>384</v>
      </c>
      <c r="B514" s="377" t="s">
        <v>556</v>
      </c>
      <c r="C514" s="378" t="s">
        <v>394</v>
      </c>
      <c r="D514" s="379" t="s">
        <v>558</v>
      </c>
      <c r="E514" s="378" t="s">
        <v>1473</v>
      </c>
      <c r="F514" s="379" t="s">
        <v>1474</v>
      </c>
      <c r="G514" s="378" t="s">
        <v>1423</v>
      </c>
      <c r="H514" s="378" t="s">
        <v>1424</v>
      </c>
      <c r="I514" s="380">
        <v>2710.4</v>
      </c>
      <c r="J514" s="380">
        <v>2</v>
      </c>
      <c r="K514" s="381">
        <v>5420.8</v>
      </c>
    </row>
    <row r="515" spans="1:11" ht="14.4" customHeight="1" x14ac:dyDescent="0.3">
      <c r="A515" s="376" t="s">
        <v>384</v>
      </c>
      <c r="B515" s="377" t="s">
        <v>556</v>
      </c>
      <c r="C515" s="378" t="s">
        <v>394</v>
      </c>
      <c r="D515" s="379" t="s">
        <v>558</v>
      </c>
      <c r="E515" s="378" t="s">
        <v>1473</v>
      </c>
      <c r="F515" s="379" t="s">
        <v>1474</v>
      </c>
      <c r="G515" s="378" t="s">
        <v>1425</v>
      </c>
      <c r="H515" s="378" t="s">
        <v>1426</v>
      </c>
      <c r="I515" s="380">
        <v>2164.6999999999998</v>
      </c>
      <c r="J515" s="380">
        <v>20</v>
      </c>
      <c r="K515" s="381">
        <v>43294.04</v>
      </c>
    </row>
    <row r="516" spans="1:11" ht="14.4" customHeight="1" x14ac:dyDescent="0.3">
      <c r="A516" s="376" t="s">
        <v>384</v>
      </c>
      <c r="B516" s="377" t="s">
        <v>556</v>
      </c>
      <c r="C516" s="378" t="s">
        <v>394</v>
      </c>
      <c r="D516" s="379" t="s">
        <v>558</v>
      </c>
      <c r="E516" s="378" t="s">
        <v>1473</v>
      </c>
      <c r="F516" s="379" t="s">
        <v>1474</v>
      </c>
      <c r="G516" s="378" t="s">
        <v>1427</v>
      </c>
      <c r="H516" s="378" t="s">
        <v>1428</v>
      </c>
      <c r="I516" s="380">
        <v>1702.15</v>
      </c>
      <c r="J516" s="380">
        <v>5</v>
      </c>
      <c r="K516" s="381">
        <v>8510.75</v>
      </c>
    </row>
    <row r="517" spans="1:11" ht="14.4" customHeight="1" x14ac:dyDescent="0.3">
      <c r="A517" s="376" t="s">
        <v>384</v>
      </c>
      <c r="B517" s="377" t="s">
        <v>556</v>
      </c>
      <c r="C517" s="378" t="s">
        <v>394</v>
      </c>
      <c r="D517" s="379" t="s">
        <v>558</v>
      </c>
      <c r="E517" s="378" t="s">
        <v>1473</v>
      </c>
      <c r="F517" s="379" t="s">
        <v>1474</v>
      </c>
      <c r="G517" s="378" t="s">
        <v>1429</v>
      </c>
      <c r="H517" s="378" t="s">
        <v>1430</v>
      </c>
      <c r="I517" s="380">
        <v>2791.16</v>
      </c>
      <c r="J517" s="380">
        <v>2</v>
      </c>
      <c r="K517" s="381">
        <v>5582.32</v>
      </c>
    </row>
    <row r="518" spans="1:11" ht="14.4" customHeight="1" x14ac:dyDescent="0.3">
      <c r="A518" s="376" t="s">
        <v>384</v>
      </c>
      <c r="B518" s="377" t="s">
        <v>556</v>
      </c>
      <c r="C518" s="378" t="s">
        <v>394</v>
      </c>
      <c r="D518" s="379" t="s">
        <v>558</v>
      </c>
      <c r="E518" s="378" t="s">
        <v>1481</v>
      </c>
      <c r="F518" s="379" t="s">
        <v>1482</v>
      </c>
      <c r="G518" s="378" t="s">
        <v>1431</v>
      </c>
      <c r="H518" s="378" t="s">
        <v>1432</v>
      </c>
      <c r="I518" s="380">
        <v>20013.400000000001</v>
      </c>
      <c r="J518" s="380">
        <v>2</v>
      </c>
      <c r="K518" s="381">
        <v>40026.800000000003</v>
      </c>
    </row>
    <row r="519" spans="1:11" ht="14.4" customHeight="1" x14ac:dyDescent="0.3">
      <c r="A519" s="376" t="s">
        <v>384</v>
      </c>
      <c r="B519" s="377" t="s">
        <v>556</v>
      </c>
      <c r="C519" s="378" t="s">
        <v>394</v>
      </c>
      <c r="D519" s="379" t="s">
        <v>558</v>
      </c>
      <c r="E519" s="378" t="s">
        <v>1481</v>
      </c>
      <c r="F519" s="379" t="s">
        <v>1482</v>
      </c>
      <c r="G519" s="378" t="s">
        <v>1431</v>
      </c>
      <c r="H519" s="378" t="s">
        <v>1433</v>
      </c>
      <c r="I519" s="380">
        <v>20013.245000000003</v>
      </c>
      <c r="J519" s="380">
        <v>4</v>
      </c>
      <c r="K519" s="381">
        <v>80052.679999999993</v>
      </c>
    </row>
    <row r="520" spans="1:11" ht="14.4" customHeight="1" x14ac:dyDescent="0.3">
      <c r="A520" s="376" t="s">
        <v>384</v>
      </c>
      <c r="B520" s="377" t="s">
        <v>556</v>
      </c>
      <c r="C520" s="378" t="s">
        <v>394</v>
      </c>
      <c r="D520" s="379" t="s">
        <v>558</v>
      </c>
      <c r="E520" s="378" t="s">
        <v>1481</v>
      </c>
      <c r="F520" s="379" t="s">
        <v>1482</v>
      </c>
      <c r="G520" s="378" t="s">
        <v>1003</v>
      </c>
      <c r="H520" s="378" t="s">
        <v>1004</v>
      </c>
      <c r="I520" s="380">
        <v>95.72</v>
      </c>
      <c r="J520" s="380">
        <v>360</v>
      </c>
      <c r="K520" s="381">
        <v>34459.839999999997</v>
      </c>
    </row>
    <row r="521" spans="1:11" ht="14.4" customHeight="1" x14ac:dyDescent="0.3">
      <c r="A521" s="376" t="s">
        <v>384</v>
      </c>
      <c r="B521" s="377" t="s">
        <v>556</v>
      </c>
      <c r="C521" s="378" t="s">
        <v>394</v>
      </c>
      <c r="D521" s="379" t="s">
        <v>558</v>
      </c>
      <c r="E521" s="378" t="s">
        <v>1481</v>
      </c>
      <c r="F521" s="379" t="s">
        <v>1482</v>
      </c>
      <c r="G521" s="378" t="s">
        <v>1434</v>
      </c>
      <c r="H521" s="378" t="s">
        <v>1435</v>
      </c>
      <c r="I521" s="380">
        <v>66196.320000000007</v>
      </c>
      <c r="J521" s="380">
        <v>4</v>
      </c>
      <c r="K521" s="381">
        <v>264785.28000000003</v>
      </c>
    </row>
    <row r="522" spans="1:11" ht="14.4" customHeight="1" x14ac:dyDescent="0.3">
      <c r="A522" s="376" t="s">
        <v>384</v>
      </c>
      <c r="B522" s="377" t="s">
        <v>556</v>
      </c>
      <c r="C522" s="378" t="s">
        <v>394</v>
      </c>
      <c r="D522" s="379" t="s">
        <v>558</v>
      </c>
      <c r="E522" s="378" t="s">
        <v>1481</v>
      </c>
      <c r="F522" s="379" t="s">
        <v>1482</v>
      </c>
      <c r="G522" s="378" t="s">
        <v>1436</v>
      </c>
      <c r="H522" s="378" t="s">
        <v>1437</v>
      </c>
      <c r="I522" s="380">
        <v>2006.12</v>
      </c>
      <c r="J522" s="380">
        <v>4</v>
      </c>
      <c r="K522" s="381">
        <v>8024.48</v>
      </c>
    </row>
    <row r="523" spans="1:11" ht="14.4" customHeight="1" x14ac:dyDescent="0.3">
      <c r="A523" s="376" t="s">
        <v>384</v>
      </c>
      <c r="B523" s="377" t="s">
        <v>556</v>
      </c>
      <c r="C523" s="378" t="s">
        <v>394</v>
      </c>
      <c r="D523" s="379" t="s">
        <v>558</v>
      </c>
      <c r="E523" s="378" t="s">
        <v>1481</v>
      </c>
      <c r="F523" s="379" t="s">
        <v>1482</v>
      </c>
      <c r="G523" s="378" t="s">
        <v>1005</v>
      </c>
      <c r="H523" s="378" t="s">
        <v>1006</v>
      </c>
      <c r="I523" s="380">
        <v>16322.9</v>
      </c>
      <c r="J523" s="380">
        <v>7</v>
      </c>
      <c r="K523" s="381">
        <v>114260.3</v>
      </c>
    </row>
    <row r="524" spans="1:11" ht="14.4" customHeight="1" x14ac:dyDescent="0.3">
      <c r="A524" s="376" t="s">
        <v>384</v>
      </c>
      <c r="B524" s="377" t="s">
        <v>556</v>
      </c>
      <c r="C524" s="378" t="s">
        <v>394</v>
      </c>
      <c r="D524" s="379" t="s">
        <v>558</v>
      </c>
      <c r="E524" s="378" t="s">
        <v>1481</v>
      </c>
      <c r="F524" s="379" t="s">
        <v>1482</v>
      </c>
      <c r="G524" s="378" t="s">
        <v>1438</v>
      </c>
      <c r="H524" s="378" t="s">
        <v>1439</v>
      </c>
      <c r="I524" s="380">
        <v>3690.5</v>
      </c>
      <c r="J524" s="380">
        <v>4</v>
      </c>
      <c r="K524" s="381">
        <v>14762</v>
      </c>
    </row>
    <row r="525" spans="1:11" ht="14.4" customHeight="1" x14ac:dyDescent="0.3">
      <c r="A525" s="376" t="s">
        <v>384</v>
      </c>
      <c r="B525" s="377" t="s">
        <v>556</v>
      </c>
      <c r="C525" s="378" t="s">
        <v>394</v>
      </c>
      <c r="D525" s="379" t="s">
        <v>558</v>
      </c>
      <c r="E525" s="378" t="s">
        <v>1481</v>
      </c>
      <c r="F525" s="379" t="s">
        <v>1482</v>
      </c>
      <c r="G525" s="378" t="s">
        <v>1440</v>
      </c>
      <c r="H525" s="378" t="s">
        <v>1441</v>
      </c>
      <c r="I525" s="380">
        <v>18429.509999999998</v>
      </c>
      <c r="J525" s="380">
        <v>1</v>
      </c>
      <c r="K525" s="381">
        <v>18429.509999999998</v>
      </c>
    </row>
    <row r="526" spans="1:11" ht="14.4" customHeight="1" x14ac:dyDescent="0.3">
      <c r="A526" s="376" t="s">
        <v>384</v>
      </c>
      <c r="B526" s="377" t="s">
        <v>556</v>
      </c>
      <c r="C526" s="378" t="s">
        <v>394</v>
      </c>
      <c r="D526" s="379" t="s">
        <v>558</v>
      </c>
      <c r="E526" s="378" t="s">
        <v>1485</v>
      </c>
      <c r="F526" s="379" t="s">
        <v>1486</v>
      </c>
      <c r="G526" s="378" t="s">
        <v>1017</v>
      </c>
      <c r="H526" s="378" t="s">
        <v>1018</v>
      </c>
      <c r="I526" s="380">
        <v>234.42500000000001</v>
      </c>
      <c r="J526" s="380">
        <v>156</v>
      </c>
      <c r="K526" s="381">
        <v>36569.43</v>
      </c>
    </row>
    <row r="527" spans="1:11" ht="14.4" customHeight="1" x14ac:dyDescent="0.3">
      <c r="A527" s="376" t="s">
        <v>384</v>
      </c>
      <c r="B527" s="377" t="s">
        <v>556</v>
      </c>
      <c r="C527" s="378" t="s">
        <v>394</v>
      </c>
      <c r="D527" s="379" t="s">
        <v>558</v>
      </c>
      <c r="E527" s="378" t="s">
        <v>1485</v>
      </c>
      <c r="F527" s="379" t="s">
        <v>1486</v>
      </c>
      <c r="G527" s="378" t="s">
        <v>1019</v>
      </c>
      <c r="H527" s="378" t="s">
        <v>1020</v>
      </c>
      <c r="I527" s="380">
        <v>50.48</v>
      </c>
      <c r="J527" s="380">
        <v>144</v>
      </c>
      <c r="K527" s="381">
        <v>7268.46</v>
      </c>
    </row>
    <row r="528" spans="1:11" ht="14.4" customHeight="1" x14ac:dyDescent="0.3">
      <c r="A528" s="376" t="s">
        <v>384</v>
      </c>
      <c r="B528" s="377" t="s">
        <v>556</v>
      </c>
      <c r="C528" s="378" t="s">
        <v>394</v>
      </c>
      <c r="D528" s="379" t="s">
        <v>558</v>
      </c>
      <c r="E528" s="378" t="s">
        <v>1485</v>
      </c>
      <c r="F528" s="379" t="s">
        <v>1486</v>
      </c>
      <c r="G528" s="378" t="s">
        <v>1029</v>
      </c>
      <c r="H528" s="378" t="s">
        <v>1030</v>
      </c>
      <c r="I528" s="380">
        <v>50.11</v>
      </c>
      <c r="J528" s="380">
        <v>72</v>
      </c>
      <c r="K528" s="381">
        <v>3607.78</v>
      </c>
    </row>
    <row r="529" spans="1:11" ht="14.4" customHeight="1" x14ac:dyDescent="0.3">
      <c r="A529" s="376" t="s">
        <v>384</v>
      </c>
      <c r="B529" s="377" t="s">
        <v>556</v>
      </c>
      <c r="C529" s="378" t="s">
        <v>394</v>
      </c>
      <c r="D529" s="379" t="s">
        <v>558</v>
      </c>
      <c r="E529" s="378" t="s">
        <v>1485</v>
      </c>
      <c r="F529" s="379" t="s">
        <v>1486</v>
      </c>
      <c r="G529" s="378" t="s">
        <v>1037</v>
      </c>
      <c r="H529" s="378" t="s">
        <v>1038</v>
      </c>
      <c r="I529" s="380">
        <v>75.650000000000006</v>
      </c>
      <c r="J529" s="380">
        <v>168</v>
      </c>
      <c r="K529" s="381">
        <v>12709.46</v>
      </c>
    </row>
    <row r="530" spans="1:11" ht="14.4" customHeight="1" x14ac:dyDescent="0.3">
      <c r="A530" s="376" t="s">
        <v>384</v>
      </c>
      <c r="B530" s="377" t="s">
        <v>556</v>
      </c>
      <c r="C530" s="378" t="s">
        <v>394</v>
      </c>
      <c r="D530" s="379" t="s">
        <v>558</v>
      </c>
      <c r="E530" s="378" t="s">
        <v>1485</v>
      </c>
      <c r="F530" s="379" t="s">
        <v>1486</v>
      </c>
      <c r="G530" s="378" t="s">
        <v>1041</v>
      </c>
      <c r="H530" s="378" t="s">
        <v>1042</v>
      </c>
      <c r="I530" s="380">
        <v>45.61</v>
      </c>
      <c r="J530" s="380">
        <v>288</v>
      </c>
      <c r="K530" s="381">
        <v>13134.84</v>
      </c>
    </row>
    <row r="531" spans="1:11" ht="14.4" customHeight="1" x14ac:dyDescent="0.3">
      <c r="A531" s="376" t="s">
        <v>384</v>
      </c>
      <c r="B531" s="377" t="s">
        <v>556</v>
      </c>
      <c r="C531" s="378" t="s">
        <v>394</v>
      </c>
      <c r="D531" s="379" t="s">
        <v>558</v>
      </c>
      <c r="E531" s="378" t="s">
        <v>1485</v>
      </c>
      <c r="F531" s="379" t="s">
        <v>1486</v>
      </c>
      <c r="G531" s="378" t="s">
        <v>1043</v>
      </c>
      <c r="H531" s="378" t="s">
        <v>1044</v>
      </c>
      <c r="I531" s="380">
        <v>34.119999999999997</v>
      </c>
      <c r="J531" s="380">
        <v>72</v>
      </c>
      <c r="K531" s="381">
        <v>2456.6799999999998</v>
      </c>
    </row>
    <row r="532" spans="1:11" ht="14.4" customHeight="1" x14ac:dyDescent="0.3">
      <c r="A532" s="376" t="s">
        <v>384</v>
      </c>
      <c r="B532" s="377" t="s">
        <v>556</v>
      </c>
      <c r="C532" s="378" t="s">
        <v>394</v>
      </c>
      <c r="D532" s="379" t="s">
        <v>558</v>
      </c>
      <c r="E532" s="378" t="s">
        <v>1485</v>
      </c>
      <c r="F532" s="379" t="s">
        <v>1486</v>
      </c>
      <c r="G532" s="378" t="s">
        <v>1047</v>
      </c>
      <c r="H532" s="378" t="s">
        <v>1048</v>
      </c>
      <c r="I532" s="380">
        <v>190.53</v>
      </c>
      <c r="J532" s="380">
        <v>120</v>
      </c>
      <c r="K532" s="381">
        <v>22863.73</v>
      </c>
    </row>
    <row r="533" spans="1:11" ht="14.4" customHeight="1" x14ac:dyDescent="0.3">
      <c r="A533" s="376" t="s">
        <v>384</v>
      </c>
      <c r="B533" s="377" t="s">
        <v>556</v>
      </c>
      <c r="C533" s="378" t="s">
        <v>394</v>
      </c>
      <c r="D533" s="379" t="s">
        <v>558</v>
      </c>
      <c r="E533" s="378" t="s">
        <v>1485</v>
      </c>
      <c r="F533" s="379" t="s">
        <v>1486</v>
      </c>
      <c r="G533" s="378" t="s">
        <v>1049</v>
      </c>
      <c r="H533" s="378" t="s">
        <v>1050</v>
      </c>
      <c r="I533" s="380">
        <v>31.362500000000001</v>
      </c>
      <c r="J533" s="380">
        <v>1800</v>
      </c>
      <c r="K533" s="381">
        <v>56450.47</v>
      </c>
    </row>
    <row r="534" spans="1:11" ht="14.4" customHeight="1" x14ac:dyDescent="0.3">
      <c r="A534" s="376" t="s">
        <v>384</v>
      </c>
      <c r="B534" s="377" t="s">
        <v>556</v>
      </c>
      <c r="C534" s="378" t="s">
        <v>394</v>
      </c>
      <c r="D534" s="379" t="s">
        <v>558</v>
      </c>
      <c r="E534" s="378" t="s">
        <v>1485</v>
      </c>
      <c r="F534" s="379" t="s">
        <v>1486</v>
      </c>
      <c r="G534" s="378" t="s">
        <v>1051</v>
      </c>
      <c r="H534" s="378" t="s">
        <v>1052</v>
      </c>
      <c r="I534" s="380">
        <v>30.313333333333333</v>
      </c>
      <c r="J534" s="380">
        <v>1560</v>
      </c>
      <c r="K534" s="381">
        <v>47290.9</v>
      </c>
    </row>
    <row r="535" spans="1:11" ht="14.4" customHeight="1" x14ac:dyDescent="0.3">
      <c r="A535" s="376" t="s">
        <v>384</v>
      </c>
      <c r="B535" s="377" t="s">
        <v>556</v>
      </c>
      <c r="C535" s="378" t="s">
        <v>394</v>
      </c>
      <c r="D535" s="379" t="s">
        <v>558</v>
      </c>
      <c r="E535" s="378" t="s">
        <v>1485</v>
      </c>
      <c r="F535" s="379" t="s">
        <v>1486</v>
      </c>
      <c r="G535" s="378" t="s">
        <v>1053</v>
      </c>
      <c r="H535" s="378" t="s">
        <v>1054</v>
      </c>
      <c r="I535" s="380">
        <v>32.409999999999997</v>
      </c>
      <c r="J535" s="380">
        <v>600</v>
      </c>
      <c r="K535" s="381">
        <v>19446.48</v>
      </c>
    </row>
    <row r="536" spans="1:11" ht="14.4" customHeight="1" x14ac:dyDescent="0.3">
      <c r="A536" s="376" t="s">
        <v>384</v>
      </c>
      <c r="B536" s="377" t="s">
        <v>556</v>
      </c>
      <c r="C536" s="378" t="s">
        <v>394</v>
      </c>
      <c r="D536" s="379" t="s">
        <v>558</v>
      </c>
      <c r="E536" s="378" t="s">
        <v>1485</v>
      </c>
      <c r="F536" s="379" t="s">
        <v>1486</v>
      </c>
      <c r="G536" s="378" t="s">
        <v>1442</v>
      </c>
      <c r="H536" s="378" t="s">
        <v>1443</v>
      </c>
      <c r="I536" s="380">
        <v>315.33</v>
      </c>
      <c r="J536" s="380">
        <v>36</v>
      </c>
      <c r="K536" s="381">
        <v>11351.71</v>
      </c>
    </row>
    <row r="537" spans="1:11" ht="14.4" customHeight="1" x14ac:dyDescent="0.3">
      <c r="A537" s="376" t="s">
        <v>384</v>
      </c>
      <c r="B537" s="377" t="s">
        <v>556</v>
      </c>
      <c r="C537" s="378" t="s">
        <v>394</v>
      </c>
      <c r="D537" s="379" t="s">
        <v>558</v>
      </c>
      <c r="E537" s="378" t="s">
        <v>1485</v>
      </c>
      <c r="F537" s="379" t="s">
        <v>1486</v>
      </c>
      <c r="G537" s="378" t="s">
        <v>1059</v>
      </c>
      <c r="H537" s="378" t="s">
        <v>1444</v>
      </c>
      <c r="I537" s="380">
        <v>60.55</v>
      </c>
      <c r="J537" s="380">
        <v>36</v>
      </c>
      <c r="K537" s="381">
        <v>2179.8000000000002</v>
      </c>
    </row>
    <row r="538" spans="1:11" ht="14.4" customHeight="1" x14ac:dyDescent="0.3">
      <c r="A538" s="376" t="s">
        <v>384</v>
      </c>
      <c r="B538" s="377" t="s">
        <v>556</v>
      </c>
      <c r="C538" s="378" t="s">
        <v>394</v>
      </c>
      <c r="D538" s="379" t="s">
        <v>558</v>
      </c>
      <c r="E538" s="378" t="s">
        <v>1485</v>
      </c>
      <c r="F538" s="379" t="s">
        <v>1486</v>
      </c>
      <c r="G538" s="378" t="s">
        <v>1061</v>
      </c>
      <c r="H538" s="378" t="s">
        <v>1062</v>
      </c>
      <c r="I538" s="380">
        <v>86.19</v>
      </c>
      <c r="J538" s="380">
        <v>36</v>
      </c>
      <c r="K538" s="381">
        <v>3102.72</v>
      </c>
    </row>
    <row r="539" spans="1:11" ht="14.4" customHeight="1" x14ac:dyDescent="0.3">
      <c r="A539" s="376" t="s">
        <v>384</v>
      </c>
      <c r="B539" s="377" t="s">
        <v>556</v>
      </c>
      <c r="C539" s="378" t="s">
        <v>394</v>
      </c>
      <c r="D539" s="379" t="s">
        <v>558</v>
      </c>
      <c r="E539" s="378" t="s">
        <v>1485</v>
      </c>
      <c r="F539" s="379" t="s">
        <v>1486</v>
      </c>
      <c r="G539" s="378" t="s">
        <v>1063</v>
      </c>
      <c r="H539" s="378" t="s">
        <v>1064</v>
      </c>
      <c r="I539" s="380">
        <v>50.12</v>
      </c>
      <c r="J539" s="380">
        <v>108</v>
      </c>
      <c r="K539" s="381">
        <v>5412.64</v>
      </c>
    </row>
    <row r="540" spans="1:11" ht="14.4" customHeight="1" x14ac:dyDescent="0.3">
      <c r="A540" s="376" t="s">
        <v>384</v>
      </c>
      <c r="B540" s="377" t="s">
        <v>556</v>
      </c>
      <c r="C540" s="378" t="s">
        <v>394</v>
      </c>
      <c r="D540" s="379" t="s">
        <v>558</v>
      </c>
      <c r="E540" s="378" t="s">
        <v>1485</v>
      </c>
      <c r="F540" s="379" t="s">
        <v>1486</v>
      </c>
      <c r="G540" s="378" t="s">
        <v>1445</v>
      </c>
      <c r="H540" s="378" t="s">
        <v>1446</v>
      </c>
      <c r="I540" s="380">
        <v>114.94</v>
      </c>
      <c r="J540" s="380">
        <v>60</v>
      </c>
      <c r="K540" s="381">
        <v>6896.26</v>
      </c>
    </row>
    <row r="541" spans="1:11" ht="14.4" customHeight="1" x14ac:dyDescent="0.3">
      <c r="A541" s="376" t="s">
        <v>384</v>
      </c>
      <c r="B541" s="377" t="s">
        <v>556</v>
      </c>
      <c r="C541" s="378" t="s">
        <v>394</v>
      </c>
      <c r="D541" s="379" t="s">
        <v>558</v>
      </c>
      <c r="E541" s="378" t="s">
        <v>1485</v>
      </c>
      <c r="F541" s="379" t="s">
        <v>1486</v>
      </c>
      <c r="G541" s="378" t="s">
        <v>1447</v>
      </c>
      <c r="H541" s="378" t="s">
        <v>1448</v>
      </c>
      <c r="I541" s="380">
        <v>173.07</v>
      </c>
      <c r="J541" s="380">
        <v>72</v>
      </c>
      <c r="K541" s="381">
        <v>12461.4</v>
      </c>
    </row>
    <row r="542" spans="1:11" ht="14.4" customHeight="1" x14ac:dyDescent="0.3">
      <c r="A542" s="376" t="s">
        <v>384</v>
      </c>
      <c r="B542" s="377" t="s">
        <v>556</v>
      </c>
      <c r="C542" s="378" t="s">
        <v>394</v>
      </c>
      <c r="D542" s="379" t="s">
        <v>558</v>
      </c>
      <c r="E542" s="378" t="s">
        <v>1485</v>
      </c>
      <c r="F542" s="379" t="s">
        <v>1486</v>
      </c>
      <c r="G542" s="378" t="s">
        <v>1091</v>
      </c>
      <c r="H542" s="378" t="s">
        <v>1092</v>
      </c>
      <c r="I542" s="380">
        <v>161.16999999999999</v>
      </c>
      <c r="J542" s="380">
        <v>72</v>
      </c>
      <c r="K542" s="381">
        <v>11604.26</v>
      </c>
    </row>
    <row r="543" spans="1:11" ht="14.4" customHeight="1" x14ac:dyDescent="0.3">
      <c r="A543" s="376" t="s">
        <v>384</v>
      </c>
      <c r="B543" s="377" t="s">
        <v>556</v>
      </c>
      <c r="C543" s="378" t="s">
        <v>394</v>
      </c>
      <c r="D543" s="379" t="s">
        <v>558</v>
      </c>
      <c r="E543" s="378" t="s">
        <v>1485</v>
      </c>
      <c r="F543" s="379" t="s">
        <v>1486</v>
      </c>
      <c r="G543" s="378" t="s">
        <v>1093</v>
      </c>
      <c r="H543" s="378" t="s">
        <v>1094</v>
      </c>
      <c r="I543" s="380">
        <v>114.2</v>
      </c>
      <c r="J543" s="380">
        <v>108</v>
      </c>
      <c r="K543" s="381">
        <v>12334.05</v>
      </c>
    </row>
    <row r="544" spans="1:11" ht="14.4" customHeight="1" x14ac:dyDescent="0.3">
      <c r="A544" s="376" t="s">
        <v>384</v>
      </c>
      <c r="B544" s="377" t="s">
        <v>556</v>
      </c>
      <c r="C544" s="378" t="s">
        <v>394</v>
      </c>
      <c r="D544" s="379" t="s">
        <v>558</v>
      </c>
      <c r="E544" s="378" t="s">
        <v>1485</v>
      </c>
      <c r="F544" s="379" t="s">
        <v>1486</v>
      </c>
      <c r="G544" s="378" t="s">
        <v>1095</v>
      </c>
      <c r="H544" s="378" t="s">
        <v>1096</v>
      </c>
      <c r="I544" s="380">
        <v>130.97999999999999</v>
      </c>
      <c r="J544" s="380">
        <v>36</v>
      </c>
      <c r="K544" s="381">
        <v>4715.18</v>
      </c>
    </row>
    <row r="545" spans="1:11" ht="14.4" customHeight="1" x14ac:dyDescent="0.3">
      <c r="A545" s="376" t="s">
        <v>384</v>
      </c>
      <c r="B545" s="377" t="s">
        <v>556</v>
      </c>
      <c r="C545" s="378" t="s">
        <v>394</v>
      </c>
      <c r="D545" s="379" t="s">
        <v>558</v>
      </c>
      <c r="E545" s="378" t="s">
        <v>1485</v>
      </c>
      <c r="F545" s="379" t="s">
        <v>1486</v>
      </c>
      <c r="G545" s="378" t="s">
        <v>1449</v>
      </c>
      <c r="H545" s="378" t="s">
        <v>1450</v>
      </c>
      <c r="I545" s="380">
        <v>232.16</v>
      </c>
      <c r="J545" s="380">
        <v>60</v>
      </c>
      <c r="K545" s="381">
        <v>13929.38</v>
      </c>
    </row>
    <row r="546" spans="1:11" ht="14.4" customHeight="1" x14ac:dyDescent="0.3">
      <c r="A546" s="376" t="s">
        <v>384</v>
      </c>
      <c r="B546" s="377" t="s">
        <v>556</v>
      </c>
      <c r="C546" s="378" t="s">
        <v>394</v>
      </c>
      <c r="D546" s="379" t="s">
        <v>558</v>
      </c>
      <c r="E546" s="378" t="s">
        <v>1485</v>
      </c>
      <c r="F546" s="379" t="s">
        <v>1486</v>
      </c>
      <c r="G546" s="378" t="s">
        <v>1109</v>
      </c>
      <c r="H546" s="378" t="s">
        <v>1110</v>
      </c>
      <c r="I546" s="380">
        <v>346.44</v>
      </c>
      <c r="J546" s="380">
        <v>36</v>
      </c>
      <c r="K546" s="381">
        <v>12471.75</v>
      </c>
    </row>
    <row r="547" spans="1:11" ht="14.4" customHeight="1" x14ac:dyDescent="0.3">
      <c r="A547" s="376" t="s">
        <v>384</v>
      </c>
      <c r="B547" s="377" t="s">
        <v>556</v>
      </c>
      <c r="C547" s="378" t="s">
        <v>394</v>
      </c>
      <c r="D547" s="379" t="s">
        <v>558</v>
      </c>
      <c r="E547" s="378" t="s">
        <v>1485</v>
      </c>
      <c r="F547" s="379" t="s">
        <v>1486</v>
      </c>
      <c r="G547" s="378" t="s">
        <v>1451</v>
      </c>
      <c r="H547" s="378" t="s">
        <v>1452</v>
      </c>
      <c r="I547" s="380">
        <v>46.96</v>
      </c>
      <c r="J547" s="380">
        <v>144</v>
      </c>
      <c r="K547" s="381">
        <v>6762</v>
      </c>
    </row>
    <row r="548" spans="1:11" ht="14.4" customHeight="1" x14ac:dyDescent="0.3">
      <c r="A548" s="376" t="s">
        <v>384</v>
      </c>
      <c r="B548" s="377" t="s">
        <v>556</v>
      </c>
      <c r="C548" s="378" t="s">
        <v>394</v>
      </c>
      <c r="D548" s="379" t="s">
        <v>558</v>
      </c>
      <c r="E548" s="378" t="s">
        <v>1485</v>
      </c>
      <c r="F548" s="379" t="s">
        <v>1486</v>
      </c>
      <c r="G548" s="378" t="s">
        <v>1453</v>
      </c>
      <c r="H548" s="378" t="s">
        <v>1454</v>
      </c>
      <c r="I548" s="380">
        <v>214.24</v>
      </c>
      <c r="J548" s="380">
        <v>48</v>
      </c>
      <c r="K548" s="381">
        <v>10283.299999999999</v>
      </c>
    </row>
    <row r="549" spans="1:11" ht="14.4" customHeight="1" x14ac:dyDescent="0.3">
      <c r="A549" s="376" t="s">
        <v>384</v>
      </c>
      <c r="B549" s="377" t="s">
        <v>556</v>
      </c>
      <c r="C549" s="378" t="s">
        <v>394</v>
      </c>
      <c r="D549" s="379" t="s">
        <v>558</v>
      </c>
      <c r="E549" s="378" t="s">
        <v>1485</v>
      </c>
      <c r="F549" s="379" t="s">
        <v>1486</v>
      </c>
      <c r="G549" s="378" t="s">
        <v>1455</v>
      </c>
      <c r="H549" s="378" t="s">
        <v>1456</v>
      </c>
      <c r="I549" s="380">
        <v>97.34</v>
      </c>
      <c r="J549" s="380">
        <v>36</v>
      </c>
      <c r="K549" s="381">
        <v>3504.34</v>
      </c>
    </row>
    <row r="550" spans="1:11" ht="14.4" customHeight="1" x14ac:dyDescent="0.3">
      <c r="A550" s="376" t="s">
        <v>384</v>
      </c>
      <c r="B550" s="377" t="s">
        <v>556</v>
      </c>
      <c r="C550" s="378" t="s">
        <v>394</v>
      </c>
      <c r="D550" s="379" t="s">
        <v>558</v>
      </c>
      <c r="E550" s="378" t="s">
        <v>1485</v>
      </c>
      <c r="F550" s="379" t="s">
        <v>1486</v>
      </c>
      <c r="G550" s="378" t="s">
        <v>1457</v>
      </c>
      <c r="H550" s="378" t="s">
        <v>1458</v>
      </c>
      <c r="I550" s="380">
        <v>116.57</v>
      </c>
      <c r="J550" s="380">
        <v>144</v>
      </c>
      <c r="K550" s="381">
        <v>16786.32</v>
      </c>
    </row>
    <row r="551" spans="1:11" ht="14.4" customHeight="1" x14ac:dyDescent="0.3">
      <c r="A551" s="376" t="s">
        <v>384</v>
      </c>
      <c r="B551" s="377" t="s">
        <v>556</v>
      </c>
      <c r="C551" s="378" t="s">
        <v>394</v>
      </c>
      <c r="D551" s="379" t="s">
        <v>558</v>
      </c>
      <c r="E551" s="378" t="s">
        <v>1485</v>
      </c>
      <c r="F551" s="379" t="s">
        <v>1486</v>
      </c>
      <c r="G551" s="378" t="s">
        <v>1160</v>
      </c>
      <c r="H551" s="378" t="s">
        <v>1161</v>
      </c>
      <c r="I551" s="380">
        <v>513.48</v>
      </c>
      <c r="J551" s="380">
        <v>12</v>
      </c>
      <c r="K551" s="381">
        <v>6161.7</v>
      </c>
    </row>
    <row r="552" spans="1:11" ht="14.4" customHeight="1" x14ac:dyDescent="0.3">
      <c r="A552" s="376" t="s">
        <v>384</v>
      </c>
      <c r="B552" s="377" t="s">
        <v>556</v>
      </c>
      <c r="C552" s="378" t="s">
        <v>394</v>
      </c>
      <c r="D552" s="379" t="s">
        <v>558</v>
      </c>
      <c r="E552" s="378" t="s">
        <v>1485</v>
      </c>
      <c r="F552" s="379" t="s">
        <v>1486</v>
      </c>
      <c r="G552" s="378" t="s">
        <v>1168</v>
      </c>
      <c r="H552" s="378" t="s">
        <v>1169</v>
      </c>
      <c r="I552" s="380">
        <v>86.754999999999995</v>
      </c>
      <c r="J552" s="380">
        <v>252</v>
      </c>
      <c r="K552" s="381">
        <v>21408.18</v>
      </c>
    </row>
    <row r="553" spans="1:11" ht="14.4" customHeight="1" x14ac:dyDescent="0.3">
      <c r="A553" s="376" t="s">
        <v>384</v>
      </c>
      <c r="B553" s="377" t="s">
        <v>556</v>
      </c>
      <c r="C553" s="378" t="s">
        <v>394</v>
      </c>
      <c r="D553" s="379" t="s">
        <v>558</v>
      </c>
      <c r="E553" s="378" t="s">
        <v>1485</v>
      </c>
      <c r="F553" s="379" t="s">
        <v>1486</v>
      </c>
      <c r="G553" s="378" t="s">
        <v>1178</v>
      </c>
      <c r="H553" s="378" t="s">
        <v>1179</v>
      </c>
      <c r="I553" s="380">
        <v>108.23</v>
      </c>
      <c r="J553" s="380">
        <v>108</v>
      </c>
      <c r="K553" s="381">
        <v>11688.95</v>
      </c>
    </row>
    <row r="554" spans="1:11" ht="14.4" customHeight="1" x14ac:dyDescent="0.3">
      <c r="A554" s="376" t="s">
        <v>384</v>
      </c>
      <c r="B554" s="377" t="s">
        <v>556</v>
      </c>
      <c r="C554" s="378" t="s">
        <v>394</v>
      </c>
      <c r="D554" s="379" t="s">
        <v>558</v>
      </c>
      <c r="E554" s="378" t="s">
        <v>1485</v>
      </c>
      <c r="F554" s="379" t="s">
        <v>1486</v>
      </c>
      <c r="G554" s="378" t="s">
        <v>1180</v>
      </c>
      <c r="H554" s="378" t="s">
        <v>1181</v>
      </c>
      <c r="I554" s="380">
        <v>104.19</v>
      </c>
      <c r="J554" s="380">
        <v>108</v>
      </c>
      <c r="K554" s="381">
        <v>11252</v>
      </c>
    </row>
    <row r="555" spans="1:11" ht="14.4" customHeight="1" x14ac:dyDescent="0.3">
      <c r="A555" s="376" t="s">
        <v>384</v>
      </c>
      <c r="B555" s="377" t="s">
        <v>556</v>
      </c>
      <c r="C555" s="378" t="s">
        <v>394</v>
      </c>
      <c r="D555" s="379" t="s">
        <v>558</v>
      </c>
      <c r="E555" s="378" t="s">
        <v>1485</v>
      </c>
      <c r="F555" s="379" t="s">
        <v>1486</v>
      </c>
      <c r="G555" s="378" t="s">
        <v>1459</v>
      </c>
      <c r="H555" s="378" t="s">
        <v>1460</v>
      </c>
      <c r="I555" s="380">
        <v>57.5</v>
      </c>
      <c r="J555" s="380">
        <v>108</v>
      </c>
      <c r="K555" s="381">
        <v>6210</v>
      </c>
    </row>
    <row r="556" spans="1:11" ht="14.4" customHeight="1" x14ac:dyDescent="0.3">
      <c r="A556" s="376" t="s">
        <v>384</v>
      </c>
      <c r="B556" s="377" t="s">
        <v>556</v>
      </c>
      <c r="C556" s="378" t="s">
        <v>394</v>
      </c>
      <c r="D556" s="379" t="s">
        <v>558</v>
      </c>
      <c r="E556" s="378" t="s">
        <v>1485</v>
      </c>
      <c r="F556" s="379" t="s">
        <v>1486</v>
      </c>
      <c r="G556" s="378" t="s">
        <v>1461</v>
      </c>
      <c r="H556" s="378" t="s">
        <v>1462</v>
      </c>
      <c r="I556" s="380">
        <v>32.9</v>
      </c>
      <c r="J556" s="380">
        <v>80</v>
      </c>
      <c r="K556" s="381">
        <v>2632.03</v>
      </c>
    </row>
    <row r="557" spans="1:11" ht="14.4" customHeight="1" x14ac:dyDescent="0.3">
      <c r="A557" s="376" t="s">
        <v>384</v>
      </c>
      <c r="B557" s="377" t="s">
        <v>556</v>
      </c>
      <c r="C557" s="378" t="s">
        <v>394</v>
      </c>
      <c r="D557" s="379" t="s">
        <v>558</v>
      </c>
      <c r="E557" s="378" t="s">
        <v>1487</v>
      </c>
      <c r="F557" s="379" t="s">
        <v>1488</v>
      </c>
      <c r="G557" s="378" t="s">
        <v>1219</v>
      </c>
      <c r="H557" s="378" t="s">
        <v>1220</v>
      </c>
      <c r="I557" s="380">
        <v>10.99</v>
      </c>
      <c r="J557" s="380">
        <v>80</v>
      </c>
      <c r="K557" s="381">
        <v>879.07</v>
      </c>
    </row>
    <row r="558" spans="1:11" ht="14.4" customHeight="1" x14ac:dyDescent="0.3">
      <c r="A558" s="376" t="s">
        <v>384</v>
      </c>
      <c r="B558" s="377" t="s">
        <v>556</v>
      </c>
      <c r="C558" s="378" t="s">
        <v>394</v>
      </c>
      <c r="D558" s="379" t="s">
        <v>558</v>
      </c>
      <c r="E558" s="378" t="s">
        <v>1487</v>
      </c>
      <c r="F558" s="379" t="s">
        <v>1488</v>
      </c>
      <c r="G558" s="378" t="s">
        <v>1242</v>
      </c>
      <c r="H558" s="378" t="s">
        <v>1243</v>
      </c>
      <c r="I558" s="380">
        <v>13.21</v>
      </c>
      <c r="J558" s="380">
        <v>80</v>
      </c>
      <c r="K558" s="381">
        <v>1057.06</v>
      </c>
    </row>
    <row r="559" spans="1:11" ht="14.4" customHeight="1" x14ac:dyDescent="0.3">
      <c r="A559" s="376" t="s">
        <v>384</v>
      </c>
      <c r="B559" s="377" t="s">
        <v>556</v>
      </c>
      <c r="C559" s="378" t="s">
        <v>394</v>
      </c>
      <c r="D559" s="379" t="s">
        <v>558</v>
      </c>
      <c r="E559" s="378" t="s">
        <v>1489</v>
      </c>
      <c r="F559" s="379" t="s">
        <v>1490</v>
      </c>
      <c r="G559" s="378" t="s">
        <v>1264</v>
      </c>
      <c r="H559" s="378" t="s">
        <v>1265</v>
      </c>
      <c r="I559" s="380">
        <v>20.69</v>
      </c>
      <c r="J559" s="380">
        <v>300</v>
      </c>
      <c r="K559" s="381">
        <v>6207.3</v>
      </c>
    </row>
    <row r="560" spans="1:11" ht="14.4" customHeight="1" x14ac:dyDescent="0.3">
      <c r="A560" s="376" t="s">
        <v>384</v>
      </c>
      <c r="B560" s="377" t="s">
        <v>556</v>
      </c>
      <c r="C560" s="378" t="s">
        <v>394</v>
      </c>
      <c r="D560" s="379" t="s">
        <v>558</v>
      </c>
      <c r="E560" s="378" t="s">
        <v>1489</v>
      </c>
      <c r="F560" s="379" t="s">
        <v>1490</v>
      </c>
      <c r="G560" s="378" t="s">
        <v>1266</v>
      </c>
      <c r="H560" s="378" t="s">
        <v>1267</v>
      </c>
      <c r="I560" s="380">
        <v>16.21</v>
      </c>
      <c r="J560" s="380">
        <v>1100</v>
      </c>
      <c r="K560" s="381">
        <v>17832.2</v>
      </c>
    </row>
    <row r="561" spans="1:11" ht="14.4" customHeight="1" x14ac:dyDescent="0.3">
      <c r="A561" s="376" t="s">
        <v>384</v>
      </c>
      <c r="B561" s="377" t="s">
        <v>556</v>
      </c>
      <c r="C561" s="378" t="s">
        <v>394</v>
      </c>
      <c r="D561" s="379" t="s">
        <v>558</v>
      </c>
      <c r="E561" s="378" t="s">
        <v>1489</v>
      </c>
      <c r="F561" s="379" t="s">
        <v>1490</v>
      </c>
      <c r="G561" s="378" t="s">
        <v>1268</v>
      </c>
      <c r="H561" s="378" t="s">
        <v>1269</v>
      </c>
      <c r="I561" s="380">
        <v>20.69</v>
      </c>
      <c r="J561" s="380">
        <v>500</v>
      </c>
      <c r="K561" s="381">
        <v>10345.35</v>
      </c>
    </row>
    <row r="562" spans="1:11" ht="14.4" customHeight="1" x14ac:dyDescent="0.3">
      <c r="A562" s="376" t="s">
        <v>384</v>
      </c>
      <c r="B562" s="377" t="s">
        <v>556</v>
      </c>
      <c r="C562" s="378" t="s">
        <v>394</v>
      </c>
      <c r="D562" s="379" t="s">
        <v>558</v>
      </c>
      <c r="E562" s="378" t="s">
        <v>1489</v>
      </c>
      <c r="F562" s="379" t="s">
        <v>1490</v>
      </c>
      <c r="G562" s="378" t="s">
        <v>1270</v>
      </c>
      <c r="H562" s="378" t="s">
        <v>1271</v>
      </c>
      <c r="I562" s="380">
        <v>20.69</v>
      </c>
      <c r="J562" s="380">
        <v>500</v>
      </c>
      <c r="K562" s="381">
        <v>10345.35</v>
      </c>
    </row>
    <row r="563" spans="1:11" ht="14.4" customHeight="1" x14ac:dyDescent="0.3">
      <c r="A563" s="376" t="s">
        <v>384</v>
      </c>
      <c r="B563" s="377" t="s">
        <v>556</v>
      </c>
      <c r="C563" s="378" t="s">
        <v>394</v>
      </c>
      <c r="D563" s="379" t="s">
        <v>558</v>
      </c>
      <c r="E563" s="378" t="s">
        <v>1489</v>
      </c>
      <c r="F563" s="379" t="s">
        <v>1490</v>
      </c>
      <c r="G563" s="378" t="s">
        <v>1274</v>
      </c>
      <c r="H563" s="378" t="s">
        <v>1275</v>
      </c>
      <c r="I563" s="380">
        <v>16.21</v>
      </c>
      <c r="J563" s="380">
        <v>1600</v>
      </c>
      <c r="K563" s="381">
        <v>25938.7</v>
      </c>
    </row>
    <row r="564" spans="1:11" ht="14.4" customHeight="1" x14ac:dyDescent="0.3">
      <c r="A564" s="376" t="s">
        <v>384</v>
      </c>
      <c r="B564" s="377" t="s">
        <v>556</v>
      </c>
      <c r="C564" s="378" t="s">
        <v>394</v>
      </c>
      <c r="D564" s="379" t="s">
        <v>558</v>
      </c>
      <c r="E564" s="378" t="s">
        <v>1489</v>
      </c>
      <c r="F564" s="379" t="s">
        <v>1490</v>
      </c>
      <c r="G564" s="378" t="s">
        <v>1282</v>
      </c>
      <c r="H564" s="378" t="s">
        <v>1283</v>
      </c>
      <c r="I564" s="380">
        <v>11.01</v>
      </c>
      <c r="J564" s="380">
        <v>480</v>
      </c>
      <c r="K564" s="381">
        <v>5284.7999999999993</v>
      </c>
    </row>
    <row r="565" spans="1:11" ht="14.4" customHeight="1" x14ac:dyDescent="0.3">
      <c r="A565" s="376" t="s">
        <v>384</v>
      </c>
      <c r="B565" s="377" t="s">
        <v>556</v>
      </c>
      <c r="C565" s="378" t="s">
        <v>394</v>
      </c>
      <c r="D565" s="379" t="s">
        <v>558</v>
      </c>
      <c r="E565" s="378" t="s">
        <v>1489</v>
      </c>
      <c r="F565" s="379" t="s">
        <v>1490</v>
      </c>
      <c r="G565" s="378" t="s">
        <v>1284</v>
      </c>
      <c r="H565" s="378" t="s">
        <v>1285</v>
      </c>
      <c r="I565" s="380">
        <v>11.013333333333334</v>
      </c>
      <c r="J565" s="380">
        <v>1040</v>
      </c>
      <c r="K565" s="381">
        <v>11451.130000000001</v>
      </c>
    </row>
    <row r="566" spans="1:11" ht="14.4" customHeight="1" x14ac:dyDescent="0.3">
      <c r="A566" s="376" t="s">
        <v>384</v>
      </c>
      <c r="B566" s="377" t="s">
        <v>556</v>
      </c>
      <c r="C566" s="378" t="s">
        <v>394</v>
      </c>
      <c r="D566" s="379" t="s">
        <v>558</v>
      </c>
      <c r="E566" s="378" t="s">
        <v>1489</v>
      </c>
      <c r="F566" s="379" t="s">
        <v>1490</v>
      </c>
      <c r="G566" s="378" t="s">
        <v>1286</v>
      </c>
      <c r="H566" s="378" t="s">
        <v>1287</v>
      </c>
      <c r="I566" s="380">
        <v>10.55</v>
      </c>
      <c r="J566" s="380">
        <v>680</v>
      </c>
      <c r="K566" s="381">
        <v>7174</v>
      </c>
    </row>
    <row r="567" spans="1:11" ht="14.4" customHeight="1" x14ac:dyDescent="0.3">
      <c r="A567" s="376" t="s">
        <v>384</v>
      </c>
      <c r="B567" s="377" t="s">
        <v>556</v>
      </c>
      <c r="C567" s="378" t="s">
        <v>394</v>
      </c>
      <c r="D567" s="379" t="s">
        <v>558</v>
      </c>
      <c r="E567" s="378" t="s">
        <v>1489</v>
      </c>
      <c r="F567" s="379" t="s">
        <v>1490</v>
      </c>
      <c r="G567" s="378" t="s">
        <v>1288</v>
      </c>
      <c r="H567" s="378" t="s">
        <v>1289</v>
      </c>
      <c r="I567" s="380">
        <v>10.55</v>
      </c>
      <c r="J567" s="380">
        <v>680</v>
      </c>
      <c r="K567" s="381">
        <v>7174.82</v>
      </c>
    </row>
    <row r="568" spans="1:11" ht="14.4" customHeight="1" x14ac:dyDescent="0.3">
      <c r="A568" s="376" t="s">
        <v>384</v>
      </c>
      <c r="B568" s="377" t="s">
        <v>556</v>
      </c>
      <c r="C568" s="378" t="s">
        <v>394</v>
      </c>
      <c r="D568" s="379" t="s">
        <v>558</v>
      </c>
      <c r="E568" s="378" t="s">
        <v>1489</v>
      </c>
      <c r="F568" s="379" t="s">
        <v>1490</v>
      </c>
      <c r="G568" s="378" t="s">
        <v>1293</v>
      </c>
      <c r="H568" s="378" t="s">
        <v>1294</v>
      </c>
      <c r="I568" s="380">
        <v>16.21</v>
      </c>
      <c r="J568" s="380">
        <v>1600</v>
      </c>
      <c r="K568" s="381">
        <v>25942.400000000001</v>
      </c>
    </row>
    <row r="569" spans="1:11" ht="14.4" customHeight="1" x14ac:dyDescent="0.3">
      <c r="A569" s="376" t="s">
        <v>384</v>
      </c>
      <c r="B569" s="377" t="s">
        <v>556</v>
      </c>
      <c r="C569" s="378" t="s">
        <v>394</v>
      </c>
      <c r="D569" s="379" t="s">
        <v>558</v>
      </c>
      <c r="E569" s="378" t="s">
        <v>1489</v>
      </c>
      <c r="F569" s="379" t="s">
        <v>1490</v>
      </c>
      <c r="G569" s="378" t="s">
        <v>1295</v>
      </c>
      <c r="H569" s="378" t="s">
        <v>1296</v>
      </c>
      <c r="I569" s="380">
        <v>16.21</v>
      </c>
      <c r="J569" s="380">
        <v>500</v>
      </c>
      <c r="K569" s="381">
        <v>8107</v>
      </c>
    </row>
    <row r="570" spans="1:11" ht="14.4" customHeight="1" x14ac:dyDescent="0.3">
      <c r="A570" s="376" t="s">
        <v>384</v>
      </c>
      <c r="B570" s="377" t="s">
        <v>556</v>
      </c>
      <c r="C570" s="378" t="s">
        <v>394</v>
      </c>
      <c r="D570" s="379" t="s">
        <v>558</v>
      </c>
      <c r="E570" s="378" t="s">
        <v>1489</v>
      </c>
      <c r="F570" s="379" t="s">
        <v>1490</v>
      </c>
      <c r="G570" s="378" t="s">
        <v>1297</v>
      </c>
      <c r="H570" s="378" t="s">
        <v>1298</v>
      </c>
      <c r="I570" s="380">
        <v>11.01</v>
      </c>
      <c r="J570" s="380">
        <v>720</v>
      </c>
      <c r="K570" s="381">
        <v>7927.92</v>
      </c>
    </row>
    <row r="571" spans="1:11" ht="14.4" customHeight="1" x14ac:dyDescent="0.3">
      <c r="A571" s="376" t="s">
        <v>384</v>
      </c>
      <c r="B571" s="377" t="s">
        <v>556</v>
      </c>
      <c r="C571" s="378" t="s">
        <v>394</v>
      </c>
      <c r="D571" s="379" t="s">
        <v>558</v>
      </c>
      <c r="E571" s="378" t="s">
        <v>1489</v>
      </c>
      <c r="F571" s="379" t="s">
        <v>1490</v>
      </c>
      <c r="G571" s="378" t="s">
        <v>1463</v>
      </c>
      <c r="H571" s="378" t="s">
        <v>1464</v>
      </c>
      <c r="I571" s="380">
        <v>13.89</v>
      </c>
      <c r="J571" s="380">
        <v>50</v>
      </c>
      <c r="K571" s="381">
        <v>694.3</v>
      </c>
    </row>
    <row r="572" spans="1:11" ht="14.4" customHeight="1" x14ac:dyDescent="0.3">
      <c r="A572" s="376" t="s">
        <v>384</v>
      </c>
      <c r="B572" s="377" t="s">
        <v>556</v>
      </c>
      <c r="C572" s="378" t="s">
        <v>394</v>
      </c>
      <c r="D572" s="379" t="s">
        <v>558</v>
      </c>
      <c r="E572" s="378" t="s">
        <v>1489</v>
      </c>
      <c r="F572" s="379" t="s">
        <v>1490</v>
      </c>
      <c r="G572" s="378" t="s">
        <v>1305</v>
      </c>
      <c r="H572" s="378" t="s">
        <v>1306</v>
      </c>
      <c r="I572" s="380">
        <v>0.71</v>
      </c>
      <c r="J572" s="380">
        <v>5000</v>
      </c>
      <c r="K572" s="381">
        <v>3550</v>
      </c>
    </row>
    <row r="573" spans="1:11" ht="14.4" customHeight="1" x14ac:dyDescent="0.3">
      <c r="A573" s="376" t="s">
        <v>384</v>
      </c>
      <c r="B573" s="377" t="s">
        <v>556</v>
      </c>
      <c r="C573" s="378" t="s">
        <v>394</v>
      </c>
      <c r="D573" s="379" t="s">
        <v>558</v>
      </c>
      <c r="E573" s="378" t="s">
        <v>1489</v>
      </c>
      <c r="F573" s="379" t="s">
        <v>1490</v>
      </c>
      <c r="G573" s="378" t="s">
        <v>1465</v>
      </c>
      <c r="H573" s="378" t="s">
        <v>1466</v>
      </c>
      <c r="I573" s="380">
        <v>16.21</v>
      </c>
      <c r="J573" s="380">
        <v>1600</v>
      </c>
      <c r="K573" s="381">
        <v>25942.400000000001</v>
      </c>
    </row>
    <row r="574" spans="1:11" ht="14.4" customHeight="1" x14ac:dyDescent="0.3">
      <c r="A574" s="376" t="s">
        <v>384</v>
      </c>
      <c r="B574" s="377" t="s">
        <v>556</v>
      </c>
      <c r="C574" s="378" t="s">
        <v>394</v>
      </c>
      <c r="D574" s="379" t="s">
        <v>558</v>
      </c>
      <c r="E574" s="378" t="s">
        <v>1489</v>
      </c>
      <c r="F574" s="379" t="s">
        <v>1490</v>
      </c>
      <c r="G574" s="378" t="s">
        <v>1467</v>
      </c>
      <c r="H574" s="378" t="s">
        <v>1468</v>
      </c>
      <c r="I574" s="380">
        <v>20.69</v>
      </c>
      <c r="J574" s="380">
        <v>400</v>
      </c>
      <c r="K574" s="381">
        <v>8276.4</v>
      </c>
    </row>
    <row r="575" spans="1:11" ht="14.4" customHeight="1" x14ac:dyDescent="0.3">
      <c r="A575" s="376" t="s">
        <v>384</v>
      </c>
      <c r="B575" s="377" t="s">
        <v>556</v>
      </c>
      <c r="C575" s="378" t="s">
        <v>394</v>
      </c>
      <c r="D575" s="379" t="s">
        <v>558</v>
      </c>
      <c r="E575" s="378" t="s">
        <v>1493</v>
      </c>
      <c r="F575" s="379" t="s">
        <v>1494</v>
      </c>
      <c r="G575" s="378" t="s">
        <v>798</v>
      </c>
      <c r="H575" s="378" t="s">
        <v>799</v>
      </c>
      <c r="I575" s="380">
        <v>68.510000000000005</v>
      </c>
      <c r="J575" s="380">
        <v>500</v>
      </c>
      <c r="K575" s="381">
        <v>34255.160000000003</v>
      </c>
    </row>
    <row r="576" spans="1:11" ht="14.4" customHeight="1" x14ac:dyDescent="0.3">
      <c r="A576" s="376" t="s">
        <v>384</v>
      </c>
      <c r="B576" s="377" t="s">
        <v>556</v>
      </c>
      <c r="C576" s="378" t="s">
        <v>394</v>
      </c>
      <c r="D576" s="379" t="s">
        <v>558</v>
      </c>
      <c r="E576" s="378" t="s">
        <v>1493</v>
      </c>
      <c r="F576" s="379" t="s">
        <v>1494</v>
      </c>
      <c r="G576" s="378" t="s">
        <v>1328</v>
      </c>
      <c r="H576" s="378" t="s">
        <v>1329</v>
      </c>
      <c r="I576" s="380">
        <v>36.06</v>
      </c>
      <c r="J576" s="380">
        <v>60</v>
      </c>
      <c r="K576" s="381">
        <v>2163.36</v>
      </c>
    </row>
    <row r="577" spans="1:11" ht="14.4" customHeight="1" x14ac:dyDescent="0.3">
      <c r="A577" s="376" t="s">
        <v>384</v>
      </c>
      <c r="B577" s="377" t="s">
        <v>556</v>
      </c>
      <c r="C577" s="378" t="s">
        <v>394</v>
      </c>
      <c r="D577" s="379" t="s">
        <v>558</v>
      </c>
      <c r="E577" s="378" t="s">
        <v>1493</v>
      </c>
      <c r="F577" s="379" t="s">
        <v>1494</v>
      </c>
      <c r="G577" s="378" t="s">
        <v>871</v>
      </c>
      <c r="H577" s="378" t="s">
        <v>872</v>
      </c>
      <c r="I577" s="380">
        <v>50.65</v>
      </c>
      <c r="J577" s="380">
        <v>1200</v>
      </c>
      <c r="K577" s="381">
        <v>60780.36</v>
      </c>
    </row>
    <row r="578" spans="1:11" ht="14.4" customHeight="1" x14ac:dyDescent="0.3">
      <c r="A578" s="376" t="s">
        <v>384</v>
      </c>
      <c r="B578" s="377" t="s">
        <v>556</v>
      </c>
      <c r="C578" s="378" t="s">
        <v>394</v>
      </c>
      <c r="D578" s="379" t="s">
        <v>558</v>
      </c>
      <c r="E578" s="378" t="s">
        <v>1493</v>
      </c>
      <c r="F578" s="379" t="s">
        <v>1494</v>
      </c>
      <c r="G578" s="378" t="s">
        <v>1338</v>
      </c>
      <c r="H578" s="378" t="s">
        <v>1339</v>
      </c>
      <c r="I578" s="380">
        <v>10.74</v>
      </c>
      <c r="J578" s="380">
        <v>50</v>
      </c>
      <c r="K578" s="381">
        <v>537.24</v>
      </c>
    </row>
    <row r="579" spans="1:11" ht="14.4" customHeight="1" thickBot="1" x14ac:dyDescent="0.35">
      <c r="A579" s="382" t="s">
        <v>384</v>
      </c>
      <c r="B579" s="383" t="s">
        <v>556</v>
      </c>
      <c r="C579" s="384" t="s">
        <v>394</v>
      </c>
      <c r="D579" s="385" t="s">
        <v>558</v>
      </c>
      <c r="E579" s="384" t="s">
        <v>1493</v>
      </c>
      <c r="F579" s="385" t="s">
        <v>1494</v>
      </c>
      <c r="G579" s="384" t="s">
        <v>1469</v>
      </c>
      <c r="H579" s="384" t="s">
        <v>1470</v>
      </c>
      <c r="I579" s="386">
        <v>286.41000000000003</v>
      </c>
      <c r="J579" s="386">
        <v>5</v>
      </c>
      <c r="K579" s="387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27" t="s">
        <v>64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</row>
    <row r="2" spans="1:35" ht="15" thickBot="1" x14ac:dyDescent="0.35">
      <c r="A2" s="187" t="s">
        <v>220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</row>
    <row r="3" spans="1:35" x14ac:dyDescent="0.3">
      <c r="A3" s="206" t="s">
        <v>146</v>
      </c>
      <c r="B3" s="328" t="s">
        <v>127</v>
      </c>
      <c r="C3" s="189">
        <v>0</v>
      </c>
      <c r="D3" s="190">
        <v>101</v>
      </c>
      <c r="E3" s="190">
        <v>102</v>
      </c>
      <c r="F3" s="209">
        <v>305</v>
      </c>
      <c r="G3" s="209">
        <v>306</v>
      </c>
      <c r="H3" s="209">
        <v>407</v>
      </c>
      <c r="I3" s="209">
        <v>408</v>
      </c>
      <c r="J3" s="209">
        <v>409</v>
      </c>
      <c r="K3" s="209">
        <v>410</v>
      </c>
      <c r="L3" s="209">
        <v>415</v>
      </c>
      <c r="M3" s="209">
        <v>416</v>
      </c>
      <c r="N3" s="209">
        <v>418</v>
      </c>
      <c r="O3" s="209">
        <v>419</v>
      </c>
      <c r="P3" s="209">
        <v>420</v>
      </c>
      <c r="Q3" s="209">
        <v>421</v>
      </c>
      <c r="R3" s="209">
        <v>522</v>
      </c>
      <c r="S3" s="209">
        <v>523</v>
      </c>
      <c r="T3" s="209">
        <v>524</v>
      </c>
      <c r="U3" s="209">
        <v>525</v>
      </c>
      <c r="V3" s="209">
        <v>526</v>
      </c>
      <c r="W3" s="209">
        <v>527</v>
      </c>
      <c r="X3" s="209">
        <v>528</v>
      </c>
      <c r="Y3" s="209">
        <v>629</v>
      </c>
      <c r="Z3" s="209">
        <v>630</v>
      </c>
      <c r="AA3" s="209">
        <v>636</v>
      </c>
      <c r="AB3" s="209">
        <v>637</v>
      </c>
      <c r="AC3" s="209">
        <v>640</v>
      </c>
      <c r="AD3" s="209">
        <v>642</v>
      </c>
      <c r="AE3" s="209">
        <v>743</v>
      </c>
      <c r="AF3" s="190">
        <v>745</v>
      </c>
      <c r="AG3" s="190">
        <v>746</v>
      </c>
      <c r="AH3" s="439">
        <v>930</v>
      </c>
      <c r="AI3" s="455"/>
    </row>
    <row r="4" spans="1:35" ht="36.6" outlineLevel="1" thickBot="1" x14ac:dyDescent="0.35">
      <c r="A4" s="207">
        <v>2015</v>
      </c>
      <c r="B4" s="329"/>
      <c r="C4" s="191" t="s">
        <v>128</v>
      </c>
      <c r="D4" s="192" t="s">
        <v>129</v>
      </c>
      <c r="E4" s="192" t="s">
        <v>130</v>
      </c>
      <c r="F4" s="210" t="s">
        <v>158</v>
      </c>
      <c r="G4" s="210" t="s">
        <v>159</v>
      </c>
      <c r="H4" s="210" t="s">
        <v>219</v>
      </c>
      <c r="I4" s="210" t="s">
        <v>160</v>
      </c>
      <c r="J4" s="210" t="s">
        <v>161</v>
      </c>
      <c r="K4" s="210" t="s">
        <v>162</v>
      </c>
      <c r="L4" s="210" t="s">
        <v>163</v>
      </c>
      <c r="M4" s="210" t="s">
        <v>164</v>
      </c>
      <c r="N4" s="210" t="s">
        <v>165</v>
      </c>
      <c r="O4" s="210" t="s">
        <v>166</v>
      </c>
      <c r="P4" s="210" t="s">
        <v>167</v>
      </c>
      <c r="Q4" s="210" t="s">
        <v>168</v>
      </c>
      <c r="R4" s="210" t="s">
        <v>169</v>
      </c>
      <c r="S4" s="210" t="s">
        <v>170</v>
      </c>
      <c r="T4" s="210" t="s">
        <v>171</v>
      </c>
      <c r="U4" s="210" t="s">
        <v>172</v>
      </c>
      <c r="V4" s="210" t="s">
        <v>173</v>
      </c>
      <c r="W4" s="210" t="s">
        <v>174</v>
      </c>
      <c r="X4" s="210" t="s">
        <v>183</v>
      </c>
      <c r="Y4" s="210" t="s">
        <v>175</v>
      </c>
      <c r="Z4" s="210" t="s">
        <v>184</v>
      </c>
      <c r="AA4" s="210" t="s">
        <v>176</v>
      </c>
      <c r="AB4" s="210" t="s">
        <v>177</v>
      </c>
      <c r="AC4" s="210" t="s">
        <v>178</v>
      </c>
      <c r="AD4" s="210" t="s">
        <v>179</v>
      </c>
      <c r="AE4" s="210" t="s">
        <v>180</v>
      </c>
      <c r="AF4" s="192" t="s">
        <v>181</v>
      </c>
      <c r="AG4" s="192" t="s">
        <v>182</v>
      </c>
      <c r="AH4" s="440" t="s">
        <v>148</v>
      </c>
      <c r="AI4" s="455"/>
    </row>
    <row r="5" spans="1:35" x14ac:dyDescent="0.3">
      <c r="A5" s="193" t="s">
        <v>131</v>
      </c>
      <c r="B5" s="229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441"/>
      <c r="AI5" s="455"/>
    </row>
    <row r="6" spans="1:35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54.3</v>
      </c>
      <c r="C6" s="233">
        <f xml:space="preserve">
TRUNC(IF($A$4&lt;=12,SUMIFS('ON Data'!G:G,'ON Data'!$D:$D,$A$4,'ON Data'!$E:$E,1),SUMIFS('ON Data'!G:G,'ON Data'!$E:$E,1)/'ON Data'!$D$3),1)</f>
        <v>0</v>
      </c>
      <c r="D6" s="234">
        <f xml:space="preserve">
TRUNC(IF($A$4&lt;=12,SUMIFS('ON Data'!H:H,'ON Data'!$D:$D,$A$4,'ON Data'!$E:$E,1),SUMIFS('ON Data'!H:H,'ON Data'!$E:$E,1)/'ON Data'!$D$3),1)</f>
        <v>0.1</v>
      </c>
      <c r="E6" s="234">
        <f xml:space="preserve">
TRUNC(IF($A$4&lt;=12,SUMIFS('ON Data'!I:I,'ON Data'!$D:$D,$A$4,'ON Data'!$E:$E,1),SUMIFS('ON Data'!I:I,'ON Data'!$E:$E,1)/'ON Data'!$D$3),1)</f>
        <v>0</v>
      </c>
      <c r="F6" s="234">
        <f xml:space="preserve">
TRUNC(IF($A$4&lt;=12,SUMIFS('ON Data'!K:K,'ON Data'!$D:$D,$A$4,'ON Data'!$E:$E,1),SUMIFS('ON Data'!K:K,'ON Data'!$E:$E,1)/'ON Data'!$D$3),1)</f>
        <v>40.9</v>
      </c>
      <c r="G6" s="234">
        <f xml:space="preserve">
TRUNC(IF($A$4&lt;=12,SUMIFS('ON Data'!L:L,'ON Data'!$D:$D,$A$4,'ON Data'!$E:$E,1),SUMIFS('ON Data'!L:L,'ON Data'!$E:$E,1)/'ON Data'!$D$3),1)</f>
        <v>0</v>
      </c>
      <c r="H6" s="234">
        <f xml:space="preserve">
TRUNC(IF($A$4&lt;=12,SUMIFS('ON Data'!M:M,'ON Data'!$D:$D,$A$4,'ON Data'!$E:$E,1),SUMIFS('ON Data'!M:M,'ON Data'!$E:$E,1)/'ON Data'!$D$3),1)</f>
        <v>0</v>
      </c>
      <c r="I6" s="234">
        <f xml:space="preserve">
TRUNC(IF($A$4&lt;=12,SUMIFS('ON Data'!N:N,'ON Data'!$D:$D,$A$4,'ON Data'!$E:$E,1),SUMIFS('ON Data'!N:N,'ON Data'!$E:$E,1)/'ON Data'!$D$3),1)</f>
        <v>0</v>
      </c>
      <c r="J6" s="234">
        <f xml:space="preserve">
TRUNC(IF($A$4&lt;=12,SUMIFS('ON Data'!O:O,'ON Data'!$D:$D,$A$4,'ON Data'!$E:$E,1),SUMIFS('ON Data'!O:O,'ON Data'!$E:$E,1)/'ON Data'!$D$3),1)</f>
        <v>0</v>
      </c>
      <c r="K6" s="234">
        <f xml:space="preserve">
TRUNC(IF($A$4&lt;=12,SUMIFS('ON Data'!P:P,'ON Data'!$D:$D,$A$4,'ON Data'!$E:$E,1),SUMIFS('ON Data'!P:P,'ON Data'!$E:$E,1)/'ON Data'!$D$3),1)</f>
        <v>0</v>
      </c>
      <c r="L6" s="234">
        <f xml:space="preserve">
TRUNC(IF($A$4&lt;=12,SUMIFS('ON Data'!Q:Q,'ON Data'!$D:$D,$A$4,'ON Data'!$E:$E,1),SUMIFS('ON Data'!Q:Q,'ON Data'!$E:$E,1)/'ON Data'!$D$3),1)</f>
        <v>0</v>
      </c>
      <c r="M6" s="234">
        <f xml:space="preserve">
TRUNC(IF($A$4&lt;=12,SUMIFS('ON Data'!R:R,'ON Data'!$D:$D,$A$4,'ON Data'!$E:$E,1),SUMIFS('ON Data'!R:R,'ON Data'!$E:$E,1)/'ON Data'!$D$3),1)</f>
        <v>0</v>
      </c>
      <c r="N6" s="234">
        <f xml:space="preserve">
TRUNC(IF($A$4&lt;=12,SUMIFS('ON Data'!S:S,'ON Data'!$D:$D,$A$4,'ON Data'!$E:$E,1),SUMIFS('ON Data'!S:S,'ON Data'!$E:$E,1)/'ON Data'!$D$3),1)</f>
        <v>0</v>
      </c>
      <c r="O6" s="234">
        <f xml:space="preserve">
TRUNC(IF($A$4&lt;=12,SUMIFS('ON Data'!T:T,'ON Data'!$D:$D,$A$4,'ON Data'!$E:$E,1),SUMIFS('ON Data'!T:T,'ON Data'!$E:$E,1)/'ON Data'!$D$3),1)</f>
        <v>0</v>
      </c>
      <c r="P6" s="234">
        <f xml:space="preserve">
TRUNC(IF($A$4&lt;=12,SUMIFS('ON Data'!U:U,'ON Data'!$D:$D,$A$4,'ON Data'!$E:$E,1),SUMIFS('ON Data'!U:U,'ON Data'!$E:$E,1)/'ON Data'!$D$3),1)</f>
        <v>0</v>
      </c>
      <c r="Q6" s="234">
        <f xml:space="preserve">
TRUNC(IF($A$4&lt;=12,SUMIFS('ON Data'!V:V,'ON Data'!$D:$D,$A$4,'ON Data'!$E:$E,1),SUMIFS('ON Data'!V:V,'ON Data'!$E:$E,1)/'ON Data'!$D$3),1)</f>
        <v>0</v>
      </c>
      <c r="R6" s="234">
        <f xml:space="preserve">
TRUNC(IF($A$4&lt;=12,SUMIFS('ON Data'!W:W,'ON Data'!$D:$D,$A$4,'ON Data'!$E:$E,1),SUMIFS('ON Data'!W:W,'ON Data'!$E:$E,1)/'ON Data'!$D$3),1)</f>
        <v>0</v>
      </c>
      <c r="S6" s="234">
        <f xml:space="preserve">
TRUNC(IF($A$4&lt;=12,SUMIFS('ON Data'!X:X,'ON Data'!$D:$D,$A$4,'ON Data'!$E:$E,1),SUMIFS('ON Data'!X:X,'ON Data'!$E:$E,1)/'ON Data'!$D$3),1)</f>
        <v>0</v>
      </c>
      <c r="T6" s="234">
        <f xml:space="preserve">
TRUNC(IF($A$4&lt;=12,SUMIFS('ON Data'!Y:Y,'ON Data'!$D:$D,$A$4,'ON Data'!$E:$E,1),SUMIFS('ON Data'!Y:Y,'ON Data'!$E:$E,1)/'ON Data'!$D$3),1)</f>
        <v>0</v>
      </c>
      <c r="U6" s="234">
        <f xml:space="preserve">
TRUNC(IF($A$4&lt;=12,SUMIFS('ON Data'!Z:Z,'ON Data'!$D:$D,$A$4,'ON Data'!$E:$E,1),SUMIFS('ON Data'!Z:Z,'ON Data'!$E:$E,1)/'ON Data'!$D$3),1)</f>
        <v>0</v>
      </c>
      <c r="V6" s="234">
        <f xml:space="preserve">
TRUNC(IF($A$4&lt;=12,SUMIFS('ON Data'!AA:AA,'ON Data'!$D:$D,$A$4,'ON Data'!$E:$E,1),SUMIFS('ON Data'!AA:AA,'ON Data'!$E:$E,1)/'ON Data'!$D$3),1)</f>
        <v>0</v>
      </c>
      <c r="W6" s="234">
        <f xml:space="preserve">
TRUNC(IF($A$4&lt;=12,SUMIFS('ON Data'!AB:AB,'ON Data'!$D:$D,$A$4,'ON Data'!$E:$E,1),SUMIFS('ON Data'!AB:AB,'ON Data'!$E:$E,1)/'ON Data'!$D$3),1)</f>
        <v>0</v>
      </c>
      <c r="X6" s="234">
        <f xml:space="preserve">
TRUNC(IF($A$4&lt;=12,SUMIFS('ON Data'!AC:AC,'ON Data'!$D:$D,$A$4,'ON Data'!$E:$E,1),SUMIFS('ON Data'!AC:AC,'ON Data'!$E:$E,1)/'ON Data'!$D$3),1)</f>
        <v>0</v>
      </c>
      <c r="Y6" s="234">
        <f xml:space="preserve">
TRUNC(IF($A$4&lt;=12,SUMIFS('ON Data'!AD:AD,'ON Data'!$D:$D,$A$4,'ON Data'!$E:$E,1),SUMIFS('ON Data'!AD:AD,'ON Data'!$E:$E,1)/'ON Data'!$D$3),1)</f>
        <v>0</v>
      </c>
      <c r="Z6" s="234">
        <f xml:space="preserve">
TRUNC(IF($A$4&lt;=12,SUMIFS('ON Data'!AE:AE,'ON Data'!$D:$D,$A$4,'ON Data'!$E:$E,1),SUMIFS('ON Data'!AE:AE,'ON Data'!$E:$E,1)/'ON Data'!$D$3),1)</f>
        <v>0</v>
      </c>
      <c r="AA6" s="234">
        <f xml:space="preserve">
TRUNC(IF($A$4&lt;=12,SUMIFS('ON Data'!AF:AF,'ON Data'!$D:$D,$A$4,'ON Data'!$E:$E,1),SUMIFS('ON Data'!AF:AF,'ON Data'!$E:$E,1)/'ON Data'!$D$3),1)</f>
        <v>0</v>
      </c>
      <c r="AB6" s="234">
        <f xml:space="preserve">
TRUNC(IF($A$4&lt;=12,SUMIFS('ON Data'!AG:AG,'ON Data'!$D:$D,$A$4,'ON Data'!$E:$E,1),SUMIFS('ON Data'!AG:AG,'ON Data'!$E:$E,1)/'ON Data'!$D$3),1)</f>
        <v>0</v>
      </c>
      <c r="AC6" s="234">
        <f xml:space="preserve">
TRUNC(IF($A$4&lt;=12,SUMIFS('ON Data'!AH:AH,'ON Data'!$D:$D,$A$4,'ON Data'!$E:$E,1),SUMIFS('ON Data'!AH:AH,'ON Data'!$E:$E,1)/'ON Data'!$D$3),1)</f>
        <v>0</v>
      </c>
      <c r="AD6" s="234">
        <f xml:space="preserve">
TRUNC(IF($A$4&lt;=12,SUMIFS('ON Data'!AI:AI,'ON Data'!$D:$D,$A$4,'ON Data'!$E:$E,1),SUMIFS('ON Data'!AI:AI,'ON Data'!$E:$E,1)/'ON Data'!$D$3),1)</f>
        <v>13.2</v>
      </c>
      <c r="AE6" s="234">
        <f xml:space="preserve">
TRUNC(IF($A$4&lt;=12,SUMIFS('ON Data'!AJ:AJ,'ON Data'!$D:$D,$A$4,'ON Data'!$E:$E,1),SUMIFS('ON Data'!AJ:AJ,'ON Data'!$E:$E,1)/'ON Data'!$D$3),1)</f>
        <v>0</v>
      </c>
      <c r="AF6" s="234">
        <f xml:space="preserve">
TRUNC(IF($A$4&lt;=12,SUMIFS('ON Data'!AK:AK,'ON Data'!$D:$D,$A$4,'ON Data'!$E:$E,1),SUMIFS('ON Data'!AK:AK,'ON Data'!$E:$E,1)/'ON Data'!$D$3),1)</f>
        <v>0</v>
      </c>
      <c r="AG6" s="234">
        <f xml:space="preserve">
TRUNC(IF($A$4&lt;=12,SUMIFS('ON Data'!AL:AL,'ON Data'!$D:$D,$A$4,'ON Data'!$E:$E,1),SUMIFS('ON Data'!AL:AL,'ON Data'!$E:$E,1)/'ON Data'!$D$3),1)</f>
        <v>0</v>
      </c>
      <c r="AH6" s="442">
        <f xml:space="preserve">
TRUNC(IF($A$4&lt;=12,SUMIFS('ON Data'!AN:AN,'ON Data'!$D:$D,$A$4,'ON Data'!$E:$E,1),SUMIFS('ON Data'!AN:AN,'ON Data'!$E:$E,1)/'ON Data'!$D$3),1)</f>
        <v>0</v>
      </c>
      <c r="AI6" s="455"/>
    </row>
    <row r="7" spans="1:35" ht="15" hidden="1" outlineLevel="1" thickBot="1" x14ac:dyDescent="0.35">
      <c r="A7" s="194" t="s">
        <v>65</v>
      </c>
      <c r="B7" s="232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442"/>
      <c r="AI7" s="455"/>
    </row>
    <row r="8" spans="1:35" ht="15" hidden="1" outlineLevel="1" thickBot="1" x14ac:dyDescent="0.35">
      <c r="A8" s="194" t="s">
        <v>60</v>
      </c>
      <c r="B8" s="232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442"/>
      <c r="AI8" s="455"/>
    </row>
    <row r="9" spans="1:35" ht="15" hidden="1" outlineLevel="1" thickBot="1" x14ac:dyDescent="0.35">
      <c r="A9" s="195" t="s">
        <v>55</v>
      </c>
      <c r="B9" s="236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443"/>
      <c r="AI9" s="455"/>
    </row>
    <row r="10" spans="1:35" x14ac:dyDescent="0.3">
      <c r="A10" s="196" t="s">
        <v>132</v>
      </c>
      <c r="B10" s="211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444"/>
      <c r="AI10" s="455"/>
    </row>
    <row r="11" spans="1:35" x14ac:dyDescent="0.3">
      <c r="A11" s="197" t="s">
        <v>133</v>
      </c>
      <c r="B11" s="214">
        <f xml:space="preserve">
IF($A$4&lt;=12,SUMIFS('ON Data'!F:F,'ON Data'!$D:$D,$A$4,'ON Data'!$E:$E,2),SUMIFS('ON Data'!F:F,'ON Data'!$E:$E,2))</f>
        <v>87898.48</v>
      </c>
      <c r="C11" s="215">
        <f xml:space="preserve">
IF($A$4&lt;=12,SUMIFS('ON Data'!G:G,'ON Data'!$D:$D,$A$4,'ON Data'!$E:$E,2),SUMIFS('ON Data'!G:G,'ON Data'!$E:$E,2))</f>
        <v>0</v>
      </c>
      <c r="D11" s="216">
        <f xml:space="preserve">
IF($A$4&lt;=12,SUMIFS('ON Data'!H:H,'ON Data'!$D:$D,$A$4,'ON Data'!$E:$E,2),SUMIFS('ON Data'!H:H,'ON Data'!$E:$E,2))</f>
        <v>333.6</v>
      </c>
      <c r="E11" s="216">
        <f xml:space="preserve">
IF($A$4&lt;=12,SUMIFS('ON Data'!I:I,'ON Data'!$D:$D,$A$4,'ON Data'!$E:$E,2),SUMIFS('ON Data'!I:I,'ON Data'!$E:$E,2))</f>
        <v>0</v>
      </c>
      <c r="F11" s="216">
        <f xml:space="preserve">
IF($A$4&lt;=12,SUMIFS('ON Data'!K:K,'ON Data'!$D:$D,$A$4,'ON Data'!$E:$E,2),SUMIFS('ON Data'!K:K,'ON Data'!$E:$E,2))</f>
        <v>66544.38</v>
      </c>
      <c r="G11" s="216">
        <f xml:space="preserve">
IF($A$4&lt;=12,SUMIFS('ON Data'!L:L,'ON Data'!$D:$D,$A$4,'ON Data'!$E:$E,2),SUMIFS('ON Data'!L:L,'ON Data'!$E:$E,2))</f>
        <v>0</v>
      </c>
      <c r="H11" s="216">
        <f xml:space="preserve">
IF($A$4&lt;=12,SUMIFS('ON Data'!M:M,'ON Data'!$D:$D,$A$4,'ON Data'!$E:$E,2),SUMIFS('ON Data'!M:M,'ON Data'!$E:$E,2))</f>
        <v>0</v>
      </c>
      <c r="I11" s="216">
        <f xml:space="preserve">
IF($A$4&lt;=12,SUMIFS('ON Data'!N:N,'ON Data'!$D:$D,$A$4,'ON Data'!$E:$E,2),SUMIFS('ON Data'!N:N,'ON Data'!$E:$E,2))</f>
        <v>0</v>
      </c>
      <c r="J11" s="216">
        <f xml:space="preserve">
IF($A$4&lt;=12,SUMIFS('ON Data'!O:O,'ON Data'!$D:$D,$A$4,'ON Data'!$E:$E,2),SUMIFS('ON Data'!O:O,'ON Data'!$E:$E,2))</f>
        <v>0</v>
      </c>
      <c r="K11" s="216">
        <f xml:space="preserve">
IF($A$4&lt;=12,SUMIFS('ON Data'!P:P,'ON Data'!$D:$D,$A$4,'ON Data'!$E:$E,2),SUMIFS('ON Data'!P:P,'ON Data'!$E:$E,2))</f>
        <v>0</v>
      </c>
      <c r="L11" s="216">
        <f xml:space="preserve">
IF($A$4&lt;=12,SUMIFS('ON Data'!Q:Q,'ON Data'!$D:$D,$A$4,'ON Data'!$E:$E,2),SUMIFS('ON Data'!Q:Q,'ON Data'!$E:$E,2))</f>
        <v>0</v>
      </c>
      <c r="M11" s="216">
        <f xml:space="preserve">
IF($A$4&lt;=12,SUMIFS('ON Data'!R:R,'ON Data'!$D:$D,$A$4,'ON Data'!$E:$E,2),SUMIFS('ON Data'!R:R,'ON Data'!$E:$E,2))</f>
        <v>0</v>
      </c>
      <c r="N11" s="216">
        <f xml:space="preserve">
IF($A$4&lt;=12,SUMIFS('ON Data'!S:S,'ON Data'!$D:$D,$A$4,'ON Data'!$E:$E,2),SUMIFS('ON Data'!S:S,'ON Data'!$E:$E,2))</f>
        <v>0</v>
      </c>
      <c r="O11" s="216">
        <f xml:space="preserve">
IF($A$4&lt;=12,SUMIFS('ON Data'!T:T,'ON Data'!$D:$D,$A$4,'ON Data'!$E:$E,2),SUMIFS('ON Data'!T:T,'ON Data'!$E:$E,2))</f>
        <v>0</v>
      </c>
      <c r="P11" s="216">
        <f xml:space="preserve">
IF($A$4&lt;=12,SUMIFS('ON Data'!U:U,'ON Data'!$D:$D,$A$4,'ON Data'!$E:$E,2),SUMIFS('ON Data'!U:U,'ON Data'!$E:$E,2))</f>
        <v>0</v>
      </c>
      <c r="Q11" s="216">
        <f xml:space="preserve">
IF($A$4&lt;=12,SUMIFS('ON Data'!V:V,'ON Data'!$D:$D,$A$4,'ON Data'!$E:$E,2),SUMIFS('ON Data'!V:V,'ON Data'!$E:$E,2))</f>
        <v>0</v>
      </c>
      <c r="R11" s="216">
        <f xml:space="preserve">
IF($A$4&lt;=12,SUMIFS('ON Data'!W:W,'ON Data'!$D:$D,$A$4,'ON Data'!$E:$E,2),SUMIFS('ON Data'!W:W,'ON Data'!$E:$E,2))</f>
        <v>0</v>
      </c>
      <c r="S11" s="216">
        <f xml:space="preserve">
IF($A$4&lt;=12,SUMIFS('ON Data'!X:X,'ON Data'!$D:$D,$A$4,'ON Data'!$E:$E,2),SUMIFS('ON Data'!X:X,'ON Data'!$E:$E,2))</f>
        <v>0</v>
      </c>
      <c r="T11" s="216">
        <f xml:space="preserve">
IF($A$4&lt;=12,SUMIFS('ON Data'!Y:Y,'ON Data'!$D:$D,$A$4,'ON Data'!$E:$E,2),SUMIFS('ON Data'!Y:Y,'ON Data'!$E:$E,2))</f>
        <v>0</v>
      </c>
      <c r="U11" s="216">
        <f xml:space="preserve">
IF($A$4&lt;=12,SUMIFS('ON Data'!Z:Z,'ON Data'!$D:$D,$A$4,'ON Data'!$E:$E,2),SUMIFS('ON Data'!Z:Z,'ON Data'!$E:$E,2))</f>
        <v>0</v>
      </c>
      <c r="V11" s="216">
        <f xml:space="preserve">
IF($A$4&lt;=12,SUMIFS('ON Data'!AA:AA,'ON Data'!$D:$D,$A$4,'ON Data'!$E:$E,2),SUMIFS('ON Data'!AA:AA,'ON Data'!$E:$E,2))</f>
        <v>0</v>
      </c>
      <c r="W11" s="216">
        <f xml:space="preserve">
IF($A$4&lt;=12,SUMIFS('ON Data'!AB:AB,'ON Data'!$D:$D,$A$4,'ON Data'!$E:$E,2),SUMIFS('ON Data'!AB:AB,'ON Data'!$E:$E,2))</f>
        <v>0</v>
      </c>
      <c r="X11" s="216">
        <f xml:space="preserve">
IF($A$4&lt;=12,SUMIFS('ON Data'!AC:AC,'ON Data'!$D:$D,$A$4,'ON Data'!$E:$E,2),SUMIFS('ON Data'!AC:AC,'ON Data'!$E:$E,2))</f>
        <v>0</v>
      </c>
      <c r="Y11" s="216">
        <f xml:space="preserve">
IF($A$4&lt;=12,SUMIFS('ON Data'!AD:AD,'ON Data'!$D:$D,$A$4,'ON Data'!$E:$E,2),SUMIFS('ON Data'!AD:AD,'ON Data'!$E:$E,2))</f>
        <v>0</v>
      </c>
      <c r="Z11" s="216">
        <f xml:space="preserve">
IF($A$4&lt;=12,SUMIFS('ON Data'!AE:AE,'ON Data'!$D:$D,$A$4,'ON Data'!$E:$E,2),SUMIFS('ON Data'!AE:AE,'ON Data'!$E:$E,2))</f>
        <v>0</v>
      </c>
      <c r="AA11" s="216">
        <f xml:space="preserve">
IF($A$4&lt;=12,SUMIFS('ON Data'!AF:AF,'ON Data'!$D:$D,$A$4,'ON Data'!$E:$E,2),SUMIFS('ON Data'!AF:AF,'ON Data'!$E:$E,2))</f>
        <v>0</v>
      </c>
      <c r="AB11" s="216">
        <f xml:space="preserve">
IF($A$4&lt;=12,SUMIFS('ON Data'!AG:AG,'ON Data'!$D:$D,$A$4,'ON Data'!$E:$E,2),SUMIFS('ON Data'!AG:AG,'ON Data'!$E:$E,2))</f>
        <v>0</v>
      </c>
      <c r="AC11" s="216">
        <f xml:space="preserve">
IF($A$4&lt;=12,SUMIFS('ON Data'!AH:AH,'ON Data'!$D:$D,$A$4,'ON Data'!$E:$E,2),SUMIFS('ON Data'!AH:AH,'ON Data'!$E:$E,2))</f>
        <v>0</v>
      </c>
      <c r="AD11" s="216">
        <f xml:space="preserve">
IF($A$4&lt;=12,SUMIFS('ON Data'!AI:AI,'ON Data'!$D:$D,$A$4,'ON Data'!$E:$E,2),SUMIFS('ON Data'!AI:AI,'ON Data'!$E:$E,2))</f>
        <v>21020.5</v>
      </c>
      <c r="AE11" s="216">
        <f xml:space="preserve">
IF($A$4&lt;=12,SUMIFS('ON Data'!AJ:AJ,'ON Data'!$D:$D,$A$4,'ON Data'!$E:$E,2),SUMIFS('ON Data'!AJ:AJ,'ON Data'!$E:$E,2))</f>
        <v>0</v>
      </c>
      <c r="AF11" s="216">
        <f xml:space="preserve">
IF($A$4&lt;=12,SUMIFS('ON Data'!AK:AK,'ON Data'!$D:$D,$A$4,'ON Data'!$E:$E,2),SUMIFS('ON Data'!AK:AK,'ON Data'!$E:$E,2))</f>
        <v>0</v>
      </c>
      <c r="AG11" s="216">
        <f xml:space="preserve">
IF($A$4&lt;=12,SUMIFS('ON Data'!AL:AL,'ON Data'!$D:$D,$A$4,'ON Data'!$E:$E,2),SUMIFS('ON Data'!AL:AL,'ON Data'!$E:$E,2))</f>
        <v>0</v>
      </c>
      <c r="AH11" s="445">
        <f xml:space="preserve">
IF($A$4&lt;=12,SUMIFS('ON Data'!AN:AN,'ON Data'!$D:$D,$A$4,'ON Data'!$E:$E,2),SUMIFS('ON Data'!AN:AN,'ON Data'!$E:$E,2))</f>
        <v>0</v>
      </c>
      <c r="AI11" s="455"/>
    </row>
    <row r="12" spans="1:35" x14ac:dyDescent="0.3">
      <c r="A12" s="197" t="s">
        <v>134</v>
      </c>
      <c r="B12" s="214">
        <f xml:space="preserve">
IF($A$4&lt;=12,SUMIFS('ON Data'!F:F,'ON Data'!$D:$D,$A$4,'ON Data'!$E:$E,3),SUMIFS('ON Data'!F:F,'ON Data'!$E:$E,3))</f>
        <v>320.66999999999996</v>
      </c>
      <c r="C12" s="215">
        <f xml:space="preserve">
IF($A$4&lt;=12,SUMIFS('ON Data'!G:G,'ON Data'!$D:$D,$A$4,'ON Data'!$E:$E,3),SUMIFS('ON Data'!G:G,'ON Data'!$E:$E,3))</f>
        <v>0</v>
      </c>
      <c r="D12" s="216">
        <f xml:space="preserve">
IF($A$4&lt;=12,SUMIFS('ON Data'!H:H,'ON Data'!$D:$D,$A$4,'ON Data'!$E:$E,3),SUMIFS('ON Data'!H:H,'ON Data'!$E:$E,3))</f>
        <v>20.8</v>
      </c>
      <c r="E12" s="216">
        <f xml:space="preserve">
IF($A$4&lt;=12,SUMIFS('ON Data'!I:I,'ON Data'!$D:$D,$A$4,'ON Data'!$E:$E,3),SUMIFS('ON Data'!I:I,'ON Data'!$E:$E,3))</f>
        <v>0</v>
      </c>
      <c r="F12" s="216">
        <f xml:space="preserve">
IF($A$4&lt;=12,SUMIFS('ON Data'!K:K,'ON Data'!$D:$D,$A$4,'ON Data'!$E:$E,3),SUMIFS('ON Data'!K:K,'ON Data'!$E:$E,3))</f>
        <v>299.87</v>
      </c>
      <c r="G12" s="216">
        <f xml:space="preserve">
IF($A$4&lt;=12,SUMIFS('ON Data'!L:L,'ON Data'!$D:$D,$A$4,'ON Data'!$E:$E,3),SUMIFS('ON Data'!L:L,'ON Data'!$E:$E,3))</f>
        <v>0</v>
      </c>
      <c r="H12" s="216">
        <f xml:space="preserve">
IF($A$4&lt;=12,SUMIFS('ON Data'!M:M,'ON Data'!$D:$D,$A$4,'ON Data'!$E:$E,3),SUMIFS('ON Data'!M:M,'ON Data'!$E:$E,3))</f>
        <v>0</v>
      </c>
      <c r="I12" s="216">
        <f xml:space="preserve">
IF($A$4&lt;=12,SUMIFS('ON Data'!N:N,'ON Data'!$D:$D,$A$4,'ON Data'!$E:$E,3),SUMIFS('ON Data'!N:N,'ON Data'!$E:$E,3))</f>
        <v>0</v>
      </c>
      <c r="J12" s="216">
        <f xml:space="preserve">
IF($A$4&lt;=12,SUMIFS('ON Data'!O:O,'ON Data'!$D:$D,$A$4,'ON Data'!$E:$E,3),SUMIFS('ON Data'!O:O,'ON Data'!$E:$E,3))</f>
        <v>0</v>
      </c>
      <c r="K12" s="216">
        <f xml:space="preserve">
IF($A$4&lt;=12,SUMIFS('ON Data'!P:P,'ON Data'!$D:$D,$A$4,'ON Data'!$E:$E,3),SUMIFS('ON Data'!P:P,'ON Data'!$E:$E,3))</f>
        <v>0</v>
      </c>
      <c r="L12" s="216">
        <f xml:space="preserve">
IF($A$4&lt;=12,SUMIFS('ON Data'!Q:Q,'ON Data'!$D:$D,$A$4,'ON Data'!$E:$E,3),SUMIFS('ON Data'!Q:Q,'ON Data'!$E:$E,3))</f>
        <v>0</v>
      </c>
      <c r="M12" s="216">
        <f xml:space="preserve">
IF($A$4&lt;=12,SUMIFS('ON Data'!R:R,'ON Data'!$D:$D,$A$4,'ON Data'!$E:$E,3),SUMIFS('ON Data'!R:R,'ON Data'!$E:$E,3))</f>
        <v>0</v>
      </c>
      <c r="N12" s="216">
        <f xml:space="preserve">
IF($A$4&lt;=12,SUMIFS('ON Data'!S:S,'ON Data'!$D:$D,$A$4,'ON Data'!$E:$E,3),SUMIFS('ON Data'!S:S,'ON Data'!$E:$E,3))</f>
        <v>0</v>
      </c>
      <c r="O12" s="216">
        <f xml:space="preserve">
IF($A$4&lt;=12,SUMIFS('ON Data'!T:T,'ON Data'!$D:$D,$A$4,'ON Data'!$E:$E,3),SUMIFS('ON Data'!T:T,'ON Data'!$E:$E,3))</f>
        <v>0</v>
      </c>
      <c r="P12" s="216">
        <f xml:space="preserve">
IF($A$4&lt;=12,SUMIFS('ON Data'!U:U,'ON Data'!$D:$D,$A$4,'ON Data'!$E:$E,3),SUMIFS('ON Data'!U:U,'ON Data'!$E:$E,3))</f>
        <v>0</v>
      </c>
      <c r="Q12" s="216">
        <f xml:space="preserve">
IF($A$4&lt;=12,SUMIFS('ON Data'!V:V,'ON Data'!$D:$D,$A$4,'ON Data'!$E:$E,3),SUMIFS('ON Data'!V:V,'ON Data'!$E:$E,3))</f>
        <v>0</v>
      </c>
      <c r="R12" s="216">
        <f xml:space="preserve">
IF($A$4&lt;=12,SUMIFS('ON Data'!W:W,'ON Data'!$D:$D,$A$4,'ON Data'!$E:$E,3),SUMIFS('ON Data'!W:W,'ON Data'!$E:$E,3))</f>
        <v>0</v>
      </c>
      <c r="S12" s="216">
        <f xml:space="preserve">
IF($A$4&lt;=12,SUMIFS('ON Data'!X:X,'ON Data'!$D:$D,$A$4,'ON Data'!$E:$E,3),SUMIFS('ON Data'!X:X,'ON Data'!$E:$E,3))</f>
        <v>0</v>
      </c>
      <c r="T12" s="216">
        <f xml:space="preserve">
IF($A$4&lt;=12,SUMIFS('ON Data'!Y:Y,'ON Data'!$D:$D,$A$4,'ON Data'!$E:$E,3),SUMIFS('ON Data'!Y:Y,'ON Data'!$E:$E,3))</f>
        <v>0</v>
      </c>
      <c r="U12" s="216">
        <f xml:space="preserve">
IF($A$4&lt;=12,SUMIFS('ON Data'!Z:Z,'ON Data'!$D:$D,$A$4,'ON Data'!$E:$E,3),SUMIFS('ON Data'!Z:Z,'ON Data'!$E:$E,3))</f>
        <v>0</v>
      </c>
      <c r="V12" s="216">
        <f xml:space="preserve">
IF($A$4&lt;=12,SUMIFS('ON Data'!AA:AA,'ON Data'!$D:$D,$A$4,'ON Data'!$E:$E,3),SUMIFS('ON Data'!AA:AA,'ON Data'!$E:$E,3))</f>
        <v>0</v>
      </c>
      <c r="W12" s="216">
        <f xml:space="preserve">
IF($A$4&lt;=12,SUMIFS('ON Data'!AB:AB,'ON Data'!$D:$D,$A$4,'ON Data'!$E:$E,3),SUMIFS('ON Data'!AB:AB,'ON Data'!$E:$E,3))</f>
        <v>0</v>
      </c>
      <c r="X12" s="216">
        <f xml:space="preserve">
IF($A$4&lt;=12,SUMIFS('ON Data'!AC:AC,'ON Data'!$D:$D,$A$4,'ON Data'!$E:$E,3),SUMIFS('ON Data'!AC:AC,'ON Data'!$E:$E,3))</f>
        <v>0</v>
      </c>
      <c r="Y12" s="216">
        <f xml:space="preserve">
IF($A$4&lt;=12,SUMIFS('ON Data'!AD:AD,'ON Data'!$D:$D,$A$4,'ON Data'!$E:$E,3),SUMIFS('ON Data'!AD:AD,'ON Data'!$E:$E,3))</f>
        <v>0</v>
      </c>
      <c r="Z12" s="216">
        <f xml:space="preserve">
IF($A$4&lt;=12,SUMIFS('ON Data'!AE:AE,'ON Data'!$D:$D,$A$4,'ON Data'!$E:$E,3),SUMIFS('ON Data'!AE:AE,'ON Data'!$E:$E,3))</f>
        <v>0</v>
      </c>
      <c r="AA12" s="216">
        <f xml:space="preserve">
IF($A$4&lt;=12,SUMIFS('ON Data'!AF:AF,'ON Data'!$D:$D,$A$4,'ON Data'!$E:$E,3),SUMIFS('ON Data'!AF:AF,'ON Data'!$E:$E,3))</f>
        <v>0</v>
      </c>
      <c r="AB12" s="216">
        <f xml:space="preserve">
IF($A$4&lt;=12,SUMIFS('ON Data'!AG:AG,'ON Data'!$D:$D,$A$4,'ON Data'!$E:$E,3),SUMIFS('ON Data'!AG:AG,'ON Data'!$E:$E,3))</f>
        <v>0</v>
      </c>
      <c r="AC12" s="216">
        <f xml:space="preserve">
IF($A$4&lt;=12,SUMIFS('ON Data'!AH:AH,'ON Data'!$D:$D,$A$4,'ON Data'!$E:$E,3),SUMIFS('ON Data'!AH:AH,'ON Data'!$E:$E,3))</f>
        <v>0</v>
      </c>
      <c r="AD12" s="216">
        <f xml:space="preserve">
IF($A$4&lt;=12,SUMIFS('ON Data'!AI:AI,'ON Data'!$D:$D,$A$4,'ON Data'!$E:$E,3),SUMIFS('ON Data'!AI:AI,'ON Data'!$E:$E,3))</f>
        <v>0</v>
      </c>
      <c r="AE12" s="216">
        <f xml:space="preserve">
IF($A$4&lt;=12,SUMIFS('ON Data'!AJ:AJ,'ON Data'!$D:$D,$A$4,'ON Data'!$E:$E,3),SUMIFS('ON Data'!AJ:AJ,'ON Data'!$E:$E,3))</f>
        <v>0</v>
      </c>
      <c r="AF12" s="216">
        <f xml:space="preserve">
IF($A$4&lt;=12,SUMIFS('ON Data'!AK:AK,'ON Data'!$D:$D,$A$4,'ON Data'!$E:$E,3),SUMIFS('ON Data'!AK:AK,'ON Data'!$E:$E,3))</f>
        <v>0</v>
      </c>
      <c r="AG12" s="216">
        <f xml:space="preserve">
IF($A$4&lt;=12,SUMIFS('ON Data'!AL:AL,'ON Data'!$D:$D,$A$4,'ON Data'!$E:$E,3),SUMIFS('ON Data'!AL:AL,'ON Data'!$E:$E,3))</f>
        <v>0</v>
      </c>
      <c r="AH12" s="445">
        <f xml:space="preserve">
IF($A$4&lt;=12,SUMIFS('ON Data'!AN:AN,'ON Data'!$D:$D,$A$4,'ON Data'!$E:$E,3),SUMIFS('ON Data'!AN:AN,'ON Data'!$E:$E,3))</f>
        <v>0</v>
      </c>
      <c r="AI12" s="455"/>
    </row>
    <row r="13" spans="1:35" x14ac:dyDescent="0.3">
      <c r="A13" s="197" t="s">
        <v>141</v>
      </c>
      <c r="B13" s="214">
        <f xml:space="preserve">
IF($A$4&lt;=12,SUMIFS('ON Data'!F:F,'ON Data'!$D:$D,$A$4,'ON Data'!$E:$E,4),SUMIFS('ON Data'!F:F,'ON Data'!$E:$E,4))</f>
        <v>7000.25</v>
      </c>
      <c r="C13" s="215">
        <f xml:space="preserve">
IF($A$4&lt;=12,SUMIFS('ON Data'!G:G,'ON Data'!$D:$D,$A$4,'ON Data'!$E:$E,4),SUMIFS('ON Data'!G:G,'ON Data'!$E:$E,4))</f>
        <v>0</v>
      </c>
      <c r="D13" s="216">
        <f xml:space="preserve">
IF($A$4&lt;=12,SUMIFS('ON Data'!H:H,'ON Data'!$D:$D,$A$4,'ON Data'!$E:$E,4),SUMIFS('ON Data'!H:H,'ON Data'!$E:$E,4))</f>
        <v>0</v>
      </c>
      <c r="E13" s="216">
        <f xml:space="preserve">
IF($A$4&lt;=12,SUMIFS('ON Data'!I:I,'ON Data'!$D:$D,$A$4,'ON Data'!$E:$E,4),SUMIFS('ON Data'!I:I,'ON Data'!$E:$E,4))</f>
        <v>0</v>
      </c>
      <c r="F13" s="216">
        <f xml:space="preserve">
IF($A$4&lt;=12,SUMIFS('ON Data'!K:K,'ON Data'!$D:$D,$A$4,'ON Data'!$E:$E,4),SUMIFS('ON Data'!K:K,'ON Data'!$E:$E,4))</f>
        <v>4365.25</v>
      </c>
      <c r="G13" s="216">
        <f xml:space="preserve">
IF($A$4&lt;=12,SUMIFS('ON Data'!L:L,'ON Data'!$D:$D,$A$4,'ON Data'!$E:$E,4),SUMIFS('ON Data'!L:L,'ON Data'!$E:$E,4))</f>
        <v>0</v>
      </c>
      <c r="H13" s="216">
        <f xml:space="preserve">
IF($A$4&lt;=12,SUMIFS('ON Data'!M:M,'ON Data'!$D:$D,$A$4,'ON Data'!$E:$E,4),SUMIFS('ON Data'!M:M,'ON Data'!$E:$E,4))</f>
        <v>0</v>
      </c>
      <c r="I13" s="216">
        <f xml:space="preserve">
IF($A$4&lt;=12,SUMIFS('ON Data'!N:N,'ON Data'!$D:$D,$A$4,'ON Data'!$E:$E,4),SUMIFS('ON Data'!N:N,'ON Data'!$E:$E,4))</f>
        <v>0</v>
      </c>
      <c r="J13" s="216">
        <f xml:space="preserve">
IF($A$4&lt;=12,SUMIFS('ON Data'!O:O,'ON Data'!$D:$D,$A$4,'ON Data'!$E:$E,4),SUMIFS('ON Data'!O:O,'ON Data'!$E:$E,4))</f>
        <v>0</v>
      </c>
      <c r="K13" s="216">
        <f xml:space="preserve">
IF($A$4&lt;=12,SUMIFS('ON Data'!P:P,'ON Data'!$D:$D,$A$4,'ON Data'!$E:$E,4),SUMIFS('ON Data'!P:P,'ON Data'!$E:$E,4))</f>
        <v>0</v>
      </c>
      <c r="L13" s="216">
        <f xml:space="preserve">
IF($A$4&lt;=12,SUMIFS('ON Data'!Q:Q,'ON Data'!$D:$D,$A$4,'ON Data'!$E:$E,4),SUMIFS('ON Data'!Q:Q,'ON Data'!$E:$E,4))</f>
        <v>0</v>
      </c>
      <c r="M13" s="216">
        <f xml:space="preserve">
IF($A$4&lt;=12,SUMIFS('ON Data'!R:R,'ON Data'!$D:$D,$A$4,'ON Data'!$E:$E,4),SUMIFS('ON Data'!R:R,'ON Data'!$E:$E,4))</f>
        <v>0</v>
      </c>
      <c r="N13" s="216">
        <f xml:space="preserve">
IF($A$4&lt;=12,SUMIFS('ON Data'!S:S,'ON Data'!$D:$D,$A$4,'ON Data'!$E:$E,4),SUMIFS('ON Data'!S:S,'ON Data'!$E:$E,4))</f>
        <v>0</v>
      </c>
      <c r="O13" s="216">
        <f xml:space="preserve">
IF($A$4&lt;=12,SUMIFS('ON Data'!T:T,'ON Data'!$D:$D,$A$4,'ON Data'!$E:$E,4),SUMIFS('ON Data'!T:T,'ON Data'!$E:$E,4))</f>
        <v>0</v>
      </c>
      <c r="P13" s="216">
        <f xml:space="preserve">
IF($A$4&lt;=12,SUMIFS('ON Data'!U:U,'ON Data'!$D:$D,$A$4,'ON Data'!$E:$E,4),SUMIFS('ON Data'!U:U,'ON Data'!$E:$E,4))</f>
        <v>0</v>
      </c>
      <c r="Q13" s="216">
        <f xml:space="preserve">
IF($A$4&lt;=12,SUMIFS('ON Data'!V:V,'ON Data'!$D:$D,$A$4,'ON Data'!$E:$E,4),SUMIFS('ON Data'!V:V,'ON Data'!$E:$E,4))</f>
        <v>0</v>
      </c>
      <c r="R13" s="216">
        <f xml:space="preserve">
IF($A$4&lt;=12,SUMIFS('ON Data'!W:W,'ON Data'!$D:$D,$A$4,'ON Data'!$E:$E,4),SUMIFS('ON Data'!W:W,'ON Data'!$E:$E,4))</f>
        <v>0</v>
      </c>
      <c r="S13" s="216">
        <f xml:space="preserve">
IF($A$4&lt;=12,SUMIFS('ON Data'!X:X,'ON Data'!$D:$D,$A$4,'ON Data'!$E:$E,4),SUMIFS('ON Data'!X:X,'ON Data'!$E:$E,4))</f>
        <v>0</v>
      </c>
      <c r="T13" s="216">
        <f xml:space="preserve">
IF($A$4&lt;=12,SUMIFS('ON Data'!Y:Y,'ON Data'!$D:$D,$A$4,'ON Data'!$E:$E,4),SUMIFS('ON Data'!Y:Y,'ON Data'!$E:$E,4))</f>
        <v>0</v>
      </c>
      <c r="U13" s="216">
        <f xml:space="preserve">
IF($A$4&lt;=12,SUMIFS('ON Data'!Z:Z,'ON Data'!$D:$D,$A$4,'ON Data'!$E:$E,4),SUMIFS('ON Data'!Z:Z,'ON Data'!$E:$E,4))</f>
        <v>0</v>
      </c>
      <c r="V13" s="216">
        <f xml:space="preserve">
IF($A$4&lt;=12,SUMIFS('ON Data'!AA:AA,'ON Data'!$D:$D,$A$4,'ON Data'!$E:$E,4),SUMIFS('ON Data'!AA:AA,'ON Data'!$E:$E,4))</f>
        <v>0</v>
      </c>
      <c r="W13" s="216">
        <f xml:space="preserve">
IF($A$4&lt;=12,SUMIFS('ON Data'!AB:AB,'ON Data'!$D:$D,$A$4,'ON Data'!$E:$E,4),SUMIFS('ON Data'!AB:AB,'ON Data'!$E:$E,4))</f>
        <v>0</v>
      </c>
      <c r="X13" s="216">
        <f xml:space="preserve">
IF($A$4&lt;=12,SUMIFS('ON Data'!AC:AC,'ON Data'!$D:$D,$A$4,'ON Data'!$E:$E,4),SUMIFS('ON Data'!AC:AC,'ON Data'!$E:$E,4))</f>
        <v>0</v>
      </c>
      <c r="Y13" s="216">
        <f xml:space="preserve">
IF($A$4&lt;=12,SUMIFS('ON Data'!AD:AD,'ON Data'!$D:$D,$A$4,'ON Data'!$E:$E,4),SUMIFS('ON Data'!AD:AD,'ON Data'!$E:$E,4))</f>
        <v>0</v>
      </c>
      <c r="Z13" s="216">
        <f xml:space="preserve">
IF($A$4&lt;=12,SUMIFS('ON Data'!AE:AE,'ON Data'!$D:$D,$A$4,'ON Data'!$E:$E,4),SUMIFS('ON Data'!AE:AE,'ON Data'!$E:$E,4))</f>
        <v>0</v>
      </c>
      <c r="AA13" s="216">
        <f xml:space="preserve">
IF($A$4&lt;=12,SUMIFS('ON Data'!AF:AF,'ON Data'!$D:$D,$A$4,'ON Data'!$E:$E,4),SUMIFS('ON Data'!AF:AF,'ON Data'!$E:$E,4))</f>
        <v>0</v>
      </c>
      <c r="AB13" s="216">
        <f xml:space="preserve">
IF($A$4&lt;=12,SUMIFS('ON Data'!AG:AG,'ON Data'!$D:$D,$A$4,'ON Data'!$E:$E,4),SUMIFS('ON Data'!AG:AG,'ON Data'!$E:$E,4))</f>
        <v>0</v>
      </c>
      <c r="AC13" s="216">
        <f xml:space="preserve">
IF($A$4&lt;=12,SUMIFS('ON Data'!AH:AH,'ON Data'!$D:$D,$A$4,'ON Data'!$E:$E,4),SUMIFS('ON Data'!AH:AH,'ON Data'!$E:$E,4))</f>
        <v>0</v>
      </c>
      <c r="AD13" s="216">
        <f xml:space="preserve">
IF($A$4&lt;=12,SUMIFS('ON Data'!AI:AI,'ON Data'!$D:$D,$A$4,'ON Data'!$E:$E,4),SUMIFS('ON Data'!AI:AI,'ON Data'!$E:$E,4))</f>
        <v>2635</v>
      </c>
      <c r="AE13" s="216">
        <f xml:space="preserve">
IF($A$4&lt;=12,SUMIFS('ON Data'!AJ:AJ,'ON Data'!$D:$D,$A$4,'ON Data'!$E:$E,4),SUMIFS('ON Data'!AJ:AJ,'ON Data'!$E:$E,4))</f>
        <v>0</v>
      </c>
      <c r="AF13" s="216">
        <f xml:space="preserve">
IF($A$4&lt;=12,SUMIFS('ON Data'!AK:AK,'ON Data'!$D:$D,$A$4,'ON Data'!$E:$E,4),SUMIFS('ON Data'!AK:AK,'ON Data'!$E:$E,4))</f>
        <v>0</v>
      </c>
      <c r="AG13" s="216">
        <f xml:space="preserve">
IF($A$4&lt;=12,SUMIFS('ON Data'!AL:AL,'ON Data'!$D:$D,$A$4,'ON Data'!$E:$E,4),SUMIFS('ON Data'!AL:AL,'ON Data'!$E:$E,4))</f>
        <v>0</v>
      </c>
      <c r="AH13" s="445">
        <f xml:space="preserve">
IF($A$4&lt;=12,SUMIFS('ON Data'!AN:AN,'ON Data'!$D:$D,$A$4,'ON Data'!$E:$E,4),SUMIFS('ON Data'!AN:AN,'ON Data'!$E:$E,4))</f>
        <v>0</v>
      </c>
      <c r="AI13" s="455"/>
    </row>
    <row r="14" spans="1:35" ht="15" thickBot="1" x14ac:dyDescent="0.35">
      <c r="A14" s="198" t="s">
        <v>135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Data'!G:G,'ON Data'!$D:$D,$A$4,'ON Data'!$E:$E,5),SUMIFS('ON Data'!G:G,'ON Data'!$E:$E,5))</f>
        <v>0</v>
      </c>
      <c r="D14" s="219">
        <f xml:space="preserve">
IF($A$4&lt;=12,SUMIFS('ON Data'!H:H,'ON Data'!$D:$D,$A$4,'ON Data'!$E:$E,5),SUMIFS('ON Data'!H:H,'ON Data'!$E:$E,5))</f>
        <v>0</v>
      </c>
      <c r="E14" s="219">
        <f xml:space="preserve">
IF($A$4&lt;=12,SUMIFS('ON Data'!I:I,'ON Data'!$D:$D,$A$4,'ON Data'!$E:$E,5),SUMIFS('ON Data'!I:I,'ON Data'!$E:$E,5))</f>
        <v>0</v>
      </c>
      <c r="F14" s="219">
        <f xml:space="preserve">
IF($A$4&lt;=12,SUMIFS('ON Data'!K:K,'ON Data'!$D:$D,$A$4,'ON Data'!$E:$E,5),SUMIFS('ON Data'!K:K,'ON Data'!$E:$E,5))</f>
        <v>0</v>
      </c>
      <c r="G14" s="219">
        <f xml:space="preserve">
IF($A$4&lt;=12,SUMIFS('ON Data'!L:L,'ON Data'!$D:$D,$A$4,'ON Data'!$E:$E,5),SUMIFS('ON Data'!L:L,'ON Data'!$E:$E,5))</f>
        <v>0</v>
      </c>
      <c r="H14" s="219">
        <f xml:space="preserve">
IF($A$4&lt;=12,SUMIFS('ON Data'!M:M,'ON Data'!$D:$D,$A$4,'ON Data'!$E:$E,5),SUMIFS('ON Data'!M:M,'ON Data'!$E:$E,5))</f>
        <v>0</v>
      </c>
      <c r="I14" s="219">
        <f xml:space="preserve">
IF($A$4&lt;=12,SUMIFS('ON Data'!N:N,'ON Data'!$D:$D,$A$4,'ON Data'!$E:$E,5),SUMIFS('ON Data'!N:N,'ON Data'!$E:$E,5))</f>
        <v>0</v>
      </c>
      <c r="J14" s="219">
        <f xml:space="preserve">
IF($A$4&lt;=12,SUMIFS('ON Data'!O:O,'ON Data'!$D:$D,$A$4,'ON Data'!$E:$E,5),SUMIFS('ON Data'!O:O,'ON Data'!$E:$E,5))</f>
        <v>0</v>
      </c>
      <c r="K14" s="219">
        <f xml:space="preserve">
IF($A$4&lt;=12,SUMIFS('ON Data'!P:P,'ON Data'!$D:$D,$A$4,'ON Data'!$E:$E,5),SUMIFS('ON Data'!P:P,'ON Data'!$E:$E,5))</f>
        <v>0</v>
      </c>
      <c r="L14" s="219">
        <f xml:space="preserve">
IF($A$4&lt;=12,SUMIFS('ON Data'!Q:Q,'ON Data'!$D:$D,$A$4,'ON Data'!$E:$E,5),SUMIFS('ON Data'!Q:Q,'ON Data'!$E:$E,5))</f>
        <v>0</v>
      </c>
      <c r="M14" s="219">
        <f xml:space="preserve">
IF($A$4&lt;=12,SUMIFS('ON Data'!R:R,'ON Data'!$D:$D,$A$4,'ON Data'!$E:$E,5),SUMIFS('ON Data'!R:R,'ON Data'!$E:$E,5))</f>
        <v>0</v>
      </c>
      <c r="N14" s="219">
        <f xml:space="preserve">
IF($A$4&lt;=12,SUMIFS('ON Data'!S:S,'ON Data'!$D:$D,$A$4,'ON Data'!$E:$E,5),SUMIFS('ON Data'!S:S,'ON Data'!$E:$E,5))</f>
        <v>0</v>
      </c>
      <c r="O14" s="219">
        <f xml:space="preserve">
IF($A$4&lt;=12,SUMIFS('ON Data'!T:T,'ON Data'!$D:$D,$A$4,'ON Data'!$E:$E,5),SUMIFS('ON Data'!T:T,'ON Data'!$E:$E,5))</f>
        <v>0</v>
      </c>
      <c r="P14" s="219">
        <f xml:space="preserve">
IF($A$4&lt;=12,SUMIFS('ON Data'!U:U,'ON Data'!$D:$D,$A$4,'ON Data'!$E:$E,5),SUMIFS('ON Data'!U:U,'ON Data'!$E:$E,5))</f>
        <v>0</v>
      </c>
      <c r="Q14" s="219">
        <f xml:space="preserve">
IF($A$4&lt;=12,SUMIFS('ON Data'!V:V,'ON Data'!$D:$D,$A$4,'ON Data'!$E:$E,5),SUMIFS('ON Data'!V:V,'ON Data'!$E:$E,5))</f>
        <v>0</v>
      </c>
      <c r="R14" s="219">
        <f xml:space="preserve">
IF($A$4&lt;=12,SUMIFS('ON Data'!W:W,'ON Data'!$D:$D,$A$4,'ON Data'!$E:$E,5),SUMIFS('ON Data'!W:W,'ON Data'!$E:$E,5))</f>
        <v>0</v>
      </c>
      <c r="S14" s="219">
        <f xml:space="preserve">
IF($A$4&lt;=12,SUMIFS('ON Data'!X:X,'ON Data'!$D:$D,$A$4,'ON Data'!$E:$E,5),SUMIFS('ON Data'!X:X,'ON Data'!$E:$E,5))</f>
        <v>0</v>
      </c>
      <c r="T14" s="219">
        <f xml:space="preserve">
IF($A$4&lt;=12,SUMIFS('ON Data'!Y:Y,'ON Data'!$D:$D,$A$4,'ON Data'!$E:$E,5),SUMIFS('ON Data'!Y:Y,'ON Data'!$E:$E,5))</f>
        <v>0</v>
      </c>
      <c r="U14" s="219">
        <f xml:space="preserve">
IF($A$4&lt;=12,SUMIFS('ON Data'!Z:Z,'ON Data'!$D:$D,$A$4,'ON Data'!$E:$E,5),SUMIFS('ON Data'!Z:Z,'ON Data'!$E:$E,5))</f>
        <v>0</v>
      </c>
      <c r="V14" s="219">
        <f xml:space="preserve">
IF($A$4&lt;=12,SUMIFS('ON Data'!AA:AA,'ON Data'!$D:$D,$A$4,'ON Data'!$E:$E,5),SUMIFS('ON Data'!AA:AA,'ON Data'!$E:$E,5))</f>
        <v>0</v>
      </c>
      <c r="W14" s="219">
        <f xml:space="preserve">
IF($A$4&lt;=12,SUMIFS('ON Data'!AB:AB,'ON Data'!$D:$D,$A$4,'ON Data'!$E:$E,5),SUMIFS('ON Data'!AB:AB,'ON Data'!$E:$E,5))</f>
        <v>0</v>
      </c>
      <c r="X14" s="219">
        <f xml:space="preserve">
IF($A$4&lt;=12,SUMIFS('ON Data'!AC:AC,'ON Data'!$D:$D,$A$4,'ON Data'!$E:$E,5),SUMIFS('ON Data'!AC:AC,'ON Data'!$E:$E,5))</f>
        <v>0</v>
      </c>
      <c r="Y14" s="219">
        <f xml:space="preserve">
IF($A$4&lt;=12,SUMIFS('ON Data'!AD:AD,'ON Data'!$D:$D,$A$4,'ON Data'!$E:$E,5),SUMIFS('ON Data'!AD:AD,'ON Data'!$E:$E,5))</f>
        <v>0</v>
      </c>
      <c r="Z14" s="219">
        <f xml:space="preserve">
IF($A$4&lt;=12,SUMIFS('ON Data'!AE:AE,'ON Data'!$D:$D,$A$4,'ON Data'!$E:$E,5),SUMIFS('ON Data'!AE:AE,'ON Data'!$E:$E,5))</f>
        <v>0</v>
      </c>
      <c r="AA14" s="219">
        <f xml:space="preserve">
IF($A$4&lt;=12,SUMIFS('ON Data'!AF:AF,'ON Data'!$D:$D,$A$4,'ON Data'!$E:$E,5),SUMIFS('ON Data'!AF:AF,'ON Data'!$E:$E,5))</f>
        <v>0</v>
      </c>
      <c r="AB14" s="219">
        <f xml:space="preserve">
IF($A$4&lt;=12,SUMIFS('ON Data'!AG:AG,'ON Data'!$D:$D,$A$4,'ON Data'!$E:$E,5),SUMIFS('ON Data'!AG:AG,'ON Data'!$E:$E,5))</f>
        <v>0</v>
      </c>
      <c r="AC14" s="219">
        <f xml:space="preserve">
IF($A$4&lt;=12,SUMIFS('ON Data'!AH:AH,'ON Data'!$D:$D,$A$4,'ON Data'!$E:$E,5),SUMIFS('ON Data'!AH:AH,'ON Data'!$E:$E,5))</f>
        <v>0</v>
      </c>
      <c r="AD14" s="219">
        <f xml:space="preserve">
IF($A$4&lt;=12,SUMIFS('ON Data'!AI:AI,'ON Data'!$D:$D,$A$4,'ON Data'!$E:$E,5),SUMIFS('ON Data'!AI:AI,'ON Data'!$E:$E,5))</f>
        <v>0</v>
      </c>
      <c r="AE14" s="219">
        <f xml:space="preserve">
IF($A$4&lt;=12,SUMIFS('ON Data'!AJ:AJ,'ON Data'!$D:$D,$A$4,'ON Data'!$E:$E,5),SUMIFS('ON Data'!AJ:AJ,'ON Data'!$E:$E,5))</f>
        <v>0</v>
      </c>
      <c r="AF14" s="219">
        <f xml:space="preserve">
IF($A$4&lt;=12,SUMIFS('ON Data'!AK:AK,'ON Data'!$D:$D,$A$4,'ON Data'!$E:$E,5),SUMIFS('ON Data'!AK:AK,'ON Data'!$E:$E,5))</f>
        <v>0</v>
      </c>
      <c r="AG14" s="219">
        <f xml:space="preserve">
IF($A$4&lt;=12,SUMIFS('ON Data'!AL:AL,'ON Data'!$D:$D,$A$4,'ON Data'!$E:$E,5),SUMIFS('ON Data'!AL:AL,'ON Data'!$E:$E,5))</f>
        <v>0</v>
      </c>
      <c r="AH14" s="446">
        <f xml:space="preserve">
IF($A$4&lt;=12,SUMIFS('ON Data'!AN:AN,'ON Data'!$D:$D,$A$4,'ON Data'!$E:$E,5),SUMIFS('ON Data'!AN:AN,'ON Data'!$E:$E,5))</f>
        <v>0</v>
      </c>
      <c r="AI14" s="455"/>
    </row>
    <row r="15" spans="1:35" x14ac:dyDescent="0.3">
      <c r="A15" s="137" t="s">
        <v>145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447"/>
      <c r="AI15" s="455"/>
    </row>
    <row r="16" spans="1:35" x14ac:dyDescent="0.3">
      <c r="A16" s="199" t="s">
        <v>136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Data'!G:G,'ON Data'!$D:$D,$A$4,'ON Data'!$E:$E,7),SUMIFS('ON Data'!G:G,'ON Data'!$E:$E,7))</f>
        <v>0</v>
      </c>
      <c r="D16" s="216">
        <f xml:space="preserve">
IF($A$4&lt;=12,SUMIFS('ON Data'!H:H,'ON Data'!$D:$D,$A$4,'ON Data'!$E:$E,7),SUMIFS('ON Data'!H:H,'ON Data'!$E:$E,7))</f>
        <v>0</v>
      </c>
      <c r="E16" s="216">
        <f xml:space="preserve">
IF($A$4&lt;=12,SUMIFS('ON Data'!I:I,'ON Data'!$D:$D,$A$4,'ON Data'!$E:$E,7),SUMIFS('ON Data'!I:I,'ON Data'!$E:$E,7))</f>
        <v>0</v>
      </c>
      <c r="F16" s="216">
        <f xml:space="preserve">
IF($A$4&lt;=12,SUMIFS('ON Data'!K:K,'ON Data'!$D:$D,$A$4,'ON Data'!$E:$E,7),SUMIFS('ON Data'!K:K,'ON Data'!$E:$E,7))</f>
        <v>0</v>
      </c>
      <c r="G16" s="216">
        <f xml:space="preserve">
IF($A$4&lt;=12,SUMIFS('ON Data'!L:L,'ON Data'!$D:$D,$A$4,'ON Data'!$E:$E,7),SUMIFS('ON Data'!L:L,'ON Data'!$E:$E,7))</f>
        <v>0</v>
      </c>
      <c r="H16" s="216">
        <f xml:space="preserve">
IF($A$4&lt;=12,SUMIFS('ON Data'!M:M,'ON Data'!$D:$D,$A$4,'ON Data'!$E:$E,7),SUMIFS('ON Data'!M:M,'ON Data'!$E:$E,7))</f>
        <v>0</v>
      </c>
      <c r="I16" s="216">
        <f xml:space="preserve">
IF($A$4&lt;=12,SUMIFS('ON Data'!N:N,'ON Data'!$D:$D,$A$4,'ON Data'!$E:$E,7),SUMIFS('ON Data'!N:N,'ON Data'!$E:$E,7))</f>
        <v>0</v>
      </c>
      <c r="J16" s="216">
        <f xml:space="preserve">
IF($A$4&lt;=12,SUMIFS('ON Data'!O:O,'ON Data'!$D:$D,$A$4,'ON Data'!$E:$E,7),SUMIFS('ON Data'!O:O,'ON Data'!$E:$E,7))</f>
        <v>0</v>
      </c>
      <c r="K16" s="216">
        <f xml:space="preserve">
IF($A$4&lt;=12,SUMIFS('ON Data'!P:P,'ON Data'!$D:$D,$A$4,'ON Data'!$E:$E,7),SUMIFS('ON Data'!P:P,'ON Data'!$E:$E,7))</f>
        <v>0</v>
      </c>
      <c r="L16" s="216">
        <f xml:space="preserve">
IF($A$4&lt;=12,SUMIFS('ON Data'!Q:Q,'ON Data'!$D:$D,$A$4,'ON Data'!$E:$E,7),SUMIFS('ON Data'!Q:Q,'ON Data'!$E:$E,7))</f>
        <v>0</v>
      </c>
      <c r="M16" s="216">
        <f xml:space="preserve">
IF($A$4&lt;=12,SUMIFS('ON Data'!R:R,'ON Data'!$D:$D,$A$4,'ON Data'!$E:$E,7),SUMIFS('ON Data'!R:R,'ON Data'!$E:$E,7))</f>
        <v>0</v>
      </c>
      <c r="N16" s="216">
        <f xml:space="preserve">
IF($A$4&lt;=12,SUMIFS('ON Data'!S:S,'ON Data'!$D:$D,$A$4,'ON Data'!$E:$E,7),SUMIFS('ON Data'!S:S,'ON Data'!$E:$E,7))</f>
        <v>0</v>
      </c>
      <c r="O16" s="216">
        <f xml:space="preserve">
IF($A$4&lt;=12,SUMIFS('ON Data'!T:T,'ON Data'!$D:$D,$A$4,'ON Data'!$E:$E,7),SUMIFS('ON Data'!T:T,'ON Data'!$E:$E,7))</f>
        <v>0</v>
      </c>
      <c r="P16" s="216">
        <f xml:space="preserve">
IF($A$4&lt;=12,SUMIFS('ON Data'!U:U,'ON Data'!$D:$D,$A$4,'ON Data'!$E:$E,7),SUMIFS('ON Data'!U:U,'ON Data'!$E:$E,7))</f>
        <v>0</v>
      </c>
      <c r="Q16" s="216">
        <f xml:space="preserve">
IF($A$4&lt;=12,SUMIFS('ON Data'!V:V,'ON Data'!$D:$D,$A$4,'ON Data'!$E:$E,7),SUMIFS('ON Data'!V:V,'ON Data'!$E:$E,7))</f>
        <v>0</v>
      </c>
      <c r="R16" s="216">
        <f xml:space="preserve">
IF($A$4&lt;=12,SUMIFS('ON Data'!W:W,'ON Data'!$D:$D,$A$4,'ON Data'!$E:$E,7),SUMIFS('ON Data'!W:W,'ON Data'!$E:$E,7))</f>
        <v>0</v>
      </c>
      <c r="S16" s="216">
        <f xml:space="preserve">
IF($A$4&lt;=12,SUMIFS('ON Data'!X:X,'ON Data'!$D:$D,$A$4,'ON Data'!$E:$E,7),SUMIFS('ON Data'!X:X,'ON Data'!$E:$E,7))</f>
        <v>0</v>
      </c>
      <c r="T16" s="216">
        <f xml:space="preserve">
IF($A$4&lt;=12,SUMIFS('ON Data'!Y:Y,'ON Data'!$D:$D,$A$4,'ON Data'!$E:$E,7),SUMIFS('ON Data'!Y:Y,'ON Data'!$E:$E,7))</f>
        <v>0</v>
      </c>
      <c r="U16" s="216">
        <f xml:space="preserve">
IF($A$4&lt;=12,SUMIFS('ON Data'!Z:Z,'ON Data'!$D:$D,$A$4,'ON Data'!$E:$E,7),SUMIFS('ON Data'!Z:Z,'ON Data'!$E:$E,7))</f>
        <v>0</v>
      </c>
      <c r="V16" s="216">
        <f xml:space="preserve">
IF($A$4&lt;=12,SUMIFS('ON Data'!AA:AA,'ON Data'!$D:$D,$A$4,'ON Data'!$E:$E,7),SUMIFS('ON Data'!AA:AA,'ON Data'!$E:$E,7))</f>
        <v>0</v>
      </c>
      <c r="W16" s="216">
        <f xml:space="preserve">
IF($A$4&lt;=12,SUMIFS('ON Data'!AB:AB,'ON Data'!$D:$D,$A$4,'ON Data'!$E:$E,7),SUMIFS('ON Data'!AB:AB,'ON Data'!$E:$E,7))</f>
        <v>0</v>
      </c>
      <c r="X16" s="216">
        <f xml:space="preserve">
IF($A$4&lt;=12,SUMIFS('ON Data'!AC:AC,'ON Data'!$D:$D,$A$4,'ON Data'!$E:$E,7),SUMIFS('ON Data'!AC:AC,'ON Data'!$E:$E,7))</f>
        <v>0</v>
      </c>
      <c r="Y16" s="216">
        <f xml:space="preserve">
IF($A$4&lt;=12,SUMIFS('ON Data'!AD:AD,'ON Data'!$D:$D,$A$4,'ON Data'!$E:$E,7),SUMIFS('ON Data'!AD:AD,'ON Data'!$E:$E,7))</f>
        <v>0</v>
      </c>
      <c r="Z16" s="216">
        <f xml:space="preserve">
IF($A$4&lt;=12,SUMIFS('ON Data'!AE:AE,'ON Data'!$D:$D,$A$4,'ON Data'!$E:$E,7),SUMIFS('ON Data'!AE:AE,'ON Data'!$E:$E,7))</f>
        <v>0</v>
      </c>
      <c r="AA16" s="216">
        <f xml:space="preserve">
IF($A$4&lt;=12,SUMIFS('ON Data'!AF:AF,'ON Data'!$D:$D,$A$4,'ON Data'!$E:$E,7),SUMIFS('ON Data'!AF:AF,'ON Data'!$E:$E,7))</f>
        <v>0</v>
      </c>
      <c r="AB16" s="216">
        <f xml:space="preserve">
IF($A$4&lt;=12,SUMIFS('ON Data'!AG:AG,'ON Data'!$D:$D,$A$4,'ON Data'!$E:$E,7),SUMIFS('ON Data'!AG:AG,'ON Data'!$E:$E,7))</f>
        <v>0</v>
      </c>
      <c r="AC16" s="216">
        <f xml:space="preserve">
IF($A$4&lt;=12,SUMIFS('ON Data'!AH:AH,'ON Data'!$D:$D,$A$4,'ON Data'!$E:$E,7),SUMIFS('ON Data'!AH:AH,'ON Data'!$E:$E,7))</f>
        <v>0</v>
      </c>
      <c r="AD16" s="216">
        <f xml:space="preserve">
IF($A$4&lt;=12,SUMIFS('ON Data'!AI:AI,'ON Data'!$D:$D,$A$4,'ON Data'!$E:$E,7),SUMIFS('ON Data'!AI:AI,'ON Data'!$E:$E,7))</f>
        <v>0</v>
      </c>
      <c r="AE16" s="216">
        <f xml:space="preserve">
IF($A$4&lt;=12,SUMIFS('ON Data'!AJ:AJ,'ON Data'!$D:$D,$A$4,'ON Data'!$E:$E,7),SUMIFS('ON Data'!AJ:AJ,'ON Data'!$E:$E,7))</f>
        <v>0</v>
      </c>
      <c r="AF16" s="216">
        <f xml:space="preserve">
IF($A$4&lt;=12,SUMIFS('ON Data'!AK:AK,'ON Data'!$D:$D,$A$4,'ON Data'!$E:$E,7),SUMIFS('ON Data'!AK:AK,'ON Data'!$E:$E,7))</f>
        <v>0</v>
      </c>
      <c r="AG16" s="216">
        <f xml:space="preserve">
IF($A$4&lt;=12,SUMIFS('ON Data'!AL:AL,'ON Data'!$D:$D,$A$4,'ON Data'!$E:$E,7),SUMIFS('ON Data'!AL:AL,'ON Data'!$E:$E,7))</f>
        <v>0</v>
      </c>
      <c r="AH16" s="445">
        <f xml:space="preserve">
IF($A$4&lt;=12,SUMIFS('ON Data'!AN:AN,'ON Data'!$D:$D,$A$4,'ON Data'!$E:$E,7),SUMIFS('ON Data'!AN:AN,'ON Data'!$E:$E,7))</f>
        <v>0</v>
      </c>
      <c r="AI16" s="455"/>
    </row>
    <row r="17" spans="1:35" x14ac:dyDescent="0.3">
      <c r="A17" s="199" t="s">
        <v>137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Data'!G:G,'ON Data'!$D:$D,$A$4,'ON Data'!$E:$E,8),SUMIFS('ON Data'!G:G,'ON Data'!$E:$E,8))</f>
        <v>0</v>
      </c>
      <c r="D17" s="216">
        <f xml:space="preserve">
IF($A$4&lt;=12,SUMIFS('ON Data'!H:H,'ON Data'!$D:$D,$A$4,'ON Data'!$E:$E,8),SUMIFS('ON Data'!H:H,'ON Data'!$E:$E,8))</f>
        <v>0</v>
      </c>
      <c r="E17" s="216">
        <f xml:space="preserve">
IF($A$4&lt;=12,SUMIFS('ON Data'!I:I,'ON Data'!$D:$D,$A$4,'ON Data'!$E:$E,8),SUMIFS('ON Data'!I:I,'ON Data'!$E:$E,8))</f>
        <v>0</v>
      </c>
      <c r="F17" s="216">
        <f xml:space="preserve">
IF($A$4&lt;=12,SUMIFS('ON Data'!K:K,'ON Data'!$D:$D,$A$4,'ON Data'!$E:$E,8),SUMIFS('ON Data'!K:K,'ON Data'!$E:$E,8))</f>
        <v>0</v>
      </c>
      <c r="G17" s="216">
        <f xml:space="preserve">
IF($A$4&lt;=12,SUMIFS('ON Data'!L:L,'ON Data'!$D:$D,$A$4,'ON Data'!$E:$E,8),SUMIFS('ON Data'!L:L,'ON Data'!$E:$E,8))</f>
        <v>0</v>
      </c>
      <c r="H17" s="216">
        <f xml:space="preserve">
IF($A$4&lt;=12,SUMIFS('ON Data'!M:M,'ON Data'!$D:$D,$A$4,'ON Data'!$E:$E,8),SUMIFS('ON Data'!M:M,'ON Data'!$E:$E,8))</f>
        <v>0</v>
      </c>
      <c r="I17" s="216">
        <f xml:space="preserve">
IF($A$4&lt;=12,SUMIFS('ON Data'!N:N,'ON Data'!$D:$D,$A$4,'ON Data'!$E:$E,8),SUMIFS('ON Data'!N:N,'ON Data'!$E:$E,8))</f>
        <v>0</v>
      </c>
      <c r="J17" s="216">
        <f xml:space="preserve">
IF($A$4&lt;=12,SUMIFS('ON Data'!O:O,'ON Data'!$D:$D,$A$4,'ON Data'!$E:$E,8),SUMIFS('ON Data'!O:O,'ON Data'!$E:$E,8))</f>
        <v>0</v>
      </c>
      <c r="K17" s="216">
        <f xml:space="preserve">
IF($A$4&lt;=12,SUMIFS('ON Data'!P:P,'ON Data'!$D:$D,$A$4,'ON Data'!$E:$E,8),SUMIFS('ON Data'!P:P,'ON Data'!$E:$E,8))</f>
        <v>0</v>
      </c>
      <c r="L17" s="216">
        <f xml:space="preserve">
IF($A$4&lt;=12,SUMIFS('ON Data'!Q:Q,'ON Data'!$D:$D,$A$4,'ON Data'!$E:$E,8),SUMIFS('ON Data'!Q:Q,'ON Data'!$E:$E,8))</f>
        <v>0</v>
      </c>
      <c r="M17" s="216">
        <f xml:space="preserve">
IF($A$4&lt;=12,SUMIFS('ON Data'!R:R,'ON Data'!$D:$D,$A$4,'ON Data'!$E:$E,8),SUMIFS('ON Data'!R:R,'ON Data'!$E:$E,8))</f>
        <v>0</v>
      </c>
      <c r="N17" s="216">
        <f xml:space="preserve">
IF($A$4&lt;=12,SUMIFS('ON Data'!S:S,'ON Data'!$D:$D,$A$4,'ON Data'!$E:$E,8),SUMIFS('ON Data'!S:S,'ON Data'!$E:$E,8))</f>
        <v>0</v>
      </c>
      <c r="O17" s="216">
        <f xml:space="preserve">
IF($A$4&lt;=12,SUMIFS('ON Data'!T:T,'ON Data'!$D:$D,$A$4,'ON Data'!$E:$E,8),SUMIFS('ON Data'!T:T,'ON Data'!$E:$E,8))</f>
        <v>0</v>
      </c>
      <c r="P17" s="216">
        <f xml:space="preserve">
IF($A$4&lt;=12,SUMIFS('ON Data'!U:U,'ON Data'!$D:$D,$A$4,'ON Data'!$E:$E,8),SUMIFS('ON Data'!U:U,'ON Data'!$E:$E,8))</f>
        <v>0</v>
      </c>
      <c r="Q17" s="216">
        <f xml:space="preserve">
IF($A$4&lt;=12,SUMIFS('ON Data'!V:V,'ON Data'!$D:$D,$A$4,'ON Data'!$E:$E,8),SUMIFS('ON Data'!V:V,'ON Data'!$E:$E,8))</f>
        <v>0</v>
      </c>
      <c r="R17" s="216">
        <f xml:space="preserve">
IF($A$4&lt;=12,SUMIFS('ON Data'!W:W,'ON Data'!$D:$D,$A$4,'ON Data'!$E:$E,8),SUMIFS('ON Data'!W:W,'ON Data'!$E:$E,8))</f>
        <v>0</v>
      </c>
      <c r="S17" s="216">
        <f xml:space="preserve">
IF($A$4&lt;=12,SUMIFS('ON Data'!X:X,'ON Data'!$D:$D,$A$4,'ON Data'!$E:$E,8),SUMIFS('ON Data'!X:X,'ON Data'!$E:$E,8))</f>
        <v>0</v>
      </c>
      <c r="T17" s="216">
        <f xml:space="preserve">
IF($A$4&lt;=12,SUMIFS('ON Data'!Y:Y,'ON Data'!$D:$D,$A$4,'ON Data'!$E:$E,8),SUMIFS('ON Data'!Y:Y,'ON Data'!$E:$E,8))</f>
        <v>0</v>
      </c>
      <c r="U17" s="216">
        <f xml:space="preserve">
IF($A$4&lt;=12,SUMIFS('ON Data'!Z:Z,'ON Data'!$D:$D,$A$4,'ON Data'!$E:$E,8),SUMIFS('ON Data'!Z:Z,'ON Data'!$E:$E,8))</f>
        <v>0</v>
      </c>
      <c r="V17" s="216">
        <f xml:space="preserve">
IF($A$4&lt;=12,SUMIFS('ON Data'!AA:AA,'ON Data'!$D:$D,$A$4,'ON Data'!$E:$E,8),SUMIFS('ON Data'!AA:AA,'ON Data'!$E:$E,8))</f>
        <v>0</v>
      </c>
      <c r="W17" s="216">
        <f xml:space="preserve">
IF($A$4&lt;=12,SUMIFS('ON Data'!AB:AB,'ON Data'!$D:$D,$A$4,'ON Data'!$E:$E,8),SUMIFS('ON Data'!AB:AB,'ON Data'!$E:$E,8))</f>
        <v>0</v>
      </c>
      <c r="X17" s="216">
        <f xml:space="preserve">
IF($A$4&lt;=12,SUMIFS('ON Data'!AC:AC,'ON Data'!$D:$D,$A$4,'ON Data'!$E:$E,8),SUMIFS('ON Data'!AC:AC,'ON Data'!$E:$E,8))</f>
        <v>0</v>
      </c>
      <c r="Y17" s="216">
        <f xml:space="preserve">
IF($A$4&lt;=12,SUMIFS('ON Data'!AD:AD,'ON Data'!$D:$D,$A$4,'ON Data'!$E:$E,8),SUMIFS('ON Data'!AD:AD,'ON Data'!$E:$E,8))</f>
        <v>0</v>
      </c>
      <c r="Z17" s="216">
        <f xml:space="preserve">
IF($A$4&lt;=12,SUMIFS('ON Data'!AE:AE,'ON Data'!$D:$D,$A$4,'ON Data'!$E:$E,8),SUMIFS('ON Data'!AE:AE,'ON Data'!$E:$E,8))</f>
        <v>0</v>
      </c>
      <c r="AA17" s="216">
        <f xml:space="preserve">
IF($A$4&lt;=12,SUMIFS('ON Data'!AF:AF,'ON Data'!$D:$D,$A$4,'ON Data'!$E:$E,8),SUMIFS('ON Data'!AF:AF,'ON Data'!$E:$E,8))</f>
        <v>0</v>
      </c>
      <c r="AB17" s="216">
        <f xml:space="preserve">
IF($A$4&lt;=12,SUMIFS('ON Data'!AG:AG,'ON Data'!$D:$D,$A$4,'ON Data'!$E:$E,8),SUMIFS('ON Data'!AG:AG,'ON Data'!$E:$E,8))</f>
        <v>0</v>
      </c>
      <c r="AC17" s="216">
        <f xml:space="preserve">
IF($A$4&lt;=12,SUMIFS('ON Data'!AH:AH,'ON Data'!$D:$D,$A$4,'ON Data'!$E:$E,8),SUMIFS('ON Data'!AH:AH,'ON Data'!$E:$E,8))</f>
        <v>0</v>
      </c>
      <c r="AD17" s="216">
        <f xml:space="preserve">
IF($A$4&lt;=12,SUMIFS('ON Data'!AI:AI,'ON Data'!$D:$D,$A$4,'ON Data'!$E:$E,8),SUMIFS('ON Data'!AI:AI,'ON Data'!$E:$E,8))</f>
        <v>0</v>
      </c>
      <c r="AE17" s="216">
        <f xml:space="preserve">
IF($A$4&lt;=12,SUMIFS('ON Data'!AJ:AJ,'ON Data'!$D:$D,$A$4,'ON Data'!$E:$E,8),SUMIFS('ON Data'!AJ:AJ,'ON Data'!$E:$E,8))</f>
        <v>0</v>
      </c>
      <c r="AF17" s="216">
        <f xml:space="preserve">
IF($A$4&lt;=12,SUMIFS('ON Data'!AK:AK,'ON Data'!$D:$D,$A$4,'ON Data'!$E:$E,8),SUMIFS('ON Data'!AK:AK,'ON Data'!$E:$E,8))</f>
        <v>0</v>
      </c>
      <c r="AG17" s="216">
        <f xml:space="preserve">
IF($A$4&lt;=12,SUMIFS('ON Data'!AL:AL,'ON Data'!$D:$D,$A$4,'ON Data'!$E:$E,8),SUMIFS('ON Data'!AL:AL,'ON Data'!$E:$E,8))</f>
        <v>0</v>
      </c>
      <c r="AH17" s="445">
        <f xml:space="preserve">
IF($A$4&lt;=12,SUMIFS('ON Data'!AN:AN,'ON Data'!$D:$D,$A$4,'ON Data'!$E:$E,8),SUMIFS('ON Data'!AN:AN,'ON Data'!$E:$E,8))</f>
        <v>0</v>
      </c>
      <c r="AI17" s="455"/>
    </row>
    <row r="18" spans="1:35" x14ac:dyDescent="0.3">
      <c r="A18" s="199" t="s">
        <v>138</v>
      </c>
      <c r="B18" s="214">
        <f xml:space="preserve">
B19-B16-B17</f>
        <v>1197074</v>
      </c>
      <c r="C18" s="215">
        <f t="shared" ref="C18:G18" si="0" xml:space="preserve">
C19-C16-C17</f>
        <v>0</v>
      </c>
      <c r="D18" s="216">
        <f t="shared" si="0"/>
        <v>0</v>
      </c>
      <c r="E18" s="216">
        <f t="shared" si="0"/>
        <v>0</v>
      </c>
      <c r="F18" s="216">
        <f t="shared" si="0"/>
        <v>910016</v>
      </c>
      <c r="G18" s="216">
        <f t="shared" si="0"/>
        <v>0</v>
      </c>
      <c r="H18" s="216">
        <f t="shared" ref="H18:AH18" si="1" xml:space="preserve">
H19-H16-H17</f>
        <v>0</v>
      </c>
      <c r="I18" s="216">
        <f t="shared" si="1"/>
        <v>0</v>
      </c>
      <c r="J18" s="216">
        <f t="shared" si="1"/>
        <v>0</v>
      </c>
      <c r="K18" s="216">
        <f t="shared" si="1"/>
        <v>0</v>
      </c>
      <c r="L18" s="216">
        <f t="shared" si="1"/>
        <v>0</v>
      </c>
      <c r="M18" s="216">
        <f t="shared" si="1"/>
        <v>0</v>
      </c>
      <c r="N18" s="216">
        <f t="shared" si="1"/>
        <v>0</v>
      </c>
      <c r="O18" s="216">
        <f t="shared" si="1"/>
        <v>0</v>
      </c>
      <c r="P18" s="216">
        <f t="shared" si="1"/>
        <v>0</v>
      </c>
      <c r="Q18" s="216">
        <f t="shared" si="1"/>
        <v>0</v>
      </c>
      <c r="R18" s="216">
        <f t="shared" si="1"/>
        <v>0</v>
      </c>
      <c r="S18" s="216">
        <f t="shared" si="1"/>
        <v>0</v>
      </c>
      <c r="T18" s="216">
        <f t="shared" si="1"/>
        <v>0</v>
      </c>
      <c r="U18" s="216">
        <f t="shared" si="1"/>
        <v>0</v>
      </c>
      <c r="V18" s="216">
        <f t="shared" si="1"/>
        <v>0</v>
      </c>
      <c r="W18" s="216">
        <f t="shared" si="1"/>
        <v>0</v>
      </c>
      <c r="X18" s="216">
        <f t="shared" si="1"/>
        <v>0</v>
      </c>
      <c r="Y18" s="216">
        <f t="shared" si="1"/>
        <v>0</v>
      </c>
      <c r="Z18" s="216">
        <f t="shared" si="1"/>
        <v>0</v>
      </c>
      <c r="AA18" s="216">
        <f t="shared" si="1"/>
        <v>0</v>
      </c>
      <c r="AB18" s="216">
        <f t="shared" si="1"/>
        <v>0</v>
      </c>
      <c r="AC18" s="216">
        <f t="shared" si="1"/>
        <v>0</v>
      </c>
      <c r="AD18" s="216">
        <f t="shared" si="1"/>
        <v>287058</v>
      </c>
      <c r="AE18" s="216">
        <f t="shared" si="1"/>
        <v>0</v>
      </c>
      <c r="AF18" s="216">
        <f t="shared" si="1"/>
        <v>0</v>
      </c>
      <c r="AG18" s="216">
        <f t="shared" si="1"/>
        <v>0</v>
      </c>
      <c r="AH18" s="445">
        <f t="shared" si="1"/>
        <v>0</v>
      </c>
      <c r="AI18" s="455"/>
    </row>
    <row r="19" spans="1:35" ht="15" thickBot="1" x14ac:dyDescent="0.35">
      <c r="A19" s="200" t="s">
        <v>139</v>
      </c>
      <c r="B19" s="223">
        <f xml:space="preserve">
IF($A$4&lt;=12,SUMIFS('ON Data'!F:F,'ON Data'!$D:$D,$A$4,'ON Data'!$E:$E,9),SUMIFS('ON Data'!F:F,'ON Data'!$E:$E,9))</f>
        <v>1197074</v>
      </c>
      <c r="C19" s="224">
        <f xml:space="preserve">
IF($A$4&lt;=12,SUMIFS('ON Data'!G:G,'ON Data'!$D:$D,$A$4,'ON Data'!$E:$E,9),SUMIFS('ON Data'!G:G,'ON Data'!$E:$E,9))</f>
        <v>0</v>
      </c>
      <c r="D19" s="225">
        <f xml:space="preserve">
IF($A$4&lt;=12,SUMIFS('ON Data'!H:H,'ON Data'!$D:$D,$A$4,'ON Data'!$E:$E,9),SUMIFS('ON Data'!H:H,'ON Data'!$E:$E,9))</f>
        <v>0</v>
      </c>
      <c r="E19" s="225">
        <f xml:space="preserve">
IF($A$4&lt;=12,SUMIFS('ON Data'!I:I,'ON Data'!$D:$D,$A$4,'ON Data'!$E:$E,9),SUMIFS('ON Data'!I:I,'ON Data'!$E:$E,9))</f>
        <v>0</v>
      </c>
      <c r="F19" s="225">
        <f xml:space="preserve">
IF($A$4&lt;=12,SUMIFS('ON Data'!K:K,'ON Data'!$D:$D,$A$4,'ON Data'!$E:$E,9),SUMIFS('ON Data'!K:K,'ON Data'!$E:$E,9))</f>
        <v>910016</v>
      </c>
      <c r="G19" s="225">
        <f xml:space="preserve">
IF($A$4&lt;=12,SUMIFS('ON Data'!L:L,'ON Data'!$D:$D,$A$4,'ON Data'!$E:$E,9),SUMIFS('ON Data'!L:L,'ON Data'!$E:$E,9))</f>
        <v>0</v>
      </c>
      <c r="H19" s="225">
        <f xml:space="preserve">
IF($A$4&lt;=12,SUMIFS('ON Data'!M:M,'ON Data'!$D:$D,$A$4,'ON Data'!$E:$E,9),SUMIFS('ON Data'!M:M,'ON Data'!$E:$E,9))</f>
        <v>0</v>
      </c>
      <c r="I19" s="225">
        <f xml:space="preserve">
IF($A$4&lt;=12,SUMIFS('ON Data'!N:N,'ON Data'!$D:$D,$A$4,'ON Data'!$E:$E,9),SUMIFS('ON Data'!N:N,'ON Data'!$E:$E,9))</f>
        <v>0</v>
      </c>
      <c r="J19" s="225">
        <f xml:space="preserve">
IF($A$4&lt;=12,SUMIFS('ON Data'!O:O,'ON Data'!$D:$D,$A$4,'ON Data'!$E:$E,9),SUMIFS('ON Data'!O:O,'ON Data'!$E:$E,9))</f>
        <v>0</v>
      </c>
      <c r="K19" s="225">
        <f xml:space="preserve">
IF($A$4&lt;=12,SUMIFS('ON Data'!P:P,'ON Data'!$D:$D,$A$4,'ON Data'!$E:$E,9),SUMIFS('ON Data'!P:P,'ON Data'!$E:$E,9))</f>
        <v>0</v>
      </c>
      <c r="L19" s="225">
        <f xml:space="preserve">
IF($A$4&lt;=12,SUMIFS('ON Data'!Q:Q,'ON Data'!$D:$D,$A$4,'ON Data'!$E:$E,9),SUMIFS('ON Data'!Q:Q,'ON Data'!$E:$E,9))</f>
        <v>0</v>
      </c>
      <c r="M19" s="225">
        <f xml:space="preserve">
IF($A$4&lt;=12,SUMIFS('ON Data'!R:R,'ON Data'!$D:$D,$A$4,'ON Data'!$E:$E,9),SUMIFS('ON Data'!R:R,'ON Data'!$E:$E,9))</f>
        <v>0</v>
      </c>
      <c r="N19" s="225">
        <f xml:space="preserve">
IF($A$4&lt;=12,SUMIFS('ON Data'!S:S,'ON Data'!$D:$D,$A$4,'ON Data'!$E:$E,9),SUMIFS('ON Data'!S:S,'ON Data'!$E:$E,9))</f>
        <v>0</v>
      </c>
      <c r="O19" s="225">
        <f xml:space="preserve">
IF($A$4&lt;=12,SUMIFS('ON Data'!T:T,'ON Data'!$D:$D,$A$4,'ON Data'!$E:$E,9),SUMIFS('ON Data'!T:T,'ON Data'!$E:$E,9))</f>
        <v>0</v>
      </c>
      <c r="P19" s="225">
        <f xml:space="preserve">
IF($A$4&lt;=12,SUMIFS('ON Data'!U:U,'ON Data'!$D:$D,$A$4,'ON Data'!$E:$E,9),SUMIFS('ON Data'!U:U,'ON Data'!$E:$E,9))</f>
        <v>0</v>
      </c>
      <c r="Q19" s="225">
        <f xml:space="preserve">
IF($A$4&lt;=12,SUMIFS('ON Data'!V:V,'ON Data'!$D:$D,$A$4,'ON Data'!$E:$E,9),SUMIFS('ON Data'!V:V,'ON Data'!$E:$E,9))</f>
        <v>0</v>
      </c>
      <c r="R19" s="225">
        <f xml:space="preserve">
IF($A$4&lt;=12,SUMIFS('ON Data'!W:W,'ON Data'!$D:$D,$A$4,'ON Data'!$E:$E,9),SUMIFS('ON Data'!W:W,'ON Data'!$E:$E,9))</f>
        <v>0</v>
      </c>
      <c r="S19" s="225">
        <f xml:space="preserve">
IF($A$4&lt;=12,SUMIFS('ON Data'!X:X,'ON Data'!$D:$D,$A$4,'ON Data'!$E:$E,9),SUMIFS('ON Data'!X:X,'ON Data'!$E:$E,9))</f>
        <v>0</v>
      </c>
      <c r="T19" s="225">
        <f xml:space="preserve">
IF($A$4&lt;=12,SUMIFS('ON Data'!Y:Y,'ON Data'!$D:$D,$A$4,'ON Data'!$E:$E,9),SUMIFS('ON Data'!Y:Y,'ON Data'!$E:$E,9))</f>
        <v>0</v>
      </c>
      <c r="U19" s="225">
        <f xml:space="preserve">
IF($A$4&lt;=12,SUMIFS('ON Data'!Z:Z,'ON Data'!$D:$D,$A$4,'ON Data'!$E:$E,9),SUMIFS('ON Data'!Z:Z,'ON Data'!$E:$E,9))</f>
        <v>0</v>
      </c>
      <c r="V19" s="225">
        <f xml:space="preserve">
IF($A$4&lt;=12,SUMIFS('ON Data'!AA:AA,'ON Data'!$D:$D,$A$4,'ON Data'!$E:$E,9),SUMIFS('ON Data'!AA:AA,'ON Data'!$E:$E,9))</f>
        <v>0</v>
      </c>
      <c r="W19" s="225">
        <f xml:space="preserve">
IF($A$4&lt;=12,SUMIFS('ON Data'!AB:AB,'ON Data'!$D:$D,$A$4,'ON Data'!$E:$E,9),SUMIFS('ON Data'!AB:AB,'ON Data'!$E:$E,9))</f>
        <v>0</v>
      </c>
      <c r="X19" s="225">
        <f xml:space="preserve">
IF($A$4&lt;=12,SUMIFS('ON Data'!AC:AC,'ON Data'!$D:$D,$A$4,'ON Data'!$E:$E,9),SUMIFS('ON Data'!AC:AC,'ON Data'!$E:$E,9))</f>
        <v>0</v>
      </c>
      <c r="Y19" s="225">
        <f xml:space="preserve">
IF($A$4&lt;=12,SUMIFS('ON Data'!AD:AD,'ON Data'!$D:$D,$A$4,'ON Data'!$E:$E,9),SUMIFS('ON Data'!AD:AD,'ON Data'!$E:$E,9))</f>
        <v>0</v>
      </c>
      <c r="Z19" s="225">
        <f xml:space="preserve">
IF($A$4&lt;=12,SUMIFS('ON Data'!AE:AE,'ON Data'!$D:$D,$A$4,'ON Data'!$E:$E,9),SUMIFS('ON Data'!AE:AE,'ON Data'!$E:$E,9))</f>
        <v>0</v>
      </c>
      <c r="AA19" s="225">
        <f xml:space="preserve">
IF($A$4&lt;=12,SUMIFS('ON Data'!AF:AF,'ON Data'!$D:$D,$A$4,'ON Data'!$E:$E,9),SUMIFS('ON Data'!AF:AF,'ON Data'!$E:$E,9))</f>
        <v>0</v>
      </c>
      <c r="AB19" s="225">
        <f xml:space="preserve">
IF($A$4&lt;=12,SUMIFS('ON Data'!AG:AG,'ON Data'!$D:$D,$A$4,'ON Data'!$E:$E,9),SUMIFS('ON Data'!AG:AG,'ON Data'!$E:$E,9))</f>
        <v>0</v>
      </c>
      <c r="AC19" s="225">
        <f xml:space="preserve">
IF($A$4&lt;=12,SUMIFS('ON Data'!AH:AH,'ON Data'!$D:$D,$A$4,'ON Data'!$E:$E,9),SUMIFS('ON Data'!AH:AH,'ON Data'!$E:$E,9))</f>
        <v>0</v>
      </c>
      <c r="AD19" s="225">
        <f xml:space="preserve">
IF($A$4&lt;=12,SUMIFS('ON Data'!AI:AI,'ON Data'!$D:$D,$A$4,'ON Data'!$E:$E,9),SUMIFS('ON Data'!AI:AI,'ON Data'!$E:$E,9))</f>
        <v>287058</v>
      </c>
      <c r="AE19" s="225">
        <f xml:space="preserve">
IF($A$4&lt;=12,SUMIFS('ON Data'!AJ:AJ,'ON Data'!$D:$D,$A$4,'ON Data'!$E:$E,9),SUMIFS('ON Data'!AJ:AJ,'ON Data'!$E:$E,9))</f>
        <v>0</v>
      </c>
      <c r="AF19" s="225">
        <f xml:space="preserve">
IF($A$4&lt;=12,SUMIFS('ON Data'!AK:AK,'ON Data'!$D:$D,$A$4,'ON Data'!$E:$E,9),SUMIFS('ON Data'!AK:AK,'ON Data'!$E:$E,9))</f>
        <v>0</v>
      </c>
      <c r="AG19" s="225">
        <f xml:space="preserve">
IF($A$4&lt;=12,SUMIFS('ON Data'!AL:AL,'ON Data'!$D:$D,$A$4,'ON Data'!$E:$E,9),SUMIFS('ON Data'!AL:AL,'ON Data'!$E:$E,9))</f>
        <v>0</v>
      </c>
      <c r="AH19" s="448">
        <f xml:space="preserve">
IF($A$4&lt;=12,SUMIFS('ON Data'!AN:AN,'ON Data'!$D:$D,$A$4,'ON Data'!$E:$E,9),SUMIFS('ON Data'!AN:AN,'ON Data'!$E:$E,9))</f>
        <v>0</v>
      </c>
      <c r="AI19" s="455"/>
    </row>
    <row r="20" spans="1:35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17982402</v>
      </c>
      <c r="C20" s="227">
        <f xml:space="preserve">
IF($A$4&lt;=12,SUMIFS('ON Data'!G:G,'ON Data'!$D:$D,$A$4,'ON Data'!$E:$E,6),SUMIFS('ON Data'!G:G,'ON Data'!$E:$E,6))</f>
        <v>0</v>
      </c>
      <c r="D20" s="228">
        <f xml:space="preserve">
IF($A$4&lt;=12,SUMIFS('ON Data'!H:H,'ON Data'!$D:$D,$A$4,'ON Data'!$E:$E,6),SUMIFS('ON Data'!H:H,'ON Data'!$E:$E,6))</f>
        <v>120987</v>
      </c>
      <c r="E20" s="228">
        <f xml:space="preserve">
IF($A$4&lt;=12,SUMIFS('ON Data'!I:I,'ON Data'!$D:$D,$A$4,'ON Data'!$E:$E,6),SUMIFS('ON Data'!I:I,'ON Data'!$E:$E,6))</f>
        <v>0</v>
      </c>
      <c r="F20" s="228">
        <f xml:space="preserve">
IF($A$4&lt;=12,SUMIFS('ON Data'!K:K,'ON Data'!$D:$D,$A$4,'ON Data'!$E:$E,6),SUMIFS('ON Data'!K:K,'ON Data'!$E:$E,6))</f>
        <v>14481150</v>
      </c>
      <c r="G20" s="228">
        <f xml:space="preserve">
IF($A$4&lt;=12,SUMIFS('ON Data'!L:L,'ON Data'!$D:$D,$A$4,'ON Data'!$E:$E,6),SUMIFS('ON Data'!L:L,'ON Data'!$E:$E,6))</f>
        <v>0</v>
      </c>
      <c r="H20" s="228">
        <f xml:space="preserve">
IF($A$4&lt;=12,SUMIFS('ON Data'!M:M,'ON Data'!$D:$D,$A$4,'ON Data'!$E:$E,6),SUMIFS('ON Data'!M:M,'ON Data'!$E:$E,6))</f>
        <v>0</v>
      </c>
      <c r="I20" s="228">
        <f xml:space="preserve">
IF($A$4&lt;=12,SUMIFS('ON Data'!N:N,'ON Data'!$D:$D,$A$4,'ON Data'!$E:$E,6),SUMIFS('ON Data'!N:N,'ON Data'!$E:$E,6))</f>
        <v>0</v>
      </c>
      <c r="J20" s="228">
        <f xml:space="preserve">
IF($A$4&lt;=12,SUMIFS('ON Data'!O:O,'ON Data'!$D:$D,$A$4,'ON Data'!$E:$E,6),SUMIFS('ON Data'!O:O,'ON Data'!$E:$E,6))</f>
        <v>0</v>
      </c>
      <c r="K20" s="228">
        <f xml:space="preserve">
IF($A$4&lt;=12,SUMIFS('ON Data'!P:P,'ON Data'!$D:$D,$A$4,'ON Data'!$E:$E,6),SUMIFS('ON Data'!P:P,'ON Data'!$E:$E,6))</f>
        <v>0</v>
      </c>
      <c r="L20" s="228">
        <f xml:space="preserve">
IF($A$4&lt;=12,SUMIFS('ON Data'!Q:Q,'ON Data'!$D:$D,$A$4,'ON Data'!$E:$E,6),SUMIFS('ON Data'!Q:Q,'ON Data'!$E:$E,6))</f>
        <v>0</v>
      </c>
      <c r="M20" s="228">
        <f xml:space="preserve">
IF($A$4&lt;=12,SUMIFS('ON Data'!R:R,'ON Data'!$D:$D,$A$4,'ON Data'!$E:$E,6),SUMIFS('ON Data'!R:R,'ON Data'!$E:$E,6))</f>
        <v>0</v>
      </c>
      <c r="N20" s="228">
        <f xml:space="preserve">
IF($A$4&lt;=12,SUMIFS('ON Data'!S:S,'ON Data'!$D:$D,$A$4,'ON Data'!$E:$E,6),SUMIFS('ON Data'!S:S,'ON Data'!$E:$E,6))</f>
        <v>0</v>
      </c>
      <c r="O20" s="228">
        <f xml:space="preserve">
IF($A$4&lt;=12,SUMIFS('ON Data'!T:T,'ON Data'!$D:$D,$A$4,'ON Data'!$E:$E,6),SUMIFS('ON Data'!T:T,'ON Data'!$E:$E,6))</f>
        <v>0</v>
      </c>
      <c r="P20" s="228">
        <f xml:space="preserve">
IF($A$4&lt;=12,SUMIFS('ON Data'!U:U,'ON Data'!$D:$D,$A$4,'ON Data'!$E:$E,6),SUMIFS('ON Data'!U:U,'ON Data'!$E:$E,6))</f>
        <v>0</v>
      </c>
      <c r="Q20" s="228">
        <f xml:space="preserve">
IF($A$4&lt;=12,SUMIFS('ON Data'!V:V,'ON Data'!$D:$D,$A$4,'ON Data'!$E:$E,6),SUMIFS('ON Data'!V:V,'ON Data'!$E:$E,6))</f>
        <v>0</v>
      </c>
      <c r="R20" s="228">
        <f xml:space="preserve">
IF($A$4&lt;=12,SUMIFS('ON Data'!W:W,'ON Data'!$D:$D,$A$4,'ON Data'!$E:$E,6),SUMIFS('ON Data'!W:W,'ON Data'!$E:$E,6))</f>
        <v>0</v>
      </c>
      <c r="S20" s="228">
        <f xml:space="preserve">
IF($A$4&lt;=12,SUMIFS('ON Data'!X:X,'ON Data'!$D:$D,$A$4,'ON Data'!$E:$E,6),SUMIFS('ON Data'!X:X,'ON Data'!$E:$E,6))</f>
        <v>0</v>
      </c>
      <c r="T20" s="228">
        <f xml:space="preserve">
IF($A$4&lt;=12,SUMIFS('ON Data'!Y:Y,'ON Data'!$D:$D,$A$4,'ON Data'!$E:$E,6),SUMIFS('ON Data'!Y:Y,'ON Data'!$E:$E,6))</f>
        <v>0</v>
      </c>
      <c r="U20" s="228">
        <f xml:space="preserve">
IF($A$4&lt;=12,SUMIFS('ON Data'!Z:Z,'ON Data'!$D:$D,$A$4,'ON Data'!$E:$E,6),SUMIFS('ON Data'!Z:Z,'ON Data'!$E:$E,6))</f>
        <v>0</v>
      </c>
      <c r="V20" s="228">
        <f xml:space="preserve">
IF($A$4&lt;=12,SUMIFS('ON Data'!AA:AA,'ON Data'!$D:$D,$A$4,'ON Data'!$E:$E,6),SUMIFS('ON Data'!AA:AA,'ON Data'!$E:$E,6))</f>
        <v>0</v>
      </c>
      <c r="W20" s="228">
        <f xml:space="preserve">
IF($A$4&lt;=12,SUMIFS('ON Data'!AB:AB,'ON Data'!$D:$D,$A$4,'ON Data'!$E:$E,6),SUMIFS('ON Data'!AB:AB,'ON Data'!$E:$E,6))</f>
        <v>0</v>
      </c>
      <c r="X20" s="228">
        <f xml:space="preserve">
IF($A$4&lt;=12,SUMIFS('ON Data'!AC:AC,'ON Data'!$D:$D,$A$4,'ON Data'!$E:$E,6),SUMIFS('ON Data'!AC:AC,'ON Data'!$E:$E,6))</f>
        <v>0</v>
      </c>
      <c r="Y20" s="228">
        <f xml:space="preserve">
IF($A$4&lt;=12,SUMIFS('ON Data'!AD:AD,'ON Data'!$D:$D,$A$4,'ON Data'!$E:$E,6),SUMIFS('ON Data'!AD:AD,'ON Data'!$E:$E,6))</f>
        <v>0</v>
      </c>
      <c r="Z20" s="228">
        <f xml:space="preserve">
IF($A$4&lt;=12,SUMIFS('ON Data'!AE:AE,'ON Data'!$D:$D,$A$4,'ON Data'!$E:$E,6),SUMIFS('ON Data'!AE:AE,'ON Data'!$E:$E,6))</f>
        <v>0</v>
      </c>
      <c r="AA20" s="228">
        <f xml:space="preserve">
IF($A$4&lt;=12,SUMIFS('ON Data'!AF:AF,'ON Data'!$D:$D,$A$4,'ON Data'!$E:$E,6),SUMIFS('ON Data'!AF:AF,'ON Data'!$E:$E,6))</f>
        <v>0</v>
      </c>
      <c r="AB20" s="228">
        <f xml:space="preserve">
IF($A$4&lt;=12,SUMIFS('ON Data'!AG:AG,'ON Data'!$D:$D,$A$4,'ON Data'!$E:$E,6),SUMIFS('ON Data'!AG:AG,'ON Data'!$E:$E,6))</f>
        <v>0</v>
      </c>
      <c r="AC20" s="228">
        <f xml:space="preserve">
IF($A$4&lt;=12,SUMIFS('ON Data'!AH:AH,'ON Data'!$D:$D,$A$4,'ON Data'!$E:$E,6),SUMIFS('ON Data'!AH:AH,'ON Data'!$E:$E,6))</f>
        <v>0</v>
      </c>
      <c r="AD20" s="228">
        <f xml:space="preserve">
IF($A$4&lt;=12,SUMIFS('ON Data'!AI:AI,'ON Data'!$D:$D,$A$4,'ON Data'!$E:$E,6),SUMIFS('ON Data'!AI:AI,'ON Data'!$E:$E,6))</f>
        <v>3380265</v>
      </c>
      <c r="AE20" s="228">
        <f xml:space="preserve">
IF($A$4&lt;=12,SUMIFS('ON Data'!AJ:AJ,'ON Data'!$D:$D,$A$4,'ON Data'!$E:$E,6),SUMIFS('ON Data'!AJ:AJ,'ON Data'!$E:$E,6))</f>
        <v>0</v>
      </c>
      <c r="AF20" s="228">
        <f xml:space="preserve">
IF($A$4&lt;=12,SUMIFS('ON Data'!AK:AK,'ON Data'!$D:$D,$A$4,'ON Data'!$E:$E,6),SUMIFS('ON Data'!AK:AK,'ON Data'!$E:$E,6))</f>
        <v>0</v>
      </c>
      <c r="AG20" s="228">
        <f xml:space="preserve">
IF($A$4&lt;=12,SUMIFS('ON Data'!AL:AL,'ON Data'!$D:$D,$A$4,'ON Data'!$E:$E,6),SUMIFS('ON Data'!AL:AL,'ON Data'!$E:$E,6))</f>
        <v>0</v>
      </c>
      <c r="AH20" s="449">
        <f xml:space="preserve">
IF($A$4&lt;=12,SUMIFS('ON Data'!AN:AN,'ON Data'!$D:$D,$A$4,'ON Data'!$E:$E,6),SUMIFS('ON Data'!AN:AN,'ON Data'!$E:$E,6))</f>
        <v>0</v>
      </c>
      <c r="AI20" s="455"/>
    </row>
    <row r="21" spans="1:35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Data'!G:G,'ON Data'!$D:$D,$A$4,'ON Data'!$E:$E,12),SUMIFS('ON Data'!G:G,'ON Data'!$E:$E,12))</f>
        <v>0</v>
      </c>
      <c r="D21" s="216">
        <f xml:space="preserve">
IF($A$4&lt;=12,SUMIFS('ON Data'!H:H,'ON Data'!$D:$D,$A$4,'ON Data'!$E:$E,12),SUMIFS('ON Data'!H:H,'ON Data'!$E:$E,12))</f>
        <v>0</v>
      </c>
      <c r="E21" s="216">
        <f xml:space="preserve">
IF($A$4&lt;=12,SUMIFS('ON Data'!I:I,'ON Data'!$D:$D,$A$4,'ON Data'!$E:$E,12),SUMIFS('ON Data'!I:I,'ON Data'!$E:$E,12))</f>
        <v>0</v>
      </c>
      <c r="F21" s="216">
        <f xml:space="preserve">
IF($A$4&lt;=12,SUMIFS('ON Data'!K:K,'ON Data'!$D:$D,$A$4,'ON Data'!$E:$E,12),SUMIFS('ON Data'!K:K,'ON Data'!$E:$E,12))</f>
        <v>0</v>
      </c>
      <c r="G21" s="216">
        <f xml:space="preserve">
IF($A$4&lt;=12,SUMIFS('ON Data'!L:L,'ON Data'!$D:$D,$A$4,'ON Data'!$E:$E,12),SUMIFS('ON Data'!L:L,'ON Data'!$E:$E,12))</f>
        <v>0</v>
      </c>
      <c r="H21" s="216">
        <f xml:space="preserve">
IF($A$4&lt;=12,SUMIFS('ON Data'!M:M,'ON Data'!$D:$D,$A$4,'ON Data'!$E:$E,12),SUMIFS('ON Data'!M:M,'ON Data'!$E:$E,12))</f>
        <v>0</v>
      </c>
      <c r="I21" s="216">
        <f xml:space="preserve">
IF($A$4&lt;=12,SUMIFS('ON Data'!N:N,'ON Data'!$D:$D,$A$4,'ON Data'!$E:$E,12),SUMIFS('ON Data'!N:N,'ON Data'!$E:$E,12))</f>
        <v>0</v>
      </c>
      <c r="J21" s="216">
        <f xml:space="preserve">
IF($A$4&lt;=12,SUMIFS('ON Data'!O:O,'ON Data'!$D:$D,$A$4,'ON Data'!$E:$E,12),SUMIFS('ON Data'!O:O,'ON Data'!$E:$E,12))</f>
        <v>0</v>
      </c>
      <c r="K21" s="216">
        <f xml:space="preserve">
IF($A$4&lt;=12,SUMIFS('ON Data'!P:P,'ON Data'!$D:$D,$A$4,'ON Data'!$E:$E,12),SUMIFS('ON Data'!P:P,'ON Data'!$E:$E,12))</f>
        <v>0</v>
      </c>
      <c r="L21" s="216">
        <f xml:space="preserve">
IF($A$4&lt;=12,SUMIFS('ON Data'!Q:Q,'ON Data'!$D:$D,$A$4,'ON Data'!$E:$E,12),SUMIFS('ON Data'!Q:Q,'ON Data'!$E:$E,12))</f>
        <v>0</v>
      </c>
      <c r="M21" s="216">
        <f xml:space="preserve">
IF($A$4&lt;=12,SUMIFS('ON Data'!R:R,'ON Data'!$D:$D,$A$4,'ON Data'!$E:$E,12),SUMIFS('ON Data'!R:R,'ON Data'!$E:$E,12))</f>
        <v>0</v>
      </c>
      <c r="N21" s="216">
        <f xml:space="preserve">
IF($A$4&lt;=12,SUMIFS('ON Data'!S:S,'ON Data'!$D:$D,$A$4,'ON Data'!$E:$E,12),SUMIFS('ON Data'!S:S,'ON Data'!$E:$E,12))</f>
        <v>0</v>
      </c>
      <c r="O21" s="216">
        <f xml:space="preserve">
IF($A$4&lt;=12,SUMIFS('ON Data'!T:T,'ON Data'!$D:$D,$A$4,'ON Data'!$E:$E,12),SUMIFS('ON Data'!T:T,'ON Data'!$E:$E,12))</f>
        <v>0</v>
      </c>
      <c r="P21" s="216">
        <f xml:space="preserve">
IF($A$4&lt;=12,SUMIFS('ON Data'!U:U,'ON Data'!$D:$D,$A$4,'ON Data'!$E:$E,12),SUMIFS('ON Data'!U:U,'ON Data'!$E:$E,12))</f>
        <v>0</v>
      </c>
      <c r="Q21" s="216">
        <f xml:space="preserve">
IF($A$4&lt;=12,SUMIFS('ON Data'!V:V,'ON Data'!$D:$D,$A$4,'ON Data'!$E:$E,12),SUMIFS('ON Data'!V:V,'ON Data'!$E:$E,12))</f>
        <v>0</v>
      </c>
      <c r="R21" s="216">
        <f xml:space="preserve">
IF($A$4&lt;=12,SUMIFS('ON Data'!W:W,'ON Data'!$D:$D,$A$4,'ON Data'!$E:$E,12),SUMIFS('ON Data'!W:W,'ON Data'!$E:$E,12))</f>
        <v>0</v>
      </c>
      <c r="S21" s="216">
        <f xml:space="preserve">
IF($A$4&lt;=12,SUMIFS('ON Data'!X:X,'ON Data'!$D:$D,$A$4,'ON Data'!$E:$E,12),SUMIFS('ON Data'!X:X,'ON Data'!$E:$E,12))</f>
        <v>0</v>
      </c>
      <c r="T21" s="216">
        <f xml:space="preserve">
IF($A$4&lt;=12,SUMIFS('ON Data'!Y:Y,'ON Data'!$D:$D,$A$4,'ON Data'!$E:$E,12),SUMIFS('ON Data'!Y:Y,'ON Data'!$E:$E,12))</f>
        <v>0</v>
      </c>
      <c r="U21" s="216">
        <f xml:space="preserve">
IF($A$4&lt;=12,SUMIFS('ON Data'!Z:Z,'ON Data'!$D:$D,$A$4,'ON Data'!$E:$E,12),SUMIFS('ON Data'!Z:Z,'ON Data'!$E:$E,12))</f>
        <v>0</v>
      </c>
      <c r="V21" s="216">
        <f xml:space="preserve">
IF($A$4&lt;=12,SUMIFS('ON Data'!AA:AA,'ON Data'!$D:$D,$A$4,'ON Data'!$E:$E,12),SUMIFS('ON Data'!AA:AA,'ON Data'!$E:$E,12))</f>
        <v>0</v>
      </c>
      <c r="W21" s="216">
        <f xml:space="preserve">
IF($A$4&lt;=12,SUMIFS('ON Data'!AB:AB,'ON Data'!$D:$D,$A$4,'ON Data'!$E:$E,12),SUMIFS('ON Data'!AB:AB,'ON Data'!$E:$E,12))</f>
        <v>0</v>
      </c>
      <c r="X21" s="216">
        <f xml:space="preserve">
IF($A$4&lt;=12,SUMIFS('ON Data'!AC:AC,'ON Data'!$D:$D,$A$4,'ON Data'!$E:$E,12),SUMIFS('ON Data'!AC:AC,'ON Data'!$E:$E,12))</f>
        <v>0</v>
      </c>
      <c r="Y21" s="216">
        <f xml:space="preserve">
IF($A$4&lt;=12,SUMIFS('ON Data'!AD:AD,'ON Data'!$D:$D,$A$4,'ON Data'!$E:$E,12),SUMIFS('ON Data'!AD:AD,'ON Data'!$E:$E,12))</f>
        <v>0</v>
      </c>
      <c r="Z21" s="216">
        <f xml:space="preserve">
IF($A$4&lt;=12,SUMIFS('ON Data'!AE:AE,'ON Data'!$D:$D,$A$4,'ON Data'!$E:$E,12),SUMIFS('ON Data'!AE:AE,'ON Data'!$E:$E,12))</f>
        <v>0</v>
      </c>
      <c r="AA21" s="216">
        <f xml:space="preserve">
IF($A$4&lt;=12,SUMIFS('ON Data'!AF:AF,'ON Data'!$D:$D,$A$4,'ON Data'!$E:$E,12),SUMIFS('ON Data'!AF:AF,'ON Data'!$E:$E,12))</f>
        <v>0</v>
      </c>
      <c r="AB21" s="216">
        <f xml:space="preserve">
IF($A$4&lt;=12,SUMIFS('ON Data'!AG:AG,'ON Data'!$D:$D,$A$4,'ON Data'!$E:$E,12),SUMIFS('ON Data'!AG:AG,'ON Data'!$E:$E,12))</f>
        <v>0</v>
      </c>
      <c r="AC21" s="216">
        <f xml:space="preserve">
IF($A$4&lt;=12,SUMIFS('ON Data'!AH:AH,'ON Data'!$D:$D,$A$4,'ON Data'!$E:$E,12),SUMIFS('ON Data'!AH:AH,'ON Data'!$E:$E,12))</f>
        <v>0</v>
      </c>
      <c r="AD21" s="216">
        <f xml:space="preserve">
IF($A$4&lt;=12,SUMIFS('ON Data'!AI:AI,'ON Data'!$D:$D,$A$4,'ON Data'!$E:$E,12),SUMIFS('ON Data'!AI:AI,'ON Data'!$E:$E,12))</f>
        <v>0</v>
      </c>
      <c r="AE21" s="216">
        <f xml:space="preserve">
IF($A$4&lt;=12,SUMIFS('ON Data'!AJ:AJ,'ON Data'!$D:$D,$A$4,'ON Data'!$E:$E,12),SUMIFS('ON Data'!AJ:AJ,'ON Data'!$E:$E,12))</f>
        <v>0</v>
      </c>
      <c r="AF21" s="216">
        <f xml:space="preserve">
IF($A$4&lt;=12,SUMIFS('ON Data'!AK:AK,'ON Data'!$D:$D,$A$4,'ON Data'!$E:$E,12),SUMIFS('ON Data'!AK:AK,'ON Data'!$E:$E,12))</f>
        <v>0</v>
      </c>
      <c r="AG21" s="216">
        <f xml:space="preserve">
IF($A$4&lt;=12,SUMIFS('ON Data'!AL:AL,'ON Data'!$D:$D,$A$4,'ON Data'!$E:$E,12),SUMIFS('ON Data'!AL:AL,'ON Data'!$E:$E,12))</f>
        <v>0</v>
      </c>
      <c r="AH21" s="445">
        <f xml:space="preserve">
IF($A$4&lt;=12,SUMIFS('ON Data'!AN:AN,'ON Data'!$D:$D,$A$4,'ON Data'!$E:$E,12),SUMIFS('ON Data'!AN:AN,'ON Data'!$E:$E,12))</f>
        <v>0</v>
      </c>
      <c r="AI21" s="455"/>
    </row>
    <row r="22" spans="1:35" ht="15" hidden="1" outlineLevel="1" thickBot="1" x14ac:dyDescent="0.35">
      <c r="A22" s="194" t="s">
        <v>60</v>
      </c>
      <c r="B22" s="266" t="str">
        <f xml:space="preserve">
IF(OR(B21="",B21=0),"",B20/B21)</f>
        <v/>
      </c>
      <c r="C22" s="267" t="str">
        <f t="shared" ref="C22:G22" si="2" xml:space="preserve">
IF(OR(C21="",C21=0),"",C20/C21)</f>
        <v/>
      </c>
      <c r="D22" s="268" t="str">
        <f t="shared" si="2"/>
        <v/>
      </c>
      <c r="E22" s="268" t="str">
        <f t="shared" si="2"/>
        <v/>
      </c>
      <c r="F22" s="268" t="str">
        <f t="shared" si="2"/>
        <v/>
      </c>
      <c r="G22" s="268" t="str">
        <f t="shared" si="2"/>
        <v/>
      </c>
      <c r="H22" s="268" t="str">
        <f t="shared" ref="H22:AH22" si="3" xml:space="preserve">
IF(OR(H21="",H21=0),"",H20/H21)</f>
        <v/>
      </c>
      <c r="I22" s="268" t="str">
        <f t="shared" si="3"/>
        <v/>
      </c>
      <c r="J22" s="268" t="str">
        <f t="shared" si="3"/>
        <v/>
      </c>
      <c r="K22" s="268" t="str">
        <f t="shared" si="3"/>
        <v/>
      </c>
      <c r="L22" s="268" t="str">
        <f t="shared" si="3"/>
        <v/>
      </c>
      <c r="M22" s="268" t="str">
        <f t="shared" si="3"/>
        <v/>
      </c>
      <c r="N22" s="268" t="str">
        <f t="shared" si="3"/>
        <v/>
      </c>
      <c r="O22" s="268" t="str">
        <f t="shared" si="3"/>
        <v/>
      </c>
      <c r="P22" s="268" t="str">
        <f t="shared" si="3"/>
        <v/>
      </c>
      <c r="Q22" s="268" t="str">
        <f t="shared" si="3"/>
        <v/>
      </c>
      <c r="R22" s="268" t="str">
        <f t="shared" si="3"/>
        <v/>
      </c>
      <c r="S22" s="268" t="str">
        <f t="shared" si="3"/>
        <v/>
      </c>
      <c r="T22" s="268" t="str">
        <f t="shared" si="3"/>
        <v/>
      </c>
      <c r="U22" s="268" t="str">
        <f t="shared" si="3"/>
        <v/>
      </c>
      <c r="V22" s="268" t="str">
        <f t="shared" si="3"/>
        <v/>
      </c>
      <c r="W22" s="268" t="str">
        <f t="shared" si="3"/>
        <v/>
      </c>
      <c r="X22" s="268" t="str">
        <f t="shared" si="3"/>
        <v/>
      </c>
      <c r="Y22" s="268" t="str">
        <f t="shared" si="3"/>
        <v/>
      </c>
      <c r="Z22" s="268" t="str">
        <f t="shared" si="3"/>
        <v/>
      </c>
      <c r="AA22" s="268" t="str">
        <f t="shared" si="3"/>
        <v/>
      </c>
      <c r="AB22" s="268" t="str">
        <f t="shared" si="3"/>
        <v/>
      </c>
      <c r="AC22" s="268" t="str">
        <f t="shared" si="3"/>
        <v/>
      </c>
      <c r="AD22" s="268" t="str">
        <f t="shared" si="3"/>
        <v/>
      </c>
      <c r="AE22" s="268" t="str">
        <f t="shared" si="3"/>
        <v/>
      </c>
      <c r="AF22" s="268" t="str">
        <f t="shared" si="3"/>
        <v/>
      </c>
      <c r="AG22" s="268" t="str">
        <f t="shared" si="3"/>
        <v/>
      </c>
      <c r="AH22" s="450" t="str">
        <f t="shared" si="3"/>
        <v/>
      </c>
      <c r="AI22" s="455"/>
    </row>
    <row r="23" spans="1:35" ht="15" hidden="1" outlineLevel="1" thickBot="1" x14ac:dyDescent="0.35">
      <c r="A23" s="202" t="s">
        <v>55</v>
      </c>
      <c r="B23" s="217">
        <f xml:space="preserve">
IF(B21="","",B20-B21)</f>
        <v>17982402</v>
      </c>
      <c r="C23" s="218">
        <f t="shared" ref="C23:G23" si="4" xml:space="preserve">
IF(C21="","",C20-C21)</f>
        <v>0</v>
      </c>
      <c r="D23" s="219">
        <f t="shared" si="4"/>
        <v>120987</v>
      </c>
      <c r="E23" s="219">
        <f t="shared" si="4"/>
        <v>0</v>
      </c>
      <c r="F23" s="219">
        <f t="shared" si="4"/>
        <v>14481150</v>
      </c>
      <c r="G23" s="219">
        <f t="shared" si="4"/>
        <v>0</v>
      </c>
      <c r="H23" s="219">
        <f t="shared" ref="H23:AH23" si="5" xml:space="preserve">
IF(H21="","",H20-H21)</f>
        <v>0</v>
      </c>
      <c r="I23" s="219">
        <f t="shared" si="5"/>
        <v>0</v>
      </c>
      <c r="J23" s="219">
        <f t="shared" si="5"/>
        <v>0</v>
      </c>
      <c r="K23" s="219">
        <f t="shared" si="5"/>
        <v>0</v>
      </c>
      <c r="L23" s="219">
        <f t="shared" si="5"/>
        <v>0</v>
      </c>
      <c r="M23" s="219">
        <f t="shared" si="5"/>
        <v>0</v>
      </c>
      <c r="N23" s="219">
        <f t="shared" si="5"/>
        <v>0</v>
      </c>
      <c r="O23" s="219">
        <f t="shared" si="5"/>
        <v>0</v>
      </c>
      <c r="P23" s="219">
        <f t="shared" si="5"/>
        <v>0</v>
      </c>
      <c r="Q23" s="219">
        <f t="shared" si="5"/>
        <v>0</v>
      </c>
      <c r="R23" s="219">
        <f t="shared" si="5"/>
        <v>0</v>
      </c>
      <c r="S23" s="219">
        <f t="shared" si="5"/>
        <v>0</v>
      </c>
      <c r="T23" s="219">
        <f t="shared" si="5"/>
        <v>0</v>
      </c>
      <c r="U23" s="219">
        <f t="shared" si="5"/>
        <v>0</v>
      </c>
      <c r="V23" s="219">
        <f t="shared" si="5"/>
        <v>0</v>
      </c>
      <c r="W23" s="219">
        <f t="shared" si="5"/>
        <v>0</v>
      </c>
      <c r="X23" s="219">
        <f t="shared" si="5"/>
        <v>0</v>
      </c>
      <c r="Y23" s="219">
        <f t="shared" si="5"/>
        <v>0</v>
      </c>
      <c r="Z23" s="219">
        <f t="shared" si="5"/>
        <v>0</v>
      </c>
      <c r="AA23" s="219">
        <f t="shared" si="5"/>
        <v>0</v>
      </c>
      <c r="AB23" s="219">
        <f t="shared" si="5"/>
        <v>0</v>
      </c>
      <c r="AC23" s="219">
        <f t="shared" si="5"/>
        <v>0</v>
      </c>
      <c r="AD23" s="219">
        <f t="shared" si="5"/>
        <v>3380265</v>
      </c>
      <c r="AE23" s="219">
        <f t="shared" si="5"/>
        <v>0</v>
      </c>
      <c r="AF23" s="219">
        <f t="shared" si="5"/>
        <v>0</v>
      </c>
      <c r="AG23" s="219">
        <f t="shared" si="5"/>
        <v>0</v>
      </c>
      <c r="AH23" s="446">
        <f t="shared" si="5"/>
        <v>0</v>
      </c>
      <c r="AI23" s="455"/>
    </row>
    <row r="24" spans="1:35" x14ac:dyDescent="0.3">
      <c r="A24" s="196" t="s">
        <v>140</v>
      </c>
      <c r="B24" s="243" t="s">
        <v>3</v>
      </c>
      <c r="C24" s="456" t="s">
        <v>151</v>
      </c>
      <c r="D24" s="430"/>
      <c r="E24" s="431"/>
      <c r="F24" s="431" t="s">
        <v>152</v>
      </c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51" t="s">
        <v>153</v>
      </c>
      <c r="AI24" s="455"/>
    </row>
    <row r="25" spans="1:35" x14ac:dyDescent="0.3">
      <c r="A25" s="197" t="s">
        <v>58</v>
      </c>
      <c r="B25" s="214">
        <f xml:space="preserve">
SUM(C25:AH25)</f>
        <v>62771</v>
      </c>
      <c r="C25" s="457">
        <f xml:space="preserve">
IF($A$4&lt;=12,SUMIFS('ON Data'!H:H,'ON Data'!$D:$D,$A$4,'ON Data'!$E:$E,10),SUMIFS('ON Data'!H:H,'ON Data'!$E:$E,10))</f>
        <v>900</v>
      </c>
      <c r="D25" s="432"/>
      <c r="E25" s="433"/>
      <c r="F25" s="433">
        <f xml:space="preserve">
IF($A$4&lt;=12,SUMIFS('ON Data'!K:K,'ON Data'!$D:$D,$A$4,'ON Data'!$E:$E,10),SUMIFS('ON Data'!K:K,'ON Data'!$E:$E,10))</f>
        <v>61871</v>
      </c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52">
        <f xml:space="preserve">
IF($A$4&lt;=12,SUMIFS('ON Data'!AN:AN,'ON Data'!$D:$D,$A$4,'ON Data'!$E:$E,10),SUMIFS('ON Data'!AN:AN,'ON Data'!$E:$E,10))</f>
        <v>0</v>
      </c>
      <c r="AI25" s="455"/>
    </row>
    <row r="26" spans="1:35" x14ac:dyDescent="0.3">
      <c r="A26" s="203" t="s">
        <v>150</v>
      </c>
      <c r="B26" s="223">
        <f xml:space="preserve">
SUM(C26:AH26)</f>
        <v>100339.35953600294</v>
      </c>
      <c r="C26" s="457">
        <f xml:space="preserve">
IF($A$4&lt;=12,SUMIFS('ON Data'!H:H,'ON Data'!$D:$D,$A$4,'ON Data'!$E:$E,11),SUMIFS('ON Data'!H:H,'ON Data'!$E:$E,11))</f>
        <v>339.3595360029617</v>
      </c>
      <c r="D26" s="432"/>
      <c r="E26" s="433"/>
      <c r="F26" s="434">
        <f xml:space="preserve">
IF($A$4&lt;=12,SUMIFS('ON Data'!K:K,'ON Data'!$D:$D,$A$4,'ON Data'!$E:$E,11),SUMIFS('ON Data'!K:K,'ON Data'!$E:$E,11))</f>
        <v>99999.999999999985</v>
      </c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52">
        <f xml:space="preserve">
IF($A$4&lt;=12,SUMIFS('ON Data'!AN:AN,'ON Data'!$D:$D,$A$4,'ON Data'!$E:$E,11),SUMIFS('ON Data'!AN:AN,'ON Data'!$E:$E,11))</f>
        <v>0</v>
      </c>
      <c r="AI26" s="455"/>
    </row>
    <row r="27" spans="1:35" x14ac:dyDescent="0.3">
      <c r="A27" s="203" t="s">
        <v>60</v>
      </c>
      <c r="B27" s="244">
        <f xml:space="preserve">
IF(B26=0,0,B25/B26)</f>
        <v>0.62558701082277712</v>
      </c>
      <c r="C27" s="458">
        <f xml:space="preserve">
IF(C26=0,0,C25/C26)</f>
        <v>2.6520545454545452</v>
      </c>
      <c r="D27" s="435"/>
      <c r="E27" s="436"/>
      <c r="F27" s="436">
        <f xml:space="preserve">
IF(F26=0,0,F25/F26)</f>
        <v>0.61871000000000009</v>
      </c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53">
        <f xml:space="preserve">
IF(AH26=0,0,AH25/AH26)</f>
        <v>0</v>
      </c>
      <c r="AI27" s="455"/>
    </row>
    <row r="28" spans="1:35" ht="15" thickBot="1" x14ac:dyDescent="0.35">
      <c r="A28" s="203" t="s">
        <v>149</v>
      </c>
      <c r="B28" s="223">
        <f xml:space="preserve">
SUM(C28:AH28)</f>
        <v>37568.35953600295</v>
      </c>
      <c r="C28" s="459">
        <f xml:space="preserve">
C26-C25</f>
        <v>-560.6404639970383</v>
      </c>
      <c r="D28" s="437"/>
      <c r="E28" s="438"/>
      <c r="F28" s="438">
        <f xml:space="preserve">
F26-F25</f>
        <v>38128.999999999985</v>
      </c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38"/>
      <c r="AH28" s="454">
        <f xml:space="preserve">
AH26-AH25</f>
        <v>0</v>
      </c>
      <c r="AI28" s="455"/>
    </row>
    <row r="29" spans="1:35" x14ac:dyDescent="0.3">
      <c r="A29" s="204"/>
      <c r="B29" s="204"/>
      <c r="C29" s="205"/>
      <c r="D29" s="204"/>
      <c r="E29" s="204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4"/>
      <c r="AG29" s="204"/>
      <c r="AH29" s="204"/>
    </row>
    <row r="30" spans="1:35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25"/>
    </row>
    <row r="31" spans="1:35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25"/>
    </row>
    <row r="32" spans="1:35" ht="14.4" customHeight="1" x14ac:dyDescent="0.3">
      <c r="A32" s="240" t="s">
        <v>144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</row>
    <row r="33" spans="1:1" x14ac:dyDescent="0.3">
      <c r="A33" s="242" t="s">
        <v>154</v>
      </c>
    </row>
    <row r="34" spans="1:1" x14ac:dyDescent="0.3">
      <c r="A34" s="242" t="s">
        <v>155</v>
      </c>
    </row>
    <row r="35" spans="1:1" x14ac:dyDescent="0.3">
      <c r="A35" s="242" t="s">
        <v>156</v>
      </c>
    </row>
    <row r="36" spans="1:1" x14ac:dyDescent="0.3">
      <c r="A36" s="242" t="s">
        <v>157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90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1" x14ac:dyDescent="0.3">
      <c r="A1" s="183" t="s">
        <v>1496</v>
      </c>
    </row>
    <row r="2" spans="1:41" x14ac:dyDescent="0.3">
      <c r="A2" s="187" t="s">
        <v>220</v>
      </c>
    </row>
    <row r="3" spans="1:41" x14ac:dyDescent="0.3">
      <c r="A3" s="183" t="s">
        <v>114</v>
      </c>
      <c r="B3" s="208">
        <v>2015</v>
      </c>
      <c r="D3" s="184">
        <f>MAX(D5:D1048576)</f>
        <v>12</v>
      </c>
      <c r="F3" s="184">
        <f>SUMIF($E5:$E1048576,"&lt;10",F5:F1048576)</f>
        <v>19275347.349999998</v>
      </c>
      <c r="G3" s="184">
        <f t="shared" ref="G3:AO3" si="0">SUMIF($E5:$E1048576,"&lt;10",G5:G1048576)</f>
        <v>0</v>
      </c>
      <c r="H3" s="184">
        <f t="shared" si="0"/>
        <v>121342.60000000002</v>
      </c>
      <c r="I3" s="184">
        <f t="shared" si="0"/>
        <v>0</v>
      </c>
      <c r="J3" s="184">
        <f t="shared" si="0"/>
        <v>0</v>
      </c>
      <c r="K3" s="184">
        <f t="shared" si="0"/>
        <v>15462867.25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3691137.5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0</v>
      </c>
    </row>
    <row r="4" spans="1:41" x14ac:dyDescent="0.3">
      <c r="A4" s="183" t="s">
        <v>115</v>
      </c>
      <c r="B4" s="208">
        <v>1</v>
      </c>
      <c r="C4" s="185" t="s">
        <v>5</v>
      </c>
      <c r="D4" s="186" t="s">
        <v>54</v>
      </c>
      <c r="E4" s="186" t="s">
        <v>109</v>
      </c>
      <c r="F4" s="186" t="s">
        <v>3</v>
      </c>
      <c r="G4" s="186" t="s">
        <v>110</v>
      </c>
      <c r="H4" s="186" t="s">
        <v>111</v>
      </c>
      <c r="I4" s="186" t="s">
        <v>112</v>
      </c>
      <c r="J4" s="186" t="s">
        <v>113</v>
      </c>
      <c r="K4" s="186">
        <v>305</v>
      </c>
      <c r="L4" s="186">
        <v>306</v>
      </c>
      <c r="M4" s="186">
        <v>407</v>
      </c>
      <c r="N4" s="186">
        <v>408</v>
      </c>
      <c r="O4" s="186">
        <v>409</v>
      </c>
      <c r="P4" s="186">
        <v>410</v>
      </c>
      <c r="Q4" s="186">
        <v>415</v>
      </c>
      <c r="R4" s="186">
        <v>416</v>
      </c>
      <c r="S4" s="186">
        <v>418</v>
      </c>
      <c r="T4" s="186">
        <v>419</v>
      </c>
      <c r="U4" s="186">
        <v>420</v>
      </c>
      <c r="V4" s="186">
        <v>421</v>
      </c>
      <c r="W4" s="186">
        <v>522</v>
      </c>
      <c r="X4" s="186">
        <v>523</v>
      </c>
      <c r="Y4" s="186">
        <v>524</v>
      </c>
      <c r="Z4" s="186">
        <v>525</v>
      </c>
      <c r="AA4" s="186">
        <v>526</v>
      </c>
      <c r="AB4" s="186">
        <v>527</v>
      </c>
      <c r="AC4" s="186">
        <v>528</v>
      </c>
      <c r="AD4" s="186">
        <v>629</v>
      </c>
      <c r="AE4" s="186">
        <v>630</v>
      </c>
      <c r="AF4" s="186">
        <v>636</v>
      </c>
      <c r="AG4" s="186">
        <v>637</v>
      </c>
      <c r="AH4" s="186">
        <v>640</v>
      </c>
      <c r="AI4" s="186">
        <v>642</v>
      </c>
      <c r="AJ4" s="186">
        <v>743</v>
      </c>
      <c r="AK4" s="186">
        <v>745</v>
      </c>
      <c r="AL4" s="186">
        <v>746</v>
      </c>
      <c r="AM4" s="186">
        <v>747</v>
      </c>
      <c r="AN4" s="186">
        <v>930</v>
      </c>
      <c r="AO4" s="186">
        <v>940</v>
      </c>
    </row>
    <row r="5" spans="1:41" x14ac:dyDescent="0.3">
      <c r="A5" s="183" t="s">
        <v>116</v>
      </c>
      <c r="B5" s="208">
        <v>2</v>
      </c>
      <c r="C5" s="183">
        <v>47</v>
      </c>
      <c r="D5" s="183">
        <v>1</v>
      </c>
      <c r="E5" s="183">
        <v>1</v>
      </c>
      <c r="F5" s="183">
        <v>54.35</v>
      </c>
      <c r="G5" s="183">
        <v>0</v>
      </c>
      <c r="H5" s="183">
        <v>0.1</v>
      </c>
      <c r="I5" s="183">
        <v>0</v>
      </c>
      <c r="J5" s="183">
        <v>0</v>
      </c>
      <c r="K5" s="183">
        <v>41.25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13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</row>
    <row r="6" spans="1:41" x14ac:dyDescent="0.3">
      <c r="A6" s="183" t="s">
        <v>117</v>
      </c>
      <c r="B6" s="208">
        <v>3</v>
      </c>
      <c r="C6" s="183">
        <v>47</v>
      </c>
      <c r="D6" s="183">
        <v>1</v>
      </c>
      <c r="E6" s="183">
        <v>2</v>
      </c>
      <c r="F6" s="183">
        <v>8170.1</v>
      </c>
      <c r="G6" s="183">
        <v>0</v>
      </c>
      <c r="H6" s="183">
        <v>17.600000000000001</v>
      </c>
      <c r="I6" s="183">
        <v>0</v>
      </c>
      <c r="J6" s="183">
        <v>0</v>
      </c>
      <c r="K6" s="183">
        <v>6198.5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1954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</row>
    <row r="7" spans="1:41" x14ac:dyDescent="0.3">
      <c r="A7" s="183" t="s">
        <v>118</v>
      </c>
      <c r="B7" s="208">
        <v>4</v>
      </c>
      <c r="C7" s="183">
        <v>47</v>
      </c>
      <c r="D7" s="183">
        <v>1</v>
      </c>
      <c r="E7" s="183">
        <v>4</v>
      </c>
      <c r="F7" s="183">
        <v>255</v>
      </c>
      <c r="G7" s="183">
        <v>0</v>
      </c>
      <c r="H7" s="183">
        <v>0</v>
      </c>
      <c r="I7" s="183">
        <v>0</v>
      </c>
      <c r="J7" s="183">
        <v>0</v>
      </c>
      <c r="K7" s="183">
        <v>155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100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</row>
    <row r="8" spans="1:41" x14ac:dyDescent="0.3">
      <c r="A8" s="183" t="s">
        <v>119</v>
      </c>
      <c r="B8" s="208">
        <v>5</v>
      </c>
      <c r="C8" s="183">
        <v>47</v>
      </c>
      <c r="D8" s="183">
        <v>1</v>
      </c>
      <c r="E8" s="183">
        <v>6</v>
      </c>
      <c r="F8" s="183">
        <v>1395278</v>
      </c>
      <c r="G8" s="183">
        <v>0</v>
      </c>
      <c r="H8" s="183">
        <v>9605</v>
      </c>
      <c r="I8" s="183">
        <v>0</v>
      </c>
      <c r="J8" s="183">
        <v>0</v>
      </c>
      <c r="K8" s="183">
        <v>1129589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256084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</row>
    <row r="9" spans="1:41" x14ac:dyDescent="0.3">
      <c r="A9" s="183" t="s">
        <v>120</v>
      </c>
      <c r="B9" s="208">
        <v>6</v>
      </c>
      <c r="C9" s="183">
        <v>47</v>
      </c>
      <c r="D9" s="183">
        <v>1</v>
      </c>
      <c r="E9" s="183">
        <v>9</v>
      </c>
      <c r="F9" s="183">
        <v>24050</v>
      </c>
      <c r="G9" s="183">
        <v>0</v>
      </c>
      <c r="H9" s="183">
        <v>0</v>
      </c>
      <c r="I9" s="183">
        <v>0</v>
      </c>
      <c r="J9" s="183">
        <v>0</v>
      </c>
      <c r="K9" s="183">
        <v>18150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5900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</row>
    <row r="10" spans="1:41" x14ac:dyDescent="0.3">
      <c r="A10" s="183" t="s">
        <v>121</v>
      </c>
      <c r="B10" s="208">
        <v>7</v>
      </c>
      <c r="C10" s="183">
        <v>47</v>
      </c>
      <c r="D10" s="183">
        <v>1</v>
      </c>
      <c r="E10" s="183">
        <v>10</v>
      </c>
      <c r="F10" s="183">
        <v>6000</v>
      </c>
      <c r="G10" s="183">
        <v>0</v>
      </c>
      <c r="H10" s="183">
        <v>0</v>
      </c>
      <c r="I10" s="183">
        <v>0</v>
      </c>
      <c r="J10" s="183">
        <v>0</v>
      </c>
      <c r="K10" s="183">
        <v>6000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</row>
    <row r="11" spans="1:41" x14ac:dyDescent="0.3">
      <c r="A11" s="183" t="s">
        <v>122</v>
      </c>
      <c r="B11" s="208">
        <v>8</v>
      </c>
      <c r="C11" s="183">
        <v>47</v>
      </c>
      <c r="D11" s="183">
        <v>1</v>
      </c>
      <c r="E11" s="183">
        <v>11</v>
      </c>
      <c r="F11" s="183">
        <v>8361.613294666915</v>
      </c>
      <c r="G11" s="183">
        <v>0</v>
      </c>
      <c r="H11" s="183">
        <v>28.279961333580143</v>
      </c>
      <c r="I11" s="183">
        <v>0</v>
      </c>
      <c r="J11" s="183">
        <v>0</v>
      </c>
      <c r="K11" s="183">
        <v>8333.3333333333339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</row>
    <row r="12" spans="1:41" x14ac:dyDescent="0.3">
      <c r="A12" s="183" t="s">
        <v>123</v>
      </c>
      <c r="B12" s="208">
        <v>9</v>
      </c>
      <c r="C12" s="183">
        <v>47</v>
      </c>
      <c r="D12" s="183">
        <v>2</v>
      </c>
      <c r="E12" s="183">
        <v>1</v>
      </c>
      <c r="F12" s="183">
        <v>53.85</v>
      </c>
      <c r="G12" s="183">
        <v>0</v>
      </c>
      <c r="H12" s="183">
        <v>0.1</v>
      </c>
      <c r="I12" s="183">
        <v>0</v>
      </c>
      <c r="J12" s="183">
        <v>0</v>
      </c>
      <c r="K12" s="183">
        <v>40.75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13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</row>
    <row r="13" spans="1:41" x14ac:dyDescent="0.3">
      <c r="A13" s="183" t="s">
        <v>124</v>
      </c>
      <c r="B13" s="208">
        <v>10</v>
      </c>
      <c r="C13" s="183">
        <v>47</v>
      </c>
      <c r="D13" s="183">
        <v>2</v>
      </c>
      <c r="E13" s="183">
        <v>2</v>
      </c>
      <c r="F13" s="183">
        <v>6759.5</v>
      </c>
      <c r="G13" s="183">
        <v>0</v>
      </c>
      <c r="H13" s="183">
        <v>12</v>
      </c>
      <c r="I13" s="183">
        <v>0</v>
      </c>
      <c r="J13" s="183">
        <v>0</v>
      </c>
      <c r="K13" s="183">
        <v>5161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1586.5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</row>
    <row r="14" spans="1:41" x14ac:dyDescent="0.3">
      <c r="A14" s="183" t="s">
        <v>125</v>
      </c>
      <c r="B14" s="208">
        <v>11</v>
      </c>
      <c r="C14" s="183">
        <v>47</v>
      </c>
      <c r="D14" s="183">
        <v>2</v>
      </c>
      <c r="E14" s="183">
        <v>4</v>
      </c>
      <c r="F14" s="183">
        <v>705</v>
      </c>
      <c r="G14" s="183">
        <v>0</v>
      </c>
      <c r="H14" s="183">
        <v>0</v>
      </c>
      <c r="I14" s="183">
        <v>0</v>
      </c>
      <c r="J14" s="183">
        <v>0</v>
      </c>
      <c r="K14" s="183">
        <v>495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210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</row>
    <row r="15" spans="1:41" x14ac:dyDescent="0.3">
      <c r="A15" s="183" t="s">
        <v>126</v>
      </c>
      <c r="B15" s="208">
        <v>12</v>
      </c>
      <c r="C15" s="183">
        <v>47</v>
      </c>
      <c r="D15" s="183">
        <v>2</v>
      </c>
      <c r="E15" s="183">
        <v>6</v>
      </c>
      <c r="F15" s="183">
        <v>1374119</v>
      </c>
      <c r="G15" s="183">
        <v>0</v>
      </c>
      <c r="H15" s="183">
        <v>9440</v>
      </c>
      <c r="I15" s="183">
        <v>0</v>
      </c>
      <c r="J15" s="183">
        <v>0</v>
      </c>
      <c r="K15" s="183">
        <v>1116062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248617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</row>
    <row r="16" spans="1:41" x14ac:dyDescent="0.3">
      <c r="A16" s="183" t="s">
        <v>114</v>
      </c>
      <c r="B16" s="208">
        <v>2015</v>
      </c>
      <c r="C16" s="183">
        <v>47</v>
      </c>
      <c r="D16" s="183">
        <v>2</v>
      </c>
      <c r="E16" s="183">
        <v>9</v>
      </c>
      <c r="F16" s="183">
        <v>28012</v>
      </c>
      <c r="G16" s="183">
        <v>0</v>
      </c>
      <c r="H16" s="183">
        <v>0</v>
      </c>
      <c r="I16" s="183">
        <v>0</v>
      </c>
      <c r="J16" s="183">
        <v>0</v>
      </c>
      <c r="K16" s="183">
        <v>22256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5756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</row>
    <row r="17" spans="3:41" x14ac:dyDescent="0.3">
      <c r="C17" s="183">
        <v>47</v>
      </c>
      <c r="D17" s="183">
        <v>2</v>
      </c>
      <c r="E17" s="183">
        <v>10</v>
      </c>
      <c r="F17" s="183">
        <v>15834</v>
      </c>
      <c r="G17" s="183">
        <v>0</v>
      </c>
      <c r="H17" s="183">
        <v>0</v>
      </c>
      <c r="I17" s="183">
        <v>0</v>
      </c>
      <c r="J17" s="183">
        <v>0</v>
      </c>
      <c r="K17" s="183">
        <v>15834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</row>
    <row r="18" spans="3:41" x14ac:dyDescent="0.3">
      <c r="C18" s="183">
        <v>47</v>
      </c>
      <c r="D18" s="183">
        <v>2</v>
      </c>
      <c r="E18" s="183">
        <v>11</v>
      </c>
      <c r="F18" s="183">
        <v>8361.613294666915</v>
      </c>
      <c r="G18" s="183">
        <v>0</v>
      </c>
      <c r="H18" s="183">
        <v>28.279961333580143</v>
      </c>
      <c r="I18" s="183">
        <v>0</v>
      </c>
      <c r="J18" s="183">
        <v>0</v>
      </c>
      <c r="K18" s="183">
        <v>8333.3333333333339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</row>
    <row r="19" spans="3:41" x14ac:dyDescent="0.3">
      <c r="C19" s="183">
        <v>47</v>
      </c>
      <c r="D19" s="183">
        <v>3</v>
      </c>
      <c r="E19" s="183">
        <v>1</v>
      </c>
      <c r="F19" s="183">
        <v>53.35</v>
      </c>
      <c r="G19" s="183">
        <v>0</v>
      </c>
      <c r="H19" s="183">
        <v>0.1</v>
      </c>
      <c r="I19" s="183">
        <v>0</v>
      </c>
      <c r="J19" s="183">
        <v>0</v>
      </c>
      <c r="K19" s="183">
        <v>40.25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13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</row>
    <row r="20" spans="3:41" x14ac:dyDescent="0.3">
      <c r="C20" s="183">
        <v>47</v>
      </c>
      <c r="D20" s="183">
        <v>3</v>
      </c>
      <c r="E20" s="183">
        <v>2</v>
      </c>
      <c r="F20" s="183">
        <v>7569.1</v>
      </c>
      <c r="G20" s="183">
        <v>0</v>
      </c>
      <c r="H20" s="183">
        <v>17.600000000000001</v>
      </c>
      <c r="I20" s="183">
        <v>0</v>
      </c>
      <c r="J20" s="183">
        <v>0</v>
      </c>
      <c r="K20" s="183">
        <v>5774.5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1777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</row>
    <row r="21" spans="3:41" x14ac:dyDescent="0.3">
      <c r="C21" s="183">
        <v>47</v>
      </c>
      <c r="D21" s="183">
        <v>3</v>
      </c>
      <c r="E21" s="183">
        <v>4</v>
      </c>
      <c r="F21" s="183">
        <v>757</v>
      </c>
      <c r="G21" s="183">
        <v>0</v>
      </c>
      <c r="H21" s="183">
        <v>0</v>
      </c>
      <c r="I21" s="183">
        <v>0</v>
      </c>
      <c r="J21" s="183">
        <v>0</v>
      </c>
      <c r="K21" s="183">
        <v>507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250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</row>
    <row r="22" spans="3:41" x14ac:dyDescent="0.3">
      <c r="C22" s="183">
        <v>47</v>
      </c>
      <c r="D22" s="183">
        <v>3</v>
      </c>
      <c r="E22" s="183">
        <v>6</v>
      </c>
      <c r="F22" s="183">
        <v>1410966</v>
      </c>
      <c r="G22" s="183">
        <v>0</v>
      </c>
      <c r="H22" s="183">
        <v>9605</v>
      </c>
      <c r="I22" s="183">
        <v>0</v>
      </c>
      <c r="J22" s="183">
        <v>0</v>
      </c>
      <c r="K22" s="183">
        <v>1146344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255017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</row>
    <row r="23" spans="3:41" x14ac:dyDescent="0.3">
      <c r="C23" s="183">
        <v>47</v>
      </c>
      <c r="D23" s="183">
        <v>3</v>
      </c>
      <c r="E23" s="183">
        <v>9</v>
      </c>
      <c r="F23" s="183">
        <v>20724</v>
      </c>
      <c r="G23" s="183">
        <v>0</v>
      </c>
      <c r="H23" s="183">
        <v>0</v>
      </c>
      <c r="I23" s="183">
        <v>0</v>
      </c>
      <c r="J23" s="183">
        <v>0</v>
      </c>
      <c r="K23" s="183">
        <v>8000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12724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</row>
    <row r="24" spans="3:41" x14ac:dyDescent="0.3">
      <c r="C24" s="183">
        <v>47</v>
      </c>
      <c r="D24" s="183">
        <v>3</v>
      </c>
      <c r="E24" s="183">
        <v>11</v>
      </c>
      <c r="F24" s="183">
        <v>8361.613294666915</v>
      </c>
      <c r="G24" s="183">
        <v>0</v>
      </c>
      <c r="H24" s="183">
        <v>28.279961333580143</v>
      </c>
      <c r="I24" s="183">
        <v>0</v>
      </c>
      <c r="J24" s="183">
        <v>0</v>
      </c>
      <c r="K24" s="183">
        <v>8333.3333333333339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</row>
    <row r="25" spans="3:41" x14ac:dyDescent="0.3">
      <c r="C25" s="183">
        <v>47</v>
      </c>
      <c r="D25" s="183">
        <v>4</v>
      </c>
      <c r="E25" s="183">
        <v>1</v>
      </c>
      <c r="F25" s="183">
        <v>55.35</v>
      </c>
      <c r="G25" s="183">
        <v>0</v>
      </c>
      <c r="H25" s="183">
        <v>0.1</v>
      </c>
      <c r="I25" s="183">
        <v>0</v>
      </c>
      <c r="J25" s="183">
        <v>0</v>
      </c>
      <c r="K25" s="183">
        <v>42.25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13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</row>
    <row r="26" spans="3:41" x14ac:dyDescent="0.3">
      <c r="C26" s="183">
        <v>47</v>
      </c>
      <c r="D26" s="183">
        <v>4</v>
      </c>
      <c r="E26" s="183">
        <v>2</v>
      </c>
      <c r="F26" s="183">
        <v>8591.2000000000007</v>
      </c>
      <c r="G26" s="183">
        <v>0</v>
      </c>
      <c r="H26" s="183">
        <v>35.200000000000003</v>
      </c>
      <c r="I26" s="183">
        <v>0</v>
      </c>
      <c r="J26" s="183">
        <v>0</v>
      </c>
      <c r="K26" s="183">
        <v>6481.25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2074.75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</row>
    <row r="27" spans="3:41" x14ac:dyDescent="0.3">
      <c r="C27" s="183">
        <v>47</v>
      </c>
      <c r="D27" s="183">
        <v>4</v>
      </c>
      <c r="E27" s="183">
        <v>4</v>
      </c>
      <c r="F27" s="183">
        <v>410</v>
      </c>
      <c r="G27" s="183">
        <v>0</v>
      </c>
      <c r="H27" s="183">
        <v>0</v>
      </c>
      <c r="I27" s="183">
        <v>0</v>
      </c>
      <c r="J27" s="183">
        <v>0</v>
      </c>
      <c r="K27" s="183">
        <v>180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230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</row>
    <row r="28" spans="3:41" x14ac:dyDescent="0.3">
      <c r="C28" s="183">
        <v>47</v>
      </c>
      <c r="D28" s="183">
        <v>4</v>
      </c>
      <c r="E28" s="183">
        <v>6</v>
      </c>
      <c r="F28" s="183">
        <v>1400039</v>
      </c>
      <c r="G28" s="183">
        <v>0</v>
      </c>
      <c r="H28" s="183">
        <v>9605</v>
      </c>
      <c r="I28" s="183">
        <v>0</v>
      </c>
      <c r="J28" s="183">
        <v>0</v>
      </c>
      <c r="K28" s="183">
        <v>1116901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273533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</row>
    <row r="29" spans="3:41" x14ac:dyDescent="0.3">
      <c r="C29" s="183">
        <v>47</v>
      </c>
      <c r="D29" s="183">
        <v>4</v>
      </c>
      <c r="E29" s="183">
        <v>9</v>
      </c>
      <c r="F29" s="183">
        <v>8772</v>
      </c>
      <c r="G29" s="183">
        <v>0</v>
      </c>
      <c r="H29" s="183">
        <v>0</v>
      </c>
      <c r="I29" s="183">
        <v>0</v>
      </c>
      <c r="J29" s="183">
        <v>0</v>
      </c>
      <c r="K29" s="183">
        <v>8000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772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</row>
    <row r="30" spans="3:41" x14ac:dyDescent="0.3">
      <c r="C30" s="183">
        <v>47</v>
      </c>
      <c r="D30" s="183">
        <v>4</v>
      </c>
      <c r="E30" s="183">
        <v>10</v>
      </c>
      <c r="F30" s="183">
        <v>1000</v>
      </c>
      <c r="G30" s="183">
        <v>0</v>
      </c>
      <c r="H30" s="183">
        <v>0</v>
      </c>
      <c r="I30" s="183">
        <v>0</v>
      </c>
      <c r="J30" s="183">
        <v>0</v>
      </c>
      <c r="K30" s="183">
        <v>1000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</row>
    <row r="31" spans="3:41" x14ac:dyDescent="0.3">
      <c r="C31" s="183">
        <v>47</v>
      </c>
      <c r="D31" s="183">
        <v>4</v>
      </c>
      <c r="E31" s="183">
        <v>11</v>
      </c>
      <c r="F31" s="183">
        <v>8361.613294666915</v>
      </c>
      <c r="G31" s="183">
        <v>0</v>
      </c>
      <c r="H31" s="183">
        <v>28.279961333580143</v>
      </c>
      <c r="I31" s="183">
        <v>0</v>
      </c>
      <c r="J31" s="183">
        <v>0</v>
      </c>
      <c r="K31" s="183">
        <v>8333.3333333333339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</row>
    <row r="32" spans="3:41" x14ac:dyDescent="0.3">
      <c r="C32" s="183">
        <v>47</v>
      </c>
      <c r="D32" s="183">
        <v>5</v>
      </c>
      <c r="E32" s="183">
        <v>1</v>
      </c>
      <c r="F32" s="183">
        <v>55.35</v>
      </c>
      <c r="G32" s="183">
        <v>0</v>
      </c>
      <c r="H32" s="183">
        <v>0.1</v>
      </c>
      <c r="I32" s="183">
        <v>0</v>
      </c>
      <c r="J32" s="183">
        <v>0</v>
      </c>
      <c r="K32" s="183">
        <v>42.25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13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</row>
    <row r="33" spans="3:41" x14ac:dyDescent="0.3">
      <c r="C33" s="183">
        <v>47</v>
      </c>
      <c r="D33" s="183">
        <v>5</v>
      </c>
      <c r="E33" s="183">
        <v>2</v>
      </c>
      <c r="F33" s="183">
        <v>7921.99</v>
      </c>
      <c r="G33" s="183">
        <v>0</v>
      </c>
      <c r="H33" s="183">
        <v>33.6</v>
      </c>
      <c r="I33" s="183">
        <v>0</v>
      </c>
      <c r="J33" s="183">
        <v>0</v>
      </c>
      <c r="K33" s="183">
        <v>5927.39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1961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</row>
    <row r="34" spans="3:41" x14ac:dyDescent="0.3">
      <c r="C34" s="183">
        <v>47</v>
      </c>
      <c r="D34" s="183">
        <v>5</v>
      </c>
      <c r="E34" s="183">
        <v>3</v>
      </c>
      <c r="F34" s="183">
        <v>40</v>
      </c>
      <c r="G34" s="183">
        <v>0</v>
      </c>
      <c r="H34" s="183">
        <v>0</v>
      </c>
      <c r="I34" s="183">
        <v>0</v>
      </c>
      <c r="J34" s="183">
        <v>0</v>
      </c>
      <c r="K34" s="183">
        <v>40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</row>
    <row r="35" spans="3:41" x14ac:dyDescent="0.3">
      <c r="C35" s="183">
        <v>47</v>
      </c>
      <c r="D35" s="183">
        <v>5</v>
      </c>
      <c r="E35" s="183">
        <v>4</v>
      </c>
      <c r="F35" s="183">
        <v>495</v>
      </c>
      <c r="G35" s="183">
        <v>0</v>
      </c>
      <c r="H35" s="183">
        <v>0</v>
      </c>
      <c r="I35" s="183">
        <v>0</v>
      </c>
      <c r="J35" s="183">
        <v>0</v>
      </c>
      <c r="K35" s="183">
        <v>310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185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</row>
    <row r="36" spans="3:41" x14ac:dyDescent="0.3">
      <c r="C36" s="183">
        <v>47</v>
      </c>
      <c r="D36" s="183">
        <v>5</v>
      </c>
      <c r="E36" s="183">
        <v>6</v>
      </c>
      <c r="F36" s="183">
        <v>1489061</v>
      </c>
      <c r="G36" s="183">
        <v>0</v>
      </c>
      <c r="H36" s="183">
        <v>9605</v>
      </c>
      <c r="I36" s="183">
        <v>0</v>
      </c>
      <c r="J36" s="183">
        <v>0</v>
      </c>
      <c r="K36" s="183">
        <v>1201978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277478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</row>
    <row r="37" spans="3:41" x14ac:dyDescent="0.3">
      <c r="C37" s="183">
        <v>47</v>
      </c>
      <c r="D37" s="183">
        <v>5</v>
      </c>
      <c r="E37" s="183">
        <v>9</v>
      </c>
      <c r="F37" s="183">
        <v>8772</v>
      </c>
      <c r="G37" s="183">
        <v>0</v>
      </c>
      <c r="H37" s="183">
        <v>0</v>
      </c>
      <c r="I37" s="183">
        <v>0</v>
      </c>
      <c r="J37" s="183">
        <v>0</v>
      </c>
      <c r="K37" s="183">
        <v>8000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772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</row>
    <row r="38" spans="3:41" x14ac:dyDescent="0.3">
      <c r="C38" s="183">
        <v>47</v>
      </c>
      <c r="D38" s="183">
        <v>5</v>
      </c>
      <c r="E38" s="183">
        <v>10</v>
      </c>
      <c r="F38" s="183">
        <v>900</v>
      </c>
      <c r="G38" s="183">
        <v>0</v>
      </c>
      <c r="H38" s="183">
        <v>900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</row>
    <row r="39" spans="3:41" x14ac:dyDescent="0.3">
      <c r="C39" s="183">
        <v>47</v>
      </c>
      <c r="D39" s="183">
        <v>5</v>
      </c>
      <c r="E39" s="183">
        <v>11</v>
      </c>
      <c r="F39" s="183">
        <v>8361.613294666915</v>
      </c>
      <c r="G39" s="183">
        <v>0</v>
      </c>
      <c r="H39" s="183">
        <v>28.279961333580143</v>
      </c>
      <c r="I39" s="183">
        <v>0</v>
      </c>
      <c r="J39" s="183">
        <v>0</v>
      </c>
      <c r="K39" s="183">
        <v>8333.3333333333339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</row>
    <row r="40" spans="3:41" x14ac:dyDescent="0.3">
      <c r="C40" s="183">
        <v>47</v>
      </c>
      <c r="D40" s="183">
        <v>6</v>
      </c>
      <c r="E40" s="183">
        <v>1</v>
      </c>
      <c r="F40" s="183">
        <v>52.35</v>
      </c>
      <c r="G40" s="183">
        <v>0</v>
      </c>
      <c r="H40" s="183">
        <v>0.1</v>
      </c>
      <c r="I40" s="183">
        <v>0</v>
      </c>
      <c r="J40" s="183">
        <v>0</v>
      </c>
      <c r="K40" s="183">
        <v>39.25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13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</row>
    <row r="41" spans="3:41" x14ac:dyDescent="0.3">
      <c r="C41" s="183">
        <v>47</v>
      </c>
      <c r="D41" s="183">
        <v>6</v>
      </c>
      <c r="E41" s="183">
        <v>2</v>
      </c>
      <c r="F41" s="183">
        <v>7250.2</v>
      </c>
      <c r="G41" s="183">
        <v>0</v>
      </c>
      <c r="H41" s="183">
        <v>35.200000000000003</v>
      </c>
      <c r="I41" s="183">
        <v>0</v>
      </c>
      <c r="J41" s="183">
        <v>0</v>
      </c>
      <c r="K41" s="183">
        <v>5274.5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1940.5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</row>
    <row r="42" spans="3:41" x14ac:dyDescent="0.3">
      <c r="C42" s="183">
        <v>47</v>
      </c>
      <c r="D42" s="183">
        <v>6</v>
      </c>
      <c r="E42" s="183">
        <v>3</v>
      </c>
      <c r="F42" s="183">
        <v>50</v>
      </c>
      <c r="G42" s="183">
        <v>0</v>
      </c>
      <c r="H42" s="183">
        <v>0</v>
      </c>
      <c r="I42" s="183">
        <v>0</v>
      </c>
      <c r="J42" s="183">
        <v>0</v>
      </c>
      <c r="K42" s="183">
        <v>50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</row>
    <row r="43" spans="3:41" x14ac:dyDescent="0.3">
      <c r="C43" s="183">
        <v>47</v>
      </c>
      <c r="D43" s="183">
        <v>6</v>
      </c>
      <c r="E43" s="183">
        <v>4</v>
      </c>
      <c r="F43" s="183">
        <v>596.5</v>
      </c>
      <c r="G43" s="183">
        <v>0</v>
      </c>
      <c r="H43" s="183">
        <v>0</v>
      </c>
      <c r="I43" s="183">
        <v>0</v>
      </c>
      <c r="J43" s="183">
        <v>0</v>
      </c>
      <c r="K43" s="183">
        <v>371.5</v>
      </c>
      <c r="L43" s="183">
        <v>0</v>
      </c>
      <c r="M43" s="183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225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</row>
    <row r="44" spans="3:41" x14ac:dyDescent="0.3">
      <c r="C44" s="183">
        <v>47</v>
      </c>
      <c r="D44" s="183">
        <v>6</v>
      </c>
      <c r="E44" s="183">
        <v>6</v>
      </c>
      <c r="F44" s="183">
        <v>1437580</v>
      </c>
      <c r="G44" s="183">
        <v>0</v>
      </c>
      <c r="H44" s="183">
        <v>9605</v>
      </c>
      <c r="I44" s="183">
        <v>0</v>
      </c>
      <c r="J44" s="183">
        <v>0</v>
      </c>
      <c r="K44" s="183">
        <v>1138037</v>
      </c>
      <c r="L44" s="183">
        <v>0</v>
      </c>
      <c r="M44" s="183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0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289938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</row>
    <row r="45" spans="3:41" x14ac:dyDescent="0.3">
      <c r="C45" s="183">
        <v>47</v>
      </c>
      <c r="D45" s="183">
        <v>6</v>
      </c>
      <c r="E45" s="183">
        <v>9</v>
      </c>
      <c r="F45" s="183">
        <v>23444</v>
      </c>
      <c r="G45" s="183">
        <v>0</v>
      </c>
      <c r="H45" s="183">
        <v>0</v>
      </c>
      <c r="I45" s="183">
        <v>0</v>
      </c>
      <c r="J45" s="183">
        <v>0</v>
      </c>
      <c r="K45" s="183">
        <v>7500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15944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</row>
    <row r="46" spans="3:41" x14ac:dyDescent="0.3">
      <c r="C46" s="183">
        <v>47</v>
      </c>
      <c r="D46" s="183">
        <v>6</v>
      </c>
      <c r="E46" s="183">
        <v>11</v>
      </c>
      <c r="F46" s="183">
        <v>8361.613294666915</v>
      </c>
      <c r="G46" s="183">
        <v>0</v>
      </c>
      <c r="H46" s="183">
        <v>28.279961333580143</v>
      </c>
      <c r="I46" s="183">
        <v>0</v>
      </c>
      <c r="J46" s="183">
        <v>0</v>
      </c>
      <c r="K46" s="183">
        <v>8333.3333333333339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</row>
    <row r="47" spans="3:41" x14ac:dyDescent="0.3">
      <c r="C47" s="183">
        <v>47</v>
      </c>
      <c r="D47" s="183">
        <v>7</v>
      </c>
      <c r="E47" s="183">
        <v>1</v>
      </c>
      <c r="F47" s="183">
        <v>53.35</v>
      </c>
      <c r="G47" s="183">
        <v>0</v>
      </c>
      <c r="H47" s="183">
        <v>0.1</v>
      </c>
      <c r="I47" s="183">
        <v>0</v>
      </c>
      <c r="J47" s="183">
        <v>0</v>
      </c>
      <c r="K47" s="183">
        <v>40.25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13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0</v>
      </c>
    </row>
    <row r="48" spans="3:41" x14ac:dyDescent="0.3">
      <c r="C48" s="183">
        <v>47</v>
      </c>
      <c r="D48" s="183">
        <v>7</v>
      </c>
      <c r="E48" s="183">
        <v>2</v>
      </c>
      <c r="F48" s="183">
        <v>6267.8</v>
      </c>
      <c r="G48" s="183">
        <v>0</v>
      </c>
      <c r="H48" s="183">
        <v>36.799999999999997</v>
      </c>
      <c r="I48" s="183">
        <v>0</v>
      </c>
      <c r="J48" s="183">
        <v>0</v>
      </c>
      <c r="K48" s="183">
        <v>4720.5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1510.5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</row>
    <row r="49" spans="3:41" x14ac:dyDescent="0.3">
      <c r="C49" s="183">
        <v>47</v>
      </c>
      <c r="D49" s="183">
        <v>7</v>
      </c>
      <c r="E49" s="183">
        <v>6</v>
      </c>
      <c r="F49" s="183">
        <v>1797207</v>
      </c>
      <c r="G49" s="183">
        <v>0</v>
      </c>
      <c r="H49" s="183">
        <v>9605</v>
      </c>
      <c r="I49" s="183">
        <v>0</v>
      </c>
      <c r="J49" s="183">
        <v>0</v>
      </c>
      <c r="K49" s="183">
        <v>1453936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333666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</row>
    <row r="50" spans="3:41" x14ac:dyDescent="0.3">
      <c r="C50" s="183">
        <v>47</v>
      </c>
      <c r="D50" s="183">
        <v>7</v>
      </c>
      <c r="E50" s="183">
        <v>9</v>
      </c>
      <c r="F50" s="183">
        <v>474021</v>
      </c>
      <c r="G50" s="183">
        <v>0</v>
      </c>
      <c r="H50" s="183">
        <v>0</v>
      </c>
      <c r="I50" s="183">
        <v>0</v>
      </c>
      <c r="J50" s="183">
        <v>0</v>
      </c>
      <c r="K50" s="183">
        <v>380987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93034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</row>
    <row r="51" spans="3:41" x14ac:dyDescent="0.3">
      <c r="C51" s="183">
        <v>47</v>
      </c>
      <c r="D51" s="183">
        <v>7</v>
      </c>
      <c r="E51" s="183">
        <v>10</v>
      </c>
      <c r="F51" s="183">
        <v>15834</v>
      </c>
      <c r="G51" s="183">
        <v>0</v>
      </c>
      <c r="H51" s="183">
        <v>0</v>
      </c>
      <c r="I51" s="183">
        <v>0</v>
      </c>
      <c r="J51" s="183">
        <v>0</v>
      </c>
      <c r="K51" s="183">
        <v>15834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</row>
    <row r="52" spans="3:41" x14ac:dyDescent="0.3">
      <c r="C52" s="183">
        <v>47</v>
      </c>
      <c r="D52" s="183">
        <v>7</v>
      </c>
      <c r="E52" s="183">
        <v>11</v>
      </c>
      <c r="F52" s="183">
        <v>8361.613294666915</v>
      </c>
      <c r="G52" s="183">
        <v>0</v>
      </c>
      <c r="H52" s="183">
        <v>28.279961333580143</v>
      </c>
      <c r="I52" s="183">
        <v>0</v>
      </c>
      <c r="J52" s="183">
        <v>0</v>
      </c>
      <c r="K52" s="183">
        <v>8333.3333333333339</v>
      </c>
      <c r="L52" s="183">
        <v>0</v>
      </c>
      <c r="M52" s="183">
        <v>0</v>
      </c>
      <c r="N52" s="183">
        <v>0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</row>
    <row r="53" spans="3:41" x14ac:dyDescent="0.3">
      <c r="C53" s="183">
        <v>47</v>
      </c>
      <c r="D53" s="183">
        <v>8</v>
      </c>
      <c r="E53" s="183">
        <v>1</v>
      </c>
      <c r="F53" s="183">
        <v>53.1</v>
      </c>
      <c r="G53" s="183">
        <v>0</v>
      </c>
      <c r="H53" s="183">
        <v>0.1</v>
      </c>
      <c r="I53" s="183">
        <v>0</v>
      </c>
      <c r="J53" s="183">
        <v>0</v>
      </c>
      <c r="K53" s="183">
        <v>39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14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</row>
    <row r="54" spans="3:41" x14ac:dyDescent="0.3">
      <c r="C54" s="183">
        <v>47</v>
      </c>
      <c r="D54" s="183">
        <v>8</v>
      </c>
      <c r="E54" s="183">
        <v>2</v>
      </c>
      <c r="F54" s="183">
        <v>6211.1</v>
      </c>
      <c r="G54" s="183">
        <v>0</v>
      </c>
      <c r="H54" s="183">
        <v>33.6</v>
      </c>
      <c r="I54" s="183">
        <v>0</v>
      </c>
      <c r="J54" s="183">
        <v>0</v>
      </c>
      <c r="K54" s="183">
        <v>4903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1274.5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</row>
    <row r="55" spans="3:41" x14ac:dyDescent="0.3">
      <c r="C55" s="183">
        <v>47</v>
      </c>
      <c r="D55" s="183">
        <v>8</v>
      </c>
      <c r="E55" s="183">
        <v>3</v>
      </c>
      <c r="F55" s="183">
        <v>7.5</v>
      </c>
      <c r="G55" s="183">
        <v>0</v>
      </c>
      <c r="H55" s="183">
        <v>0</v>
      </c>
      <c r="I55" s="183">
        <v>0</v>
      </c>
      <c r="J55" s="183">
        <v>0</v>
      </c>
      <c r="K55" s="183">
        <v>7.5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</row>
    <row r="56" spans="3:41" x14ac:dyDescent="0.3">
      <c r="C56" s="183">
        <v>47</v>
      </c>
      <c r="D56" s="183">
        <v>8</v>
      </c>
      <c r="E56" s="183">
        <v>4</v>
      </c>
      <c r="F56" s="183">
        <v>993.75</v>
      </c>
      <c r="G56" s="183">
        <v>0</v>
      </c>
      <c r="H56" s="183">
        <v>0</v>
      </c>
      <c r="I56" s="183">
        <v>0</v>
      </c>
      <c r="J56" s="183">
        <v>0</v>
      </c>
      <c r="K56" s="183">
        <v>576.75</v>
      </c>
      <c r="L56" s="183">
        <v>0</v>
      </c>
      <c r="M56" s="183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417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</row>
    <row r="57" spans="3:41" x14ac:dyDescent="0.3">
      <c r="C57" s="183">
        <v>47</v>
      </c>
      <c r="D57" s="183">
        <v>8</v>
      </c>
      <c r="E57" s="183">
        <v>6</v>
      </c>
      <c r="F57" s="183">
        <v>1463117</v>
      </c>
      <c r="G57" s="183">
        <v>0</v>
      </c>
      <c r="H57" s="183">
        <v>9605</v>
      </c>
      <c r="I57" s="183">
        <v>0</v>
      </c>
      <c r="J57" s="183">
        <v>0</v>
      </c>
      <c r="K57" s="183">
        <v>1146256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307256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</row>
    <row r="58" spans="3:41" x14ac:dyDescent="0.3">
      <c r="C58" s="183">
        <v>47</v>
      </c>
      <c r="D58" s="183">
        <v>8</v>
      </c>
      <c r="E58" s="183">
        <v>9</v>
      </c>
      <c r="F58" s="183">
        <v>29832</v>
      </c>
      <c r="G58" s="183">
        <v>0</v>
      </c>
      <c r="H58" s="183">
        <v>0</v>
      </c>
      <c r="I58" s="183">
        <v>0</v>
      </c>
      <c r="J58" s="183">
        <v>0</v>
      </c>
      <c r="K58" s="183">
        <v>16220</v>
      </c>
      <c r="L58" s="183">
        <v>0</v>
      </c>
      <c r="M58" s="183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13612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</row>
    <row r="59" spans="3:41" x14ac:dyDescent="0.3">
      <c r="C59" s="183">
        <v>47</v>
      </c>
      <c r="D59" s="183">
        <v>8</v>
      </c>
      <c r="E59" s="183">
        <v>10</v>
      </c>
      <c r="F59" s="183">
        <v>3200</v>
      </c>
      <c r="G59" s="183">
        <v>0</v>
      </c>
      <c r="H59" s="183">
        <v>0</v>
      </c>
      <c r="I59" s="183">
        <v>0</v>
      </c>
      <c r="J59" s="183">
        <v>0</v>
      </c>
      <c r="K59" s="183">
        <v>3200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</row>
    <row r="60" spans="3:41" x14ac:dyDescent="0.3">
      <c r="C60" s="183">
        <v>47</v>
      </c>
      <c r="D60" s="183">
        <v>8</v>
      </c>
      <c r="E60" s="183">
        <v>11</v>
      </c>
      <c r="F60" s="183">
        <v>8361.613294666915</v>
      </c>
      <c r="G60" s="183">
        <v>0</v>
      </c>
      <c r="H60" s="183">
        <v>28.279961333580143</v>
      </c>
      <c r="I60" s="183">
        <v>0</v>
      </c>
      <c r="J60" s="183">
        <v>0</v>
      </c>
      <c r="K60" s="183">
        <v>8333.3333333333339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</row>
    <row r="61" spans="3:41" x14ac:dyDescent="0.3">
      <c r="C61" s="183">
        <v>47</v>
      </c>
      <c r="D61" s="183">
        <v>9</v>
      </c>
      <c r="E61" s="183">
        <v>1</v>
      </c>
      <c r="F61" s="183">
        <v>54.1</v>
      </c>
      <c r="G61" s="183">
        <v>0</v>
      </c>
      <c r="H61" s="183">
        <v>0.1</v>
      </c>
      <c r="I61" s="183">
        <v>0</v>
      </c>
      <c r="J61" s="183">
        <v>0</v>
      </c>
      <c r="K61" s="183">
        <v>40</v>
      </c>
      <c r="L61" s="183">
        <v>0</v>
      </c>
      <c r="M61" s="183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14</v>
      </c>
      <c r="AJ61" s="183">
        <v>0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</row>
    <row r="62" spans="3:41" x14ac:dyDescent="0.3">
      <c r="C62" s="183">
        <v>47</v>
      </c>
      <c r="D62" s="183">
        <v>9</v>
      </c>
      <c r="E62" s="183">
        <v>2</v>
      </c>
      <c r="F62" s="183">
        <v>7457.3</v>
      </c>
      <c r="G62" s="183">
        <v>0</v>
      </c>
      <c r="H62" s="183">
        <v>12.8</v>
      </c>
      <c r="I62" s="183">
        <v>0</v>
      </c>
      <c r="J62" s="183">
        <v>0</v>
      </c>
      <c r="K62" s="183">
        <v>5631.5</v>
      </c>
      <c r="L62" s="183">
        <v>0</v>
      </c>
      <c r="M62" s="183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1813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</row>
    <row r="63" spans="3:41" x14ac:dyDescent="0.3">
      <c r="C63" s="183">
        <v>47</v>
      </c>
      <c r="D63" s="183">
        <v>9</v>
      </c>
      <c r="E63" s="183">
        <v>3</v>
      </c>
      <c r="F63" s="183">
        <v>64.2</v>
      </c>
      <c r="G63" s="183">
        <v>0</v>
      </c>
      <c r="H63" s="183">
        <v>11.2</v>
      </c>
      <c r="I63" s="183">
        <v>0</v>
      </c>
      <c r="J63" s="183">
        <v>0</v>
      </c>
      <c r="K63" s="183">
        <v>53</v>
      </c>
      <c r="L63" s="183">
        <v>0</v>
      </c>
      <c r="M63" s="183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3">
        <v>0</v>
      </c>
      <c r="AL63" s="183">
        <v>0</v>
      </c>
      <c r="AM63" s="183">
        <v>0</v>
      </c>
      <c r="AN63" s="183">
        <v>0</v>
      </c>
      <c r="AO63" s="183">
        <v>0</v>
      </c>
    </row>
    <row r="64" spans="3:41" x14ac:dyDescent="0.3">
      <c r="C64" s="183">
        <v>47</v>
      </c>
      <c r="D64" s="183">
        <v>9</v>
      </c>
      <c r="E64" s="183">
        <v>4</v>
      </c>
      <c r="F64" s="183">
        <v>507</v>
      </c>
      <c r="G64" s="183">
        <v>0</v>
      </c>
      <c r="H64" s="183">
        <v>0</v>
      </c>
      <c r="I64" s="183">
        <v>0</v>
      </c>
      <c r="J64" s="183">
        <v>0</v>
      </c>
      <c r="K64" s="183">
        <v>277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230</v>
      </c>
      <c r="AJ64" s="183">
        <v>0</v>
      </c>
      <c r="AK64" s="183">
        <v>0</v>
      </c>
      <c r="AL64" s="183">
        <v>0</v>
      </c>
      <c r="AM64" s="183">
        <v>0</v>
      </c>
      <c r="AN64" s="183">
        <v>0</v>
      </c>
      <c r="AO64" s="183">
        <v>0</v>
      </c>
    </row>
    <row r="65" spans="3:41" x14ac:dyDescent="0.3">
      <c r="C65" s="183">
        <v>47</v>
      </c>
      <c r="D65" s="183">
        <v>9</v>
      </c>
      <c r="E65" s="183">
        <v>6</v>
      </c>
      <c r="F65" s="183">
        <v>1381355</v>
      </c>
      <c r="G65" s="183">
        <v>0</v>
      </c>
      <c r="H65" s="183">
        <v>12756</v>
      </c>
      <c r="I65" s="183">
        <v>0</v>
      </c>
      <c r="J65" s="183">
        <v>0</v>
      </c>
      <c r="K65" s="183">
        <v>1108964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259635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</row>
    <row r="66" spans="3:41" x14ac:dyDescent="0.3">
      <c r="C66" s="183">
        <v>47</v>
      </c>
      <c r="D66" s="183">
        <v>9</v>
      </c>
      <c r="E66" s="183">
        <v>9</v>
      </c>
      <c r="F66" s="183">
        <v>28432</v>
      </c>
      <c r="G66" s="183">
        <v>0</v>
      </c>
      <c r="H66" s="183">
        <v>0</v>
      </c>
      <c r="I66" s="183">
        <v>0</v>
      </c>
      <c r="J66" s="183">
        <v>0</v>
      </c>
      <c r="K66" s="183">
        <v>16508</v>
      </c>
      <c r="L66" s="183">
        <v>0</v>
      </c>
      <c r="M66" s="183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11924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</row>
    <row r="67" spans="3:41" x14ac:dyDescent="0.3">
      <c r="C67" s="183">
        <v>47</v>
      </c>
      <c r="D67" s="183">
        <v>9</v>
      </c>
      <c r="E67" s="183">
        <v>11</v>
      </c>
      <c r="F67" s="183">
        <v>8361.613294666915</v>
      </c>
      <c r="G67" s="183">
        <v>0</v>
      </c>
      <c r="H67" s="183">
        <v>28.279961333580143</v>
      </c>
      <c r="I67" s="183">
        <v>0</v>
      </c>
      <c r="J67" s="183">
        <v>0</v>
      </c>
      <c r="K67" s="183">
        <v>8333.3333333333339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</row>
    <row r="68" spans="3:41" x14ac:dyDescent="0.3">
      <c r="C68" s="183">
        <v>47</v>
      </c>
      <c r="D68" s="183">
        <v>10</v>
      </c>
      <c r="E68" s="183">
        <v>1</v>
      </c>
      <c r="F68" s="183">
        <v>56.6</v>
      </c>
      <c r="G68" s="183">
        <v>0</v>
      </c>
      <c r="H68" s="183">
        <v>0.1</v>
      </c>
      <c r="I68" s="183">
        <v>0</v>
      </c>
      <c r="J68" s="183">
        <v>0</v>
      </c>
      <c r="K68" s="183">
        <v>42.5</v>
      </c>
      <c r="L68" s="183">
        <v>0</v>
      </c>
      <c r="M68" s="183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  <c r="Z68" s="183">
        <v>0</v>
      </c>
      <c r="AA68" s="183">
        <v>0</v>
      </c>
      <c r="AB68" s="183">
        <v>0</v>
      </c>
      <c r="AC68" s="183">
        <v>0</v>
      </c>
      <c r="AD68" s="183">
        <v>0</v>
      </c>
      <c r="AE68" s="183">
        <v>0</v>
      </c>
      <c r="AF68" s="183">
        <v>0</v>
      </c>
      <c r="AG68" s="183">
        <v>0</v>
      </c>
      <c r="AH68" s="183">
        <v>0</v>
      </c>
      <c r="AI68" s="183">
        <v>14</v>
      </c>
      <c r="AJ68" s="183">
        <v>0</v>
      </c>
      <c r="AK68" s="183">
        <v>0</v>
      </c>
      <c r="AL68" s="183">
        <v>0</v>
      </c>
      <c r="AM68" s="183">
        <v>0</v>
      </c>
      <c r="AN68" s="183">
        <v>0</v>
      </c>
      <c r="AO68" s="183">
        <v>0</v>
      </c>
    </row>
    <row r="69" spans="3:41" x14ac:dyDescent="0.3">
      <c r="C69" s="183">
        <v>47</v>
      </c>
      <c r="D69" s="183">
        <v>10</v>
      </c>
      <c r="E69" s="183">
        <v>2</v>
      </c>
      <c r="F69" s="183">
        <v>7761.44</v>
      </c>
      <c r="G69" s="183">
        <v>0</v>
      </c>
      <c r="H69" s="183">
        <v>35.200000000000003</v>
      </c>
      <c r="I69" s="183">
        <v>0</v>
      </c>
      <c r="J69" s="183">
        <v>0</v>
      </c>
      <c r="K69" s="183">
        <v>5925.24</v>
      </c>
      <c r="L69" s="183">
        <v>0</v>
      </c>
      <c r="M69" s="183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3">
        <v>0</v>
      </c>
      <c r="W69" s="183">
        <v>0</v>
      </c>
      <c r="X69" s="183">
        <v>0</v>
      </c>
      <c r="Y69" s="183">
        <v>0</v>
      </c>
      <c r="Z69" s="183">
        <v>0</v>
      </c>
      <c r="AA69" s="183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3">
        <v>0</v>
      </c>
      <c r="AH69" s="183">
        <v>0</v>
      </c>
      <c r="AI69" s="183">
        <v>1801</v>
      </c>
      <c r="AJ69" s="183">
        <v>0</v>
      </c>
      <c r="AK69" s="183">
        <v>0</v>
      </c>
      <c r="AL69" s="183">
        <v>0</v>
      </c>
      <c r="AM69" s="183">
        <v>0</v>
      </c>
      <c r="AN69" s="183">
        <v>0</v>
      </c>
      <c r="AO69" s="183">
        <v>0</v>
      </c>
    </row>
    <row r="70" spans="3:41" x14ac:dyDescent="0.3">
      <c r="C70" s="183">
        <v>47</v>
      </c>
      <c r="D70" s="183">
        <v>10</v>
      </c>
      <c r="E70" s="183">
        <v>3</v>
      </c>
      <c r="F70" s="183">
        <v>69.010000000000005</v>
      </c>
      <c r="G70" s="183">
        <v>0</v>
      </c>
      <c r="H70" s="183">
        <v>0</v>
      </c>
      <c r="I70" s="183">
        <v>0</v>
      </c>
      <c r="J70" s="183">
        <v>0</v>
      </c>
      <c r="K70" s="183">
        <v>69.010000000000005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3">
        <v>0</v>
      </c>
      <c r="W70" s="183">
        <v>0</v>
      </c>
      <c r="X70" s="183">
        <v>0</v>
      </c>
      <c r="Y70" s="183">
        <v>0</v>
      </c>
      <c r="Z70" s="183">
        <v>0</v>
      </c>
      <c r="AA70" s="183">
        <v>0</v>
      </c>
      <c r="AB70" s="183">
        <v>0</v>
      </c>
      <c r="AC70" s="183">
        <v>0</v>
      </c>
      <c r="AD70" s="183">
        <v>0</v>
      </c>
      <c r="AE70" s="183">
        <v>0</v>
      </c>
      <c r="AF70" s="183">
        <v>0</v>
      </c>
      <c r="AG70" s="183">
        <v>0</v>
      </c>
      <c r="AH70" s="183">
        <v>0</v>
      </c>
      <c r="AI70" s="183">
        <v>0</v>
      </c>
      <c r="AJ70" s="183">
        <v>0</v>
      </c>
      <c r="AK70" s="183">
        <v>0</v>
      </c>
      <c r="AL70" s="183">
        <v>0</v>
      </c>
      <c r="AM70" s="183">
        <v>0</v>
      </c>
      <c r="AN70" s="183">
        <v>0</v>
      </c>
      <c r="AO70" s="183">
        <v>0</v>
      </c>
    </row>
    <row r="71" spans="3:41" x14ac:dyDescent="0.3">
      <c r="C71" s="183">
        <v>47</v>
      </c>
      <c r="D71" s="183">
        <v>10</v>
      </c>
      <c r="E71" s="183">
        <v>4</v>
      </c>
      <c r="F71" s="183">
        <v>543</v>
      </c>
      <c r="G71" s="183">
        <v>0</v>
      </c>
      <c r="H71" s="183">
        <v>0</v>
      </c>
      <c r="I71" s="183">
        <v>0</v>
      </c>
      <c r="J71" s="183">
        <v>0</v>
      </c>
      <c r="K71" s="183">
        <v>323</v>
      </c>
      <c r="L71" s="183">
        <v>0</v>
      </c>
      <c r="M71" s="183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3">
        <v>0</v>
      </c>
      <c r="W71" s="183">
        <v>0</v>
      </c>
      <c r="X71" s="183">
        <v>0</v>
      </c>
      <c r="Y71" s="183">
        <v>0</v>
      </c>
      <c r="Z71" s="183">
        <v>0</v>
      </c>
      <c r="AA71" s="183">
        <v>0</v>
      </c>
      <c r="AB71" s="183">
        <v>0</v>
      </c>
      <c r="AC71" s="183">
        <v>0</v>
      </c>
      <c r="AD71" s="183">
        <v>0</v>
      </c>
      <c r="AE71" s="183">
        <v>0</v>
      </c>
      <c r="AF71" s="183">
        <v>0</v>
      </c>
      <c r="AG71" s="183">
        <v>0</v>
      </c>
      <c r="AH71" s="183">
        <v>0</v>
      </c>
      <c r="AI71" s="183">
        <v>220</v>
      </c>
      <c r="AJ71" s="183">
        <v>0</v>
      </c>
      <c r="AK71" s="183">
        <v>0</v>
      </c>
      <c r="AL71" s="183">
        <v>0</v>
      </c>
      <c r="AM71" s="183">
        <v>0</v>
      </c>
      <c r="AN71" s="183">
        <v>0</v>
      </c>
      <c r="AO71" s="183">
        <v>0</v>
      </c>
    </row>
    <row r="72" spans="3:41" x14ac:dyDescent="0.3">
      <c r="C72" s="183">
        <v>47</v>
      </c>
      <c r="D72" s="183">
        <v>10</v>
      </c>
      <c r="E72" s="183">
        <v>6</v>
      </c>
      <c r="F72" s="183">
        <v>1413386</v>
      </c>
      <c r="G72" s="183">
        <v>0</v>
      </c>
      <c r="H72" s="183">
        <v>9605</v>
      </c>
      <c r="I72" s="183">
        <v>0</v>
      </c>
      <c r="J72" s="183">
        <v>0</v>
      </c>
      <c r="K72" s="183">
        <v>1138072</v>
      </c>
      <c r="L72" s="183">
        <v>0</v>
      </c>
      <c r="M72" s="183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3">
        <v>0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3">
        <v>0</v>
      </c>
      <c r="AE72" s="183">
        <v>0</v>
      </c>
      <c r="AF72" s="183">
        <v>0</v>
      </c>
      <c r="AG72" s="183">
        <v>0</v>
      </c>
      <c r="AH72" s="183">
        <v>0</v>
      </c>
      <c r="AI72" s="183">
        <v>265709</v>
      </c>
      <c r="AJ72" s="183">
        <v>0</v>
      </c>
      <c r="AK72" s="183">
        <v>0</v>
      </c>
      <c r="AL72" s="183">
        <v>0</v>
      </c>
      <c r="AM72" s="183">
        <v>0</v>
      </c>
      <c r="AN72" s="183">
        <v>0</v>
      </c>
      <c r="AO72" s="183">
        <v>0</v>
      </c>
    </row>
    <row r="73" spans="3:41" x14ac:dyDescent="0.3">
      <c r="C73" s="183">
        <v>47</v>
      </c>
      <c r="D73" s="183">
        <v>10</v>
      </c>
      <c r="E73" s="183">
        <v>9</v>
      </c>
      <c r="F73" s="183">
        <v>31692</v>
      </c>
      <c r="G73" s="183">
        <v>0</v>
      </c>
      <c r="H73" s="183">
        <v>0</v>
      </c>
      <c r="I73" s="183">
        <v>0</v>
      </c>
      <c r="J73" s="183">
        <v>0</v>
      </c>
      <c r="K73" s="183">
        <v>8072</v>
      </c>
      <c r="L73" s="183">
        <v>0</v>
      </c>
      <c r="M73" s="183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3">
        <v>0</v>
      </c>
      <c r="W73" s="183">
        <v>0</v>
      </c>
      <c r="X73" s="183">
        <v>0</v>
      </c>
      <c r="Y73" s="183">
        <v>0</v>
      </c>
      <c r="Z73" s="183">
        <v>0</v>
      </c>
      <c r="AA73" s="183">
        <v>0</v>
      </c>
      <c r="AB73" s="183">
        <v>0</v>
      </c>
      <c r="AC73" s="183">
        <v>0</v>
      </c>
      <c r="AD73" s="183">
        <v>0</v>
      </c>
      <c r="AE73" s="183">
        <v>0</v>
      </c>
      <c r="AF73" s="183">
        <v>0</v>
      </c>
      <c r="AG73" s="183">
        <v>0</v>
      </c>
      <c r="AH73" s="183">
        <v>0</v>
      </c>
      <c r="AI73" s="183">
        <v>23620</v>
      </c>
      <c r="AJ73" s="183">
        <v>0</v>
      </c>
      <c r="AK73" s="183">
        <v>0</v>
      </c>
      <c r="AL73" s="183">
        <v>0</v>
      </c>
      <c r="AM73" s="183">
        <v>0</v>
      </c>
      <c r="AN73" s="183">
        <v>0</v>
      </c>
      <c r="AO73" s="183">
        <v>0</v>
      </c>
    </row>
    <row r="74" spans="3:41" x14ac:dyDescent="0.3">
      <c r="C74" s="183">
        <v>47</v>
      </c>
      <c r="D74" s="183">
        <v>10</v>
      </c>
      <c r="E74" s="183">
        <v>11</v>
      </c>
      <c r="F74" s="183">
        <v>8361.613294666915</v>
      </c>
      <c r="G74" s="183">
        <v>0</v>
      </c>
      <c r="H74" s="183">
        <v>28.279961333580143</v>
      </c>
      <c r="I74" s="183">
        <v>0</v>
      </c>
      <c r="J74" s="183">
        <v>0</v>
      </c>
      <c r="K74" s="183">
        <v>8333.3333333333339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183">
        <v>0</v>
      </c>
      <c r="AA74" s="183">
        <v>0</v>
      </c>
      <c r="AB74" s="183">
        <v>0</v>
      </c>
      <c r="AC74" s="183">
        <v>0</v>
      </c>
      <c r="AD74" s="183">
        <v>0</v>
      </c>
      <c r="AE74" s="183">
        <v>0</v>
      </c>
      <c r="AF74" s="183">
        <v>0</v>
      </c>
      <c r="AG74" s="183">
        <v>0</v>
      </c>
      <c r="AH74" s="183">
        <v>0</v>
      </c>
      <c r="AI74" s="183">
        <v>0</v>
      </c>
      <c r="AJ74" s="183">
        <v>0</v>
      </c>
      <c r="AK74" s="183">
        <v>0</v>
      </c>
      <c r="AL74" s="183">
        <v>0</v>
      </c>
      <c r="AM74" s="183">
        <v>0</v>
      </c>
      <c r="AN74" s="183">
        <v>0</v>
      </c>
      <c r="AO74" s="183">
        <v>0</v>
      </c>
    </row>
    <row r="75" spans="3:41" x14ac:dyDescent="0.3">
      <c r="C75" s="183">
        <v>47</v>
      </c>
      <c r="D75" s="183">
        <v>11</v>
      </c>
      <c r="E75" s="183">
        <v>1</v>
      </c>
      <c r="F75" s="183">
        <v>56.1</v>
      </c>
      <c r="G75" s="183">
        <v>0</v>
      </c>
      <c r="H75" s="183">
        <v>0.1</v>
      </c>
      <c r="I75" s="183">
        <v>0</v>
      </c>
      <c r="J75" s="183">
        <v>0</v>
      </c>
      <c r="K75" s="183">
        <v>43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183">
        <v>0</v>
      </c>
      <c r="AA75" s="183">
        <v>0</v>
      </c>
      <c r="AB75" s="183">
        <v>0</v>
      </c>
      <c r="AC75" s="183">
        <v>0</v>
      </c>
      <c r="AD75" s="183">
        <v>0</v>
      </c>
      <c r="AE75" s="183">
        <v>0</v>
      </c>
      <c r="AF75" s="183">
        <v>0</v>
      </c>
      <c r="AG75" s="183">
        <v>0</v>
      </c>
      <c r="AH75" s="183">
        <v>0</v>
      </c>
      <c r="AI75" s="183">
        <v>13</v>
      </c>
      <c r="AJ75" s="183">
        <v>0</v>
      </c>
      <c r="AK75" s="183">
        <v>0</v>
      </c>
      <c r="AL75" s="183">
        <v>0</v>
      </c>
      <c r="AM75" s="183">
        <v>0</v>
      </c>
      <c r="AN75" s="183">
        <v>0</v>
      </c>
      <c r="AO75" s="183">
        <v>0</v>
      </c>
    </row>
    <row r="76" spans="3:41" x14ac:dyDescent="0.3">
      <c r="C76" s="183">
        <v>47</v>
      </c>
      <c r="D76" s="183">
        <v>11</v>
      </c>
      <c r="E76" s="183">
        <v>2</v>
      </c>
      <c r="F76" s="183">
        <v>7253.1</v>
      </c>
      <c r="G76" s="183">
        <v>0</v>
      </c>
      <c r="H76" s="183">
        <v>33.6</v>
      </c>
      <c r="I76" s="183">
        <v>0</v>
      </c>
      <c r="J76" s="183">
        <v>0</v>
      </c>
      <c r="K76" s="183">
        <v>5516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183">
        <v>0</v>
      </c>
      <c r="AA76" s="183">
        <v>0</v>
      </c>
      <c r="AB76" s="183">
        <v>0</v>
      </c>
      <c r="AC76" s="183">
        <v>0</v>
      </c>
      <c r="AD76" s="183">
        <v>0</v>
      </c>
      <c r="AE76" s="183">
        <v>0</v>
      </c>
      <c r="AF76" s="183">
        <v>0</v>
      </c>
      <c r="AG76" s="183">
        <v>0</v>
      </c>
      <c r="AH76" s="183">
        <v>0</v>
      </c>
      <c r="AI76" s="183">
        <v>1703.5</v>
      </c>
      <c r="AJ76" s="183">
        <v>0</v>
      </c>
      <c r="AK76" s="183">
        <v>0</v>
      </c>
      <c r="AL76" s="183">
        <v>0</v>
      </c>
      <c r="AM76" s="183">
        <v>0</v>
      </c>
      <c r="AN76" s="183">
        <v>0</v>
      </c>
      <c r="AO76" s="183">
        <v>0</v>
      </c>
    </row>
    <row r="77" spans="3:41" x14ac:dyDescent="0.3">
      <c r="C77" s="183">
        <v>47</v>
      </c>
      <c r="D77" s="183">
        <v>11</v>
      </c>
      <c r="E77" s="183">
        <v>3</v>
      </c>
      <c r="F77" s="183">
        <v>40.9</v>
      </c>
      <c r="G77" s="183">
        <v>0</v>
      </c>
      <c r="H77" s="183">
        <v>6.4</v>
      </c>
      <c r="I77" s="183">
        <v>0</v>
      </c>
      <c r="J77" s="183">
        <v>0</v>
      </c>
      <c r="K77" s="183">
        <v>34.5</v>
      </c>
      <c r="L77" s="183">
        <v>0</v>
      </c>
      <c r="M77" s="183">
        <v>0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0</v>
      </c>
      <c r="X77" s="183">
        <v>0</v>
      </c>
      <c r="Y77" s="183">
        <v>0</v>
      </c>
      <c r="Z77" s="183">
        <v>0</v>
      </c>
      <c r="AA77" s="183">
        <v>0</v>
      </c>
      <c r="AB77" s="183">
        <v>0</v>
      </c>
      <c r="AC77" s="183">
        <v>0</v>
      </c>
      <c r="AD77" s="183">
        <v>0</v>
      </c>
      <c r="AE77" s="183">
        <v>0</v>
      </c>
      <c r="AF77" s="183">
        <v>0</v>
      </c>
      <c r="AG77" s="183">
        <v>0</v>
      </c>
      <c r="AH77" s="183">
        <v>0</v>
      </c>
      <c r="AI77" s="183">
        <v>0</v>
      </c>
      <c r="AJ77" s="183">
        <v>0</v>
      </c>
      <c r="AK77" s="183">
        <v>0</v>
      </c>
      <c r="AL77" s="183">
        <v>0</v>
      </c>
      <c r="AM77" s="183">
        <v>0</v>
      </c>
      <c r="AN77" s="183">
        <v>0</v>
      </c>
      <c r="AO77" s="183">
        <v>0</v>
      </c>
    </row>
    <row r="78" spans="3:41" x14ac:dyDescent="0.3">
      <c r="C78" s="183">
        <v>47</v>
      </c>
      <c r="D78" s="183">
        <v>11</v>
      </c>
      <c r="E78" s="183">
        <v>4</v>
      </c>
      <c r="F78" s="183">
        <v>650.5</v>
      </c>
      <c r="G78" s="183">
        <v>0</v>
      </c>
      <c r="H78" s="183">
        <v>0</v>
      </c>
      <c r="I78" s="183">
        <v>0</v>
      </c>
      <c r="J78" s="183">
        <v>0</v>
      </c>
      <c r="K78" s="183">
        <v>425.5</v>
      </c>
      <c r="L78" s="183">
        <v>0</v>
      </c>
      <c r="M78" s="183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3">
        <v>0</v>
      </c>
      <c r="W78" s="183">
        <v>0</v>
      </c>
      <c r="X78" s="183">
        <v>0</v>
      </c>
      <c r="Y78" s="183">
        <v>0</v>
      </c>
      <c r="Z78" s="183">
        <v>0</v>
      </c>
      <c r="AA78" s="183">
        <v>0</v>
      </c>
      <c r="AB78" s="183">
        <v>0</v>
      </c>
      <c r="AC78" s="183">
        <v>0</v>
      </c>
      <c r="AD78" s="183">
        <v>0</v>
      </c>
      <c r="AE78" s="183">
        <v>0</v>
      </c>
      <c r="AF78" s="183">
        <v>0</v>
      </c>
      <c r="AG78" s="183">
        <v>0</v>
      </c>
      <c r="AH78" s="183">
        <v>0</v>
      </c>
      <c r="AI78" s="183">
        <v>225</v>
      </c>
      <c r="AJ78" s="183">
        <v>0</v>
      </c>
      <c r="AK78" s="183">
        <v>0</v>
      </c>
      <c r="AL78" s="183">
        <v>0</v>
      </c>
      <c r="AM78" s="183">
        <v>0</v>
      </c>
      <c r="AN78" s="183">
        <v>0</v>
      </c>
      <c r="AO78" s="183">
        <v>0</v>
      </c>
    </row>
    <row r="79" spans="3:41" x14ac:dyDescent="0.3">
      <c r="C79" s="183">
        <v>47</v>
      </c>
      <c r="D79" s="183">
        <v>11</v>
      </c>
      <c r="E79" s="183">
        <v>6</v>
      </c>
      <c r="F79" s="183">
        <v>1822664</v>
      </c>
      <c r="G79" s="183">
        <v>0</v>
      </c>
      <c r="H79" s="183">
        <v>11435</v>
      </c>
      <c r="I79" s="183">
        <v>0</v>
      </c>
      <c r="J79" s="183">
        <v>0</v>
      </c>
      <c r="K79" s="183">
        <v>1480786</v>
      </c>
      <c r="L79" s="183">
        <v>0</v>
      </c>
      <c r="M79" s="183">
        <v>0</v>
      </c>
      <c r="N79" s="183">
        <v>0</v>
      </c>
      <c r="O79" s="183">
        <v>0</v>
      </c>
      <c r="P79" s="183">
        <v>0</v>
      </c>
      <c r="Q79" s="183">
        <v>0</v>
      </c>
      <c r="R79" s="183">
        <v>0</v>
      </c>
      <c r="S79" s="183">
        <v>0</v>
      </c>
      <c r="T79" s="183">
        <v>0</v>
      </c>
      <c r="U79" s="183">
        <v>0</v>
      </c>
      <c r="V79" s="183">
        <v>0</v>
      </c>
      <c r="W79" s="183">
        <v>0</v>
      </c>
      <c r="X79" s="183">
        <v>0</v>
      </c>
      <c r="Y79" s="183">
        <v>0</v>
      </c>
      <c r="Z79" s="183">
        <v>0</v>
      </c>
      <c r="AA79" s="183">
        <v>0</v>
      </c>
      <c r="AB79" s="183">
        <v>0</v>
      </c>
      <c r="AC79" s="183">
        <v>0</v>
      </c>
      <c r="AD79" s="183">
        <v>0</v>
      </c>
      <c r="AE79" s="183">
        <v>0</v>
      </c>
      <c r="AF79" s="183">
        <v>0</v>
      </c>
      <c r="AG79" s="183">
        <v>0</v>
      </c>
      <c r="AH79" s="183">
        <v>0</v>
      </c>
      <c r="AI79" s="183">
        <v>330443</v>
      </c>
      <c r="AJ79" s="183">
        <v>0</v>
      </c>
      <c r="AK79" s="183">
        <v>0</v>
      </c>
      <c r="AL79" s="183">
        <v>0</v>
      </c>
      <c r="AM79" s="183">
        <v>0</v>
      </c>
      <c r="AN79" s="183">
        <v>0</v>
      </c>
      <c r="AO79" s="183">
        <v>0</v>
      </c>
    </row>
    <row r="80" spans="3:41" x14ac:dyDescent="0.3">
      <c r="C80" s="183">
        <v>47</v>
      </c>
      <c r="D80" s="183">
        <v>11</v>
      </c>
      <c r="E80" s="183">
        <v>9</v>
      </c>
      <c r="F80" s="183">
        <v>465219</v>
      </c>
      <c r="G80" s="183">
        <v>0</v>
      </c>
      <c r="H80" s="183">
        <v>0</v>
      </c>
      <c r="I80" s="183">
        <v>0</v>
      </c>
      <c r="J80" s="183">
        <v>0</v>
      </c>
      <c r="K80" s="183">
        <v>374611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0</v>
      </c>
      <c r="X80" s="183">
        <v>0</v>
      </c>
      <c r="Y80" s="183">
        <v>0</v>
      </c>
      <c r="Z80" s="183">
        <v>0</v>
      </c>
      <c r="AA80" s="183">
        <v>0</v>
      </c>
      <c r="AB80" s="183">
        <v>0</v>
      </c>
      <c r="AC80" s="183">
        <v>0</v>
      </c>
      <c r="AD80" s="183">
        <v>0</v>
      </c>
      <c r="AE80" s="183">
        <v>0</v>
      </c>
      <c r="AF80" s="183">
        <v>0</v>
      </c>
      <c r="AG80" s="183">
        <v>0</v>
      </c>
      <c r="AH80" s="183">
        <v>0</v>
      </c>
      <c r="AI80" s="183">
        <v>90608</v>
      </c>
      <c r="AJ80" s="183">
        <v>0</v>
      </c>
      <c r="AK80" s="183">
        <v>0</v>
      </c>
      <c r="AL80" s="183">
        <v>0</v>
      </c>
      <c r="AM80" s="183">
        <v>0</v>
      </c>
      <c r="AN80" s="183">
        <v>0</v>
      </c>
      <c r="AO80" s="183">
        <v>0</v>
      </c>
    </row>
    <row r="81" spans="3:41" x14ac:dyDescent="0.3">
      <c r="C81" s="183">
        <v>47</v>
      </c>
      <c r="D81" s="183">
        <v>11</v>
      </c>
      <c r="E81" s="183">
        <v>10</v>
      </c>
      <c r="F81" s="183">
        <v>4745</v>
      </c>
      <c r="G81" s="183">
        <v>0</v>
      </c>
      <c r="H81" s="183">
        <v>0</v>
      </c>
      <c r="I81" s="183">
        <v>0</v>
      </c>
      <c r="J81" s="183">
        <v>0</v>
      </c>
      <c r="K81" s="183">
        <v>4745</v>
      </c>
      <c r="L81" s="183">
        <v>0</v>
      </c>
      <c r="M81" s="183">
        <v>0</v>
      </c>
      <c r="N81" s="183">
        <v>0</v>
      </c>
      <c r="O81" s="183">
        <v>0</v>
      </c>
      <c r="P81" s="183">
        <v>0</v>
      </c>
      <c r="Q81" s="183">
        <v>0</v>
      </c>
      <c r="R81" s="183">
        <v>0</v>
      </c>
      <c r="S81" s="183">
        <v>0</v>
      </c>
      <c r="T81" s="183">
        <v>0</v>
      </c>
      <c r="U81" s="183">
        <v>0</v>
      </c>
      <c r="V81" s="183">
        <v>0</v>
      </c>
      <c r="W81" s="183">
        <v>0</v>
      </c>
      <c r="X81" s="183">
        <v>0</v>
      </c>
      <c r="Y81" s="183">
        <v>0</v>
      </c>
      <c r="Z81" s="183">
        <v>0</v>
      </c>
      <c r="AA81" s="183">
        <v>0</v>
      </c>
      <c r="AB81" s="183">
        <v>0</v>
      </c>
      <c r="AC81" s="183">
        <v>0</v>
      </c>
      <c r="AD81" s="183">
        <v>0</v>
      </c>
      <c r="AE81" s="183">
        <v>0</v>
      </c>
      <c r="AF81" s="183">
        <v>0</v>
      </c>
      <c r="AG81" s="183">
        <v>0</v>
      </c>
      <c r="AH81" s="183">
        <v>0</v>
      </c>
      <c r="AI81" s="183">
        <v>0</v>
      </c>
      <c r="AJ81" s="183">
        <v>0</v>
      </c>
      <c r="AK81" s="183">
        <v>0</v>
      </c>
      <c r="AL81" s="183">
        <v>0</v>
      </c>
      <c r="AM81" s="183">
        <v>0</v>
      </c>
      <c r="AN81" s="183">
        <v>0</v>
      </c>
      <c r="AO81" s="183">
        <v>0</v>
      </c>
    </row>
    <row r="82" spans="3:41" x14ac:dyDescent="0.3">
      <c r="C82" s="183">
        <v>47</v>
      </c>
      <c r="D82" s="183">
        <v>11</v>
      </c>
      <c r="E82" s="183">
        <v>11</v>
      </c>
      <c r="F82" s="183">
        <v>8361.613294666915</v>
      </c>
      <c r="G82" s="183">
        <v>0</v>
      </c>
      <c r="H82" s="183">
        <v>28.279961333580143</v>
      </c>
      <c r="I82" s="183">
        <v>0</v>
      </c>
      <c r="J82" s="183">
        <v>0</v>
      </c>
      <c r="K82" s="183">
        <v>8333.3333333333339</v>
      </c>
      <c r="L82" s="183">
        <v>0</v>
      </c>
      <c r="M82" s="183">
        <v>0</v>
      </c>
      <c r="N82" s="183">
        <v>0</v>
      </c>
      <c r="O82" s="183">
        <v>0</v>
      </c>
      <c r="P82" s="183">
        <v>0</v>
      </c>
      <c r="Q82" s="183">
        <v>0</v>
      </c>
      <c r="R82" s="183">
        <v>0</v>
      </c>
      <c r="S82" s="183">
        <v>0</v>
      </c>
      <c r="T82" s="183">
        <v>0</v>
      </c>
      <c r="U82" s="183">
        <v>0</v>
      </c>
      <c r="V82" s="183">
        <v>0</v>
      </c>
      <c r="W82" s="183">
        <v>0</v>
      </c>
      <c r="X82" s="183">
        <v>0</v>
      </c>
      <c r="Y82" s="183">
        <v>0</v>
      </c>
      <c r="Z82" s="183">
        <v>0</v>
      </c>
      <c r="AA82" s="183">
        <v>0</v>
      </c>
      <c r="AB82" s="183">
        <v>0</v>
      </c>
      <c r="AC82" s="183">
        <v>0</v>
      </c>
      <c r="AD82" s="183">
        <v>0</v>
      </c>
      <c r="AE82" s="183">
        <v>0</v>
      </c>
      <c r="AF82" s="183">
        <v>0</v>
      </c>
      <c r="AG82" s="183">
        <v>0</v>
      </c>
      <c r="AH82" s="183">
        <v>0</v>
      </c>
      <c r="AI82" s="183">
        <v>0</v>
      </c>
      <c r="AJ82" s="183">
        <v>0</v>
      </c>
      <c r="AK82" s="183">
        <v>0</v>
      </c>
      <c r="AL82" s="183">
        <v>0</v>
      </c>
      <c r="AM82" s="183">
        <v>0</v>
      </c>
      <c r="AN82" s="183">
        <v>0</v>
      </c>
      <c r="AO82" s="183">
        <v>0</v>
      </c>
    </row>
    <row r="83" spans="3:41" x14ac:dyDescent="0.3">
      <c r="C83" s="183">
        <v>47</v>
      </c>
      <c r="D83" s="183">
        <v>12</v>
      </c>
      <c r="E83" s="183">
        <v>1</v>
      </c>
      <c r="F83" s="183">
        <v>54.1</v>
      </c>
      <c r="G83" s="183">
        <v>0</v>
      </c>
      <c r="H83" s="183">
        <v>0.1</v>
      </c>
      <c r="I83" s="183">
        <v>0</v>
      </c>
      <c r="J83" s="183">
        <v>0</v>
      </c>
      <c r="K83" s="183">
        <v>41</v>
      </c>
      <c r="L83" s="183">
        <v>0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183">
        <v>0</v>
      </c>
      <c r="AA83" s="183">
        <v>0</v>
      </c>
      <c r="AB83" s="183">
        <v>0</v>
      </c>
      <c r="AC83" s="183">
        <v>0</v>
      </c>
      <c r="AD83" s="183">
        <v>0</v>
      </c>
      <c r="AE83" s="183">
        <v>0</v>
      </c>
      <c r="AF83" s="183">
        <v>0</v>
      </c>
      <c r="AG83" s="183">
        <v>0</v>
      </c>
      <c r="AH83" s="183">
        <v>0</v>
      </c>
      <c r="AI83" s="183">
        <v>13</v>
      </c>
      <c r="AJ83" s="183">
        <v>0</v>
      </c>
      <c r="AK83" s="183">
        <v>0</v>
      </c>
      <c r="AL83" s="183">
        <v>0</v>
      </c>
      <c r="AM83" s="183">
        <v>0</v>
      </c>
      <c r="AN83" s="183">
        <v>0</v>
      </c>
      <c r="AO83" s="183">
        <v>0</v>
      </c>
    </row>
    <row r="84" spans="3:41" x14ac:dyDescent="0.3">
      <c r="C84" s="183">
        <v>47</v>
      </c>
      <c r="D84" s="183">
        <v>12</v>
      </c>
      <c r="E84" s="183">
        <v>2</v>
      </c>
      <c r="F84" s="183">
        <v>6685.65</v>
      </c>
      <c r="G84" s="183">
        <v>0</v>
      </c>
      <c r="H84" s="183">
        <v>30.4</v>
      </c>
      <c r="I84" s="183">
        <v>0</v>
      </c>
      <c r="J84" s="183">
        <v>0</v>
      </c>
      <c r="K84" s="183">
        <v>5031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183">
        <v>0</v>
      </c>
      <c r="AA84" s="183">
        <v>0</v>
      </c>
      <c r="AB84" s="183">
        <v>0</v>
      </c>
      <c r="AC84" s="183">
        <v>0</v>
      </c>
      <c r="AD84" s="183">
        <v>0</v>
      </c>
      <c r="AE84" s="183">
        <v>0</v>
      </c>
      <c r="AF84" s="183">
        <v>0</v>
      </c>
      <c r="AG84" s="183">
        <v>0</v>
      </c>
      <c r="AH84" s="183">
        <v>0</v>
      </c>
      <c r="AI84" s="183">
        <v>1624.25</v>
      </c>
      <c r="AJ84" s="183">
        <v>0</v>
      </c>
      <c r="AK84" s="183">
        <v>0</v>
      </c>
      <c r="AL84" s="183">
        <v>0</v>
      </c>
      <c r="AM84" s="183">
        <v>0</v>
      </c>
      <c r="AN84" s="183">
        <v>0</v>
      </c>
      <c r="AO84" s="183">
        <v>0</v>
      </c>
    </row>
    <row r="85" spans="3:41" x14ac:dyDescent="0.3">
      <c r="C85" s="183">
        <v>47</v>
      </c>
      <c r="D85" s="183">
        <v>12</v>
      </c>
      <c r="E85" s="183">
        <v>3</v>
      </c>
      <c r="F85" s="183">
        <v>49.06</v>
      </c>
      <c r="G85" s="183">
        <v>0</v>
      </c>
      <c r="H85" s="183">
        <v>3.2</v>
      </c>
      <c r="I85" s="183">
        <v>0</v>
      </c>
      <c r="J85" s="183">
        <v>0</v>
      </c>
      <c r="K85" s="183">
        <v>45.86</v>
      </c>
      <c r="L85" s="183">
        <v>0</v>
      </c>
      <c r="M85" s="183">
        <v>0</v>
      </c>
      <c r="N85" s="183">
        <v>0</v>
      </c>
      <c r="O85" s="183">
        <v>0</v>
      </c>
      <c r="P85" s="183">
        <v>0</v>
      </c>
      <c r="Q85" s="183">
        <v>0</v>
      </c>
      <c r="R85" s="183">
        <v>0</v>
      </c>
      <c r="S85" s="183">
        <v>0</v>
      </c>
      <c r="T85" s="183">
        <v>0</v>
      </c>
      <c r="U85" s="183">
        <v>0</v>
      </c>
      <c r="V85" s="183">
        <v>0</v>
      </c>
      <c r="W85" s="183">
        <v>0</v>
      </c>
      <c r="X85" s="183">
        <v>0</v>
      </c>
      <c r="Y85" s="183">
        <v>0</v>
      </c>
      <c r="Z85" s="183">
        <v>0</v>
      </c>
      <c r="AA85" s="183">
        <v>0</v>
      </c>
      <c r="AB85" s="183">
        <v>0</v>
      </c>
      <c r="AC85" s="183">
        <v>0</v>
      </c>
      <c r="AD85" s="183">
        <v>0</v>
      </c>
      <c r="AE85" s="183">
        <v>0</v>
      </c>
      <c r="AF85" s="183">
        <v>0</v>
      </c>
      <c r="AG85" s="183">
        <v>0</v>
      </c>
      <c r="AH85" s="183">
        <v>0</v>
      </c>
      <c r="AI85" s="183">
        <v>0</v>
      </c>
      <c r="AJ85" s="183">
        <v>0</v>
      </c>
      <c r="AK85" s="183">
        <v>0</v>
      </c>
      <c r="AL85" s="183">
        <v>0</v>
      </c>
      <c r="AM85" s="183">
        <v>0</v>
      </c>
      <c r="AN85" s="183">
        <v>0</v>
      </c>
      <c r="AO85" s="183">
        <v>0</v>
      </c>
    </row>
    <row r="86" spans="3:41" x14ac:dyDescent="0.3">
      <c r="C86" s="183">
        <v>47</v>
      </c>
      <c r="D86" s="183">
        <v>12</v>
      </c>
      <c r="E86" s="183">
        <v>4</v>
      </c>
      <c r="F86" s="183">
        <v>1087.5</v>
      </c>
      <c r="G86" s="183">
        <v>0</v>
      </c>
      <c r="H86" s="183">
        <v>0</v>
      </c>
      <c r="I86" s="183">
        <v>0</v>
      </c>
      <c r="J86" s="183">
        <v>0</v>
      </c>
      <c r="K86" s="183">
        <v>744.5</v>
      </c>
      <c r="L86" s="183">
        <v>0</v>
      </c>
      <c r="M86" s="183">
        <v>0</v>
      </c>
      <c r="N86" s="183">
        <v>0</v>
      </c>
      <c r="O86" s="183">
        <v>0</v>
      </c>
      <c r="P86" s="183">
        <v>0</v>
      </c>
      <c r="Q86" s="183">
        <v>0</v>
      </c>
      <c r="R86" s="183">
        <v>0</v>
      </c>
      <c r="S86" s="183">
        <v>0</v>
      </c>
      <c r="T86" s="183">
        <v>0</v>
      </c>
      <c r="U86" s="183">
        <v>0</v>
      </c>
      <c r="V86" s="183">
        <v>0</v>
      </c>
      <c r="W86" s="183">
        <v>0</v>
      </c>
      <c r="X86" s="183">
        <v>0</v>
      </c>
      <c r="Y86" s="183">
        <v>0</v>
      </c>
      <c r="Z86" s="183">
        <v>0</v>
      </c>
      <c r="AA86" s="183">
        <v>0</v>
      </c>
      <c r="AB86" s="183">
        <v>0</v>
      </c>
      <c r="AC86" s="183">
        <v>0</v>
      </c>
      <c r="AD86" s="183">
        <v>0</v>
      </c>
      <c r="AE86" s="183">
        <v>0</v>
      </c>
      <c r="AF86" s="183">
        <v>0</v>
      </c>
      <c r="AG86" s="183">
        <v>0</v>
      </c>
      <c r="AH86" s="183">
        <v>0</v>
      </c>
      <c r="AI86" s="183">
        <v>343</v>
      </c>
      <c r="AJ86" s="183">
        <v>0</v>
      </c>
      <c r="AK86" s="183">
        <v>0</v>
      </c>
      <c r="AL86" s="183">
        <v>0</v>
      </c>
      <c r="AM86" s="183">
        <v>0</v>
      </c>
      <c r="AN86" s="183">
        <v>0</v>
      </c>
      <c r="AO86" s="183">
        <v>0</v>
      </c>
    </row>
    <row r="87" spans="3:41" x14ac:dyDescent="0.3">
      <c r="C87" s="183">
        <v>47</v>
      </c>
      <c r="D87" s="183">
        <v>12</v>
      </c>
      <c r="E87" s="183">
        <v>6</v>
      </c>
      <c r="F87" s="183">
        <v>1597630</v>
      </c>
      <c r="G87" s="183">
        <v>0</v>
      </c>
      <c r="H87" s="183">
        <v>10516</v>
      </c>
      <c r="I87" s="183">
        <v>0</v>
      </c>
      <c r="J87" s="183">
        <v>0</v>
      </c>
      <c r="K87" s="183">
        <v>1304225</v>
      </c>
      <c r="L87" s="183">
        <v>0</v>
      </c>
      <c r="M87" s="183">
        <v>0</v>
      </c>
      <c r="N87" s="183">
        <v>0</v>
      </c>
      <c r="O87" s="183">
        <v>0</v>
      </c>
      <c r="P87" s="183">
        <v>0</v>
      </c>
      <c r="Q87" s="183">
        <v>0</v>
      </c>
      <c r="R87" s="183">
        <v>0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3">
        <v>0</v>
      </c>
      <c r="Y87" s="183">
        <v>0</v>
      </c>
      <c r="Z87" s="183">
        <v>0</v>
      </c>
      <c r="AA87" s="183">
        <v>0</v>
      </c>
      <c r="AB87" s="183">
        <v>0</v>
      </c>
      <c r="AC87" s="183">
        <v>0</v>
      </c>
      <c r="AD87" s="183">
        <v>0</v>
      </c>
      <c r="AE87" s="183">
        <v>0</v>
      </c>
      <c r="AF87" s="183">
        <v>0</v>
      </c>
      <c r="AG87" s="183">
        <v>0</v>
      </c>
      <c r="AH87" s="183">
        <v>0</v>
      </c>
      <c r="AI87" s="183">
        <v>282889</v>
      </c>
      <c r="AJ87" s="183">
        <v>0</v>
      </c>
      <c r="AK87" s="183">
        <v>0</v>
      </c>
      <c r="AL87" s="183">
        <v>0</v>
      </c>
      <c r="AM87" s="183">
        <v>0</v>
      </c>
      <c r="AN87" s="183">
        <v>0</v>
      </c>
      <c r="AO87" s="183">
        <v>0</v>
      </c>
    </row>
    <row r="88" spans="3:41" x14ac:dyDescent="0.3">
      <c r="C88" s="183">
        <v>47</v>
      </c>
      <c r="D88" s="183">
        <v>12</v>
      </c>
      <c r="E88" s="183">
        <v>9</v>
      </c>
      <c r="F88" s="183">
        <v>54104</v>
      </c>
      <c r="G88" s="183">
        <v>0</v>
      </c>
      <c r="H88" s="183">
        <v>0</v>
      </c>
      <c r="I88" s="183">
        <v>0</v>
      </c>
      <c r="J88" s="183">
        <v>0</v>
      </c>
      <c r="K88" s="183">
        <v>41712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183">
        <v>0</v>
      </c>
      <c r="AA88" s="183">
        <v>0</v>
      </c>
      <c r="AB88" s="183">
        <v>0</v>
      </c>
      <c r="AC88" s="183">
        <v>0</v>
      </c>
      <c r="AD88" s="183">
        <v>0</v>
      </c>
      <c r="AE88" s="183">
        <v>0</v>
      </c>
      <c r="AF88" s="183">
        <v>0</v>
      </c>
      <c r="AG88" s="183">
        <v>0</v>
      </c>
      <c r="AH88" s="183">
        <v>0</v>
      </c>
      <c r="AI88" s="183">
        <v>12392</v>
      </c>
      <c r="AJ88" s="183">
        <v>0</v>
      </c>
      <c r="AK88" s="183">
        <v>0</v>
      </c>
      <c r="AL88" s="183">
        <v>0</v>
      </c>
      <c r="AM88" s="183">
        <v>0</v>
      </c>
      <c r="AN88" s="183">
        <v>0</v>
      </c>
      <c r="AO88" s="183">
        <v>0</v>
      </c>
    </row>
    <row r="89" spans="3:41" x14ac:dyDescent="0.3">
      <c r="C89" s="183">
        <v>47</v>
      </c>
      <c r="D89" s="183">
        <v>12</v>
      </c>
      <c r="E89" s="183">
        <v>10</v>
      </c>
      <c r="F89" s="183">
        <v>15258</v>
      </c>
      <c r="G89" s="183">
        <v>0</v>
      </c>
      <c r="H89" s="183">
        <v>0</v>
      </c>
      <c r="I89" s="183">
        <v>0</v>
      </c>
      <c r="J89" s="183">
        <v>0</v>
      </c>
      <c r="K89" s="183">
        <v>15258</v>
      </c>
      <c r="L89" s="183">
        <v>0</v>
      </c>
      <c r="M89" s="183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0</v>
      </c>
      <c r="W89" s="183">
        <v>0</v>
      </c>
      <c r="X89" s="183">
        <v>0</v>
      </c>
      <c r="Y89" s="183">
        <v>0</v>
      </c>
      <c r="Z89" s="183">
        <v>0</v>
      </c>
      <c r="AA89" s="183">
        <v>0</v>
      </c>
      <c r="AB89" s="183">
        <v>0</v>
      </c>
      <c r="AC89" s="183">
        <v>0</v>
      </c>
      <c r="AD89" s="183">
        <v>0</v>
      </c>
      <c r="AE89" s="183">
        <v>0</v>
      </c>
      <c r="AF89" s="183">
        <v>0</v>
      </c>
      <c r="AG89" s="183">
        <v>0</v>
      </c>
      <c r="AH89" s="183">
        <v>0</v>
      </c>
      <c r="AI89" s="183">
        <v>0</v>
      </c>
      <c r="AJ89" s="183">
        <v>0</v>
      </c>
      <c r="AK89" s="183">
        <v>0</v>
      </c>
      <c r="AL89" s="183">
        <v>0</v>
      </c>
      <c r="AM89" s="183">
        <v>0</v>
      </c>
      <c r="AN89" s="183">
        <v>0</v>
      </c>
      <c r="AO89" s="183">
        <v>0</v>
      </c>
    </row>
    <row r="90" spans="3:41" x14ac:dyDescent="0.3">
      <c r="C90" s="183">
        <v>47</v>
      </c>
      <c r="D90" s="183">
        <v>12</v>
      </c>
      <c r="E90" s="183">
        <v>11</v>
      </c>
      <c r="F90" s="183">
        <v>8361.613294666915</v>
      </c>
      <c r="G90" s="183">
        <v>0</v>
      </c>
      <c r="H90" s="183">
        <v>28.279961333580143</v>
      </c>
      <c r="I90" s="183">
        <v>0</v>
      </c>
      <c r="J90" s="183">
        <v>0</v>
      </c>
      <c r="K90" s="183">
        <v>8333.3333333333339</v>
      </c>
      <c r="L90" s="183">
        <v>0</v>
      </c>
      <c r="M90" s="183">
        <v>0</v>
      </c>
      <c r="N90" s="183">
        <v>0</v>
      </c>
      <c r="O90" s="183">
        <v>0</v>
      </c>
      <c r="P90" s="183">
        <v>0</v>
      </c>
      <c r="Q90" s="183">
        <v>0</v>
      </c>
      <c r="R90" s="183">
        <v>0</v>
      </c>
      <c r="S90" s="183">
        <v>0</v>
      </c>
      <c r="T90" s="183">
        <v>0</v>
      </c>
      <c r="U90" s="183">
        <v>0</v>
      </c>
      <c r="V90" s="183">
        <v>0</v>
      </c>
      <c r="W90" s="183">
        <v>0</v>
      </c>
      <c r="X90" s="183">
        <v>0</v>
      </c>
      <c r="Y90" s="183">
        <v>0</v>
      </c>
      <c r="Z90" s="183">
        <v>0</v>
      </c>
      <c r="AA90" s="183">
        <v>0</v>
      </c>
      <c r="AB90" s="183">
        <v>0</v>
      </c>
      <c r="AC90" s="183">
        <v>0</v>
      </c>
      <c r="AD90" s="183">
        <v>0</v>
      </c>
      <c r="AE90" s="183">
        <v>0</v>
      </c>
      <c r="AF90" s="183">
        <v>0</v>
      </c>
      <c r="AG90" s="183">
        <v>0</v>
      </c>
      <c r="AH90" s="183">
        <v>0</v>
      </c>
      <c r="AI90" s="183">
        <v>0</v>
      </c>
      <c r="AJ90" s="183">
        <v>0</v>
      </c>
      <c r="AK90" s="183">
        <v>0</v>
      </c>
      <c r="AL90" s="183">
        <v>0</v>
      </c>
      <c r="AM90" s="183">
        <v>0</v>
      </c>
      <c r="AN90" s="183">
        <v>0</v>
      </c>
      <c r="AO90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3" t="s">
        <v>76</v>
      </c>
      <c r="B1" s="273"/>
      <c r="C1" s="274"/>
      <c r="D1" s="274"/>
      <c r="E1" s="274"/>
    </row>
    <row r="2" spans="1:5" ht="14.4" customHeight="1" thickBot="1" x14ac:dyDescent="0.35">
      <c r="A2" s="187" t="s">
        <v>220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79079.291804418273</v>
      </c>
      <c r="D4" s="135">
        <f ca="1">IF(ISERROR(VLOOKUP("Náklady celkem",INDIRECT("HI!$A:$G"),5,0)),0,VLOOKUP("Náklady celkem",INDIRECT("HI!$A:$G"),5,0))</f>
        <v>80558.520510000046</v>
      </c>
      <c r="E4" s="136">
        <f ca="1">IF(C4=0,0,D4/C4)</f>
        <v>1.0187056392619227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910.58117658722699</v>
      </c>
      <c r="D7" s="143">
        <f>IF(ISERROR(HI!E5),"",HI!E5)</f>
        <v>897.43388000000004</v>
      </c>
      <c r="E7" s="140">
        <f t="shared" ref="E7:E13" si="0">IF(C7=0,0,D7/C7)</f>
        <v>0.98556164247046951</v>
      </c>
    </row>
    <row r="8" spans="1:5" ht="14.4" customHeight="1" x14ac:dyDescent="0.3">
      <c r="A8" s="264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4" t="str">
        <f>HYPERLINK("#'LŽ Statim'!A1","Podíl statimových žádanek (max. 30%)")</f>
        <v>Podíl statimových žádanek (max. 30%)</v>
      </c>
      <c r="B9" s="262" t="s">
        <v>196</v>
      </c>
      <c r="C9" s="263">
        <v>0.3</v>
      </c>
      <c r="D9" s="263">
        <f>IF('LŽ Statim'!G3="",0,'LŽ Statim'!G3)</f>
        <v>4.4444444444444444E-3</v>
      </c>
      <c r="E9" s="140">
        <f>IF(C9=0,0,D9/C9)</f>
        <v>1.4814814814814815E-2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13217.94708650444</v>
      </c>
      <c r="D13" s="143">
        <f>IF(ISERROR(HI!E6),"",HI!E6)</f>
        <v>14887.064650000011</v>
      </c>
      <c r="E13" s="140">
        <f t="shared" si="0"/>
        <v>1.1262766110782623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22867.999279713425</v>
      </c>
      <c r="D14" s="139">
        <f ca="1">IF(ISERROR(VLOOKUP("Osobní náklady (Kč) *",INDIRECT("HI!$A:$G"),5,0)),0,VLOOKUP("Osobní náklady (Kč) *",INDIRECT("HI!$A:$G"),5,0))</f>
        <v>24277.435530000002</v>
      </c>
      <c r="E14" s="140">
        <f ca="1">IF(C14=0,0,D14/C14)</f>
        <v>1.0616335619503412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3" t="s">
        <v>86</v>
      </c>
      <c r="B1" s="273"/>
      <c r="C1" s="273"/>
      <c r="D1" s="273"/>
      <c r="E1" s="273"/>
      <c r="F1" s="273"/>
      <c r="G1" s="274"/>
      <c r="H1" s="274"/>
    </row>
    <row r="2" spans="1:8" ht="14.4" customHeight="1" thickBot="1" x14ac:dyDescent="0.35">
      <c r="A2" s="187" t="s">
        <v>220</v>
      </c>
      <c r="B2" s="88"/>
      <c r="C2" s="88"/>
      <c r="D2" s="88"/>
      <c r="E2" s="88"/>
      <c r="F2" s="88"/>
    </row>
    <row r="3" spans="1:8" ht="14.4" customHeight="1" x14ac:dyDescent="0.3">
      <c r="A3" s="275"/>
      <c r="B3" s="84">
        <v>2013</v>
      </c>
      <c r="C3" s="40">
        <v>2014</v>
      </c>
      <c r="D3" s="7"/>
      <c r="E3" s="279">
        <v>2015</v>
      </c>
      <c r="F3" s="280"/>
      <c r="G3" s="280"/>
      <c r="H3" s="281"/>
    </row>
    <row r="4" spans="1:8" ht="14.4" customHeight="1" thickBot="1" x14ac:dyDescent="0.35">
      <c r="A4" s="276"/>
      <c r="B4" s="277" t="s">
        <v>58</v>
      </c>
      <c r="C4" s="278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901.55295999999919</v>
      </c>
      <c r="C5" s="29">
        <v>917.9118299999999</v>
      </c>
      <c r="D5" s="8"/>
      <c r="E5" s="94">
        <v>897.43388000000004</v>
      </c>
      <c r="F5" s="28">
        <v>910.58117658722699</v>
      </c>
      <c r="G5" s="93">
        <f>E5-F5</f>
        <v>-13.147296587226947</v>
      </c>
      <c r="H5" s="99">
        <f>IF(F5&lt;0.00000001,"",E5/F5)</f>
        <v>0.98556164247046951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10449.246350000005</v>
      </c>
      <c r="C6" s="31">
        <v>16381.45012000001</v>
      </c>
      <c r="D6" s="8"/>
      <c r="E6" s="95">
        <v>14887.064650000011</v>
      </c>
      <c r="F6" s="30">
        <v>13217.94708650444</v>
      </c>
      <c r="G6" s="96">
        <f>E6-F6</f>
        <v>1669.1175634955707</v>
      </c>
      <c r="H6" s="100">
        <f>IF(F6&lt;0.00000001,"",E6/F6)</f>
        <v>1.1262766110782623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22499.361160000011</v>
      </c>
      <c r="C7" s="31">
        <v>23085.713660000009</v>
      </c>
      <c r="D7" s="8"/>
      <c r="E7" s="95">
        <v>24277.435530000002</v>
      </c>
      <c r="F7" s="30">
        <v>22867.999279713425</v>
      </c>
      <c r="G7" s="96">
        <f>E7-F7</f>
        <v>1409.436250286577</v>
      </c>
      <c r="H7" s="100">
        <f>IF(F7&lt;0.00000001,"",E7/F7)</f>
        <v>1.0616335619503412</v>
      </c>
    </row>
    <row r="8" spans="1:8" ht="14.4" customHeight="1" thickBot="1" x14ac:dyDescent="0.35">
      <c r="A8" s="1" t="s">
        <v>61</v>
      </c>
      <c r="B8" s="11">
        <v>34667.665040000007</v>
      </c>
      <c r="C8" s="33">
        <v>39658.062070000015</v>
      </c>
      <c r="D8" s="8"/>
      <c r="E8" s="97">
        <v>40496.586450000032</v>
      </c>
      <c r="F8" s="32">
        <v>42082.764261613178</v>
      </c>
      <c r="G8" s="98">
        <f>E8-F8</f>
        <v>-1586.1778116131463</v>
      </c>
      <c r="H8" s="101">
        <f>IF(F8&lt;0.00000001,"",E8/F8)</f>
        <v>0.96230813637259049</v>
      </c>
    </row>
    <row r="9" spans="1:8" ht="14.4" customHeight="1" thickBot="1" x14ac:dyDescent="0.35">
      <c r="A9" s="2" t="s">
        <v>62</v>
      </c>
      <c r="B9" s="3">
        <v>68517.825510000024</v>
      </c>
      <c r="C9" s="35">
        <v>80043.137680000029</v>
      </c>
      <c r="D9" s="8"/>
      <c r="E9" s="3">
        <v>80558.520510000046</v>
      </c>
      <c r="F9" s="34">
        <v>79079.291804418273</v>
      </c>
      <c r="G9" s="34">
        <f>E9-F9</f>
        <v>1479.2287055817724</v>
      </c>
      <c r="H9" s="102">
        <f>IF(F9&lt;0.00000001,"",E9/F9)</f>
        <v>1.0187056392619227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0" t="s">
        <v>143</v>
      </c>
      <c r="B18" s="241"/>
      <c r="C18" s="241"/>
      <c r="D18" s="241"/>
      <c r="E18" s="241"/>
      <c r="F18" s="241"/>
      <c r="G18" s="241"/>
      <c r="H18" s="241"/>
    </row>
    <row r="19" spans="1:8" x14ac:dyDescent="0.3">
      <c r="A19" s="239" t="s">
        <v>142</v>
      </c>
      <c r="B19" s="241"/>
      <c r="C19" s="241"/>
      <c r="D19" s="241"/>
      <c r="E19" s="241"/>
      <c r="F19" s="241"/>
      <c r="G19" s="241"/>
      <c r="H19" s="241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2" t="s">
        <v>222</v>
      </c>
      <c r="B1" s="282"/>
      <c r="C1" s="282"/>
      <c r="D1" s="282"/>
      <c r="E1" s="282"/>
      <c r="F1" s="282"/>
      <c r="G1" s="282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s="171" customFormat="1" ht="14.4" customHeight="1" thickBot="1" x14ac:dyDescent="0.3">
      <c r="A2" s="187" t="s">
        <v>220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221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90.874070000000003</v>
      </c>
      <c r="G7" s="52">
        <v>74.225170000000006</v>
      </c>
      <c r="H7" s="52">
        <v>90.778279999999995</v>
      </c>
      <c r="I7" s="52">
        <v>90.348079999999996</v>
      </c>
      <c r="J7" s="52">
        <v>55.648429999999998</v>
      </c>
      <c r="K7" s="52">
        <v>64.991630000000001</v>
      </c>
      <c r="L7" s="52">
        <v>77.529709999999994</v>
      </c>
      <c r="M7" s="52">
        <v>80.022760000000005</v>
      </c>
      <c r="N7" s="52">
        <v>68.403210000000001</v>
      </c>
      <c r="O7" s="52">
        <v>72.888130000000004</v>
      </c>
      <c r="P7" s="53">
        <v>897.43388000000004</v>
      </c>
      <c r="Q7" s="78">
        <v>0.98556164247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221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68.289500000000004</v>
      </c>
      <c r="G9" s="52">
        <v>2090.6648300000002</v>
      </c>
      <c r="H9" s="52">
        <v>1433.57269</v>
      </c>
      <c r="I9" s="52">
        <v>2088.4025799999999</v>
      </c>
      <c r="J9" s="52">
        <v>-30.075620000000001</v>
      </c>
      <c r="K9" s="52">
        <v>1963.9992199999999</v>
      </c>
      <c r="L9" s="52">
        <v>1186.3699099999999</v>
      </c>
      <c r="M9" s="52">
        <v>787.95378000000005</v>
      </c>
      <c r="N9" s="52">
        <v>2892.4703300000001</v>
      </c>
      <c r="O9" s="52">
        <v>27.58033</v>
      </c>
      <c r="P9" s="53">
        <v>14887.06465</v>
      </c>
      <c r="Q9" s="78">
        <v>1.126276611078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221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46.729219999999998</v>
      </c>
      <c r="G11" s="52">
        <v>87.246350000000007</v>
      </c>
      <c r="H11" s="52">
        <v>58.384480000000003</v>
      </c>
      <c r="I11" s="52">
        <v>72.724900000000005</v>
      </c>
      <c r="J11" s="52">
        <v>45.968240000000002</v>
      </c>
      <c r="K11" s="52">
        <v>58.552660000000003</v>
      </c>
      <c r="L11" s="52">
        <v>55.807279999999999</v>
      </c>
      <c r="M11" s="52">
        <v>46.554549999999999</v>
      </c>
      <c r="N11" s="52">
        <v>53.51623</v>
      </c>
      <c r="O11" s="52">
        <v>96.13749</v>
      </c>
      <c r="P11" s="53">
        <v>705.99657999999999</v>
      </c>
      <c r="Q11" s="78">
        <v>0.773097747226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40.201180000000001</v>
      </c>
      <c r="G12" s="52">
        <v>78.665760000000006</v>
      </c>
      <c r="H12" s="52">
        <v>62.473179999999999</v>
      </c>
      <c r="I12" s="52">
        <v>53.00958</v>
      </c>
      <c r="J12" s="52">
        <v>17.706669999999999</v>
      </c>
      <c r="K12" s="52">
        <v>0.4955</v>
      </c>
      <c r="L12" s="52">
        <v>6.0192600000000001</v>
      </c>
      <c r="M12" s="52">
        <v>106.92098</v>
      </c>
      <c r="N12" s="52">
        <v>2.5005000000000002</v>
      </c>
      <c r="O12" s="52">
        <v>0</v>
      </c>
      <c r="P12" s="53">
        <v>406.52408000000003</v>
      </c>
      <c r="Q12" s="78">
        <v>0.70040868588799998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601.71213</v>
      </c>
      <c r="G13" s="52">
        <v>514.95500000000004</v>
      </c>
      <c r="H13" s="52">
        <v>511.70161000000002</v>
      </c>
      <c r="I13" s="52">
        <v>696.72388999999998</v>
      </c>
      <c r="J13" s="52">
        <v>509.22640000000001</v>
      </c>
      <c r="K13" s="52">
        <v>511.42610000000002</v>
      </c>
      <c r="L13" s="52">
        <v>642.35046</v>
      </c>
      <c r="M13" s="52">
        <v>776.57217000000003</v>
      </c>
      <c r="N13" s="52">
        <v>606.93969000000004</v>
      </c>
      <c r="O13" s="52">
        <v>1418.4443900000001</v>
      </c>
      <c r="P13" s="53">
        <v>7831.78485</v>
      </c>
      <c r="Q13" s="78">
        <v>0.87633267278500004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216.90199999999999</v>
      </c>
      <c r="G14" s="52">
        <v>189.43799999999999</v>
      </c>
      <c r="H14" s="52">
        <v>162.959</v>
      </c>
      <c r="I14" s="52">
        <v>150.85400000000001</v>
      </c>
      <c r="J14" s="52">
        <v>148.249</v>
      </c>
      <c r="K14" s="52">
        <v>136.51900000000001</v>
      </c>
      <c r="L14" s="52">
        <v>157.18299999999999</v>
      </c>
      <c r="M14" s="52">
        <v>200.619</v>
      </c>
      <c r="N14" s="52">
        <v>204.41300000000001</v>
      </c>
      <c r="O14" s="52">
        <v>199.72200000000001</v>
      </c>
      <c r="P14" s="53">
        <v>2236.5520000000001</v>
      </c>
      <c r="Q14" s="78">
        <v>1.0358132032230001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221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22.90775</v>
      </c>
      <c r="G17" s="52">
        <v>120.09808</v>
      </c>
      <c r="H17" s="52">
        <v>100.19958</v>
      </c>
      <c r="I17" s="52">
        <v>183.56996000000001</v>
      </c>
      <c r="J17" s="52">
        <v>99.751249999999999</v>
      </c>
      <c r="K17" s="52">
        <v>56.97128</v>
      </c>
      <c r="L17" s="52">
        <v>106.98474</v>
      </c>
      <c r="M17" s="52">
        <v>104.24511</v>
      </c>
      <c r="N17" s="52">
        <v>136.38314</v>
      </c>
      <c r="O17" s="52">
        <v>254.06356</v>
      </c>
      <c r="P17" s="53">
        <v>1340.33257</v>
      </c>
      <c r="Q17" s="78">
        <v>1.401315191313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7.1269999999999998</v>
      </c>
      <c r="G18" s="52">
        <v>7.9180000000000001</v>
      </c>
      <c r="H18" s="52">
        <v>0</v>
      </c>
      <c r="I18" s="52">
        <v>2.9529999999999998</v>
      </c>
      <c r="J18" s="52">
        <v>0</v>
      </c>
      <c r="K18" s="52">
        <v>0</v>
      </c>
      <c r="L18" s="52">
        <v>7.4059999999999997</v>
      </c>
      <c r="M18" s="52">
        <v>0</v>
      </c>
      <c r="N18" s="52">
        <v>4.8869999999999996</v>
      </c>
      <c r="O18" s="52">
        <v>8.0250000000000004</v>
      </c>
      <c r="P18" s="53">
        <v>38.316000000000003</v>
      </c>
      <c r="Q18" s="78" t="s">
        <v>221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4480.0756799999999</v>
      </c>
      <c r="G19" s="52">
        <v>243.68013999999999</v>
      </c>
      <c r="H19" s="52">
        <v>361.12993</v>
      </c>
      <c r="I19" s="52">
        <v>294.80833000000001</v>
      </c>
      <c r="J19" s="52">
        <v>274.48856000000001</v>
      </c>
      <c r="K19" s="52">
        <v>198.20528999999999</v>
      </c>
      <c r="L19" s="52">
        <v>306.85921000000002</v>
      </c>
      <c r="M19" s="52">
        <v>316.14906999999999</v>
      </c>
      <c r="N19" s="52">
        <v>439.49063999999998</v>
      </c>
      <c r="O19" s="52">
        <v>291.81294000000003</v>
      </c>
      <c r="P19" s="53">
        <v>7835.2070800000001</v>
      </c>
      <c r="Q19" s="78">
        <v>0.91017715119099996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1903.06215</v>
      </c>
      <c r="G20" s="52">
        <v>1890.0516299999999</v>
      </c>
      <c r="H20" s="52">
        <v>2010.2322099999999</v>
      </c>
      <c r="I20" s="52">
        <v>1936.4672800000001</v>
      </c>
      <c r="J20" s="52">
        <v>2423.6940800000002</v>
      </c>
      <c r="K20" s="52">
        <v>1974.3140599999999</v>
      </c>
      <c r="L20" s="52">
        <v>1861.92407</v>
      </c>
      <c r="M20" s="52">
        <v>1905.3635899999999</v>
      </c>
      <c r="N20" s="52">
        <v>2453.95523</v>
      </c>
      <c r="O20" s="52">
        <v>2152.2167800000002</v>
      </c>
      <c r="P20" s="53">
        <v>24277.435529999999</v>
      </c>
      <c r="Q20" s="78">
        <v>1.0616335619499999</v>
      </c>
    </row>
    <row r="21" spans="1:17" ht="14.4" customHeight="1" x14ac:dyDescent="0.3">
      <c r="A21" s="16" t="s">
        <v>36</v>
      </c>
      <c r="B21" s="51">
        <v>19867.0028991049</v>
      </c>
      <c r="C21" s="52">
        <v>1655.5835749254099</v>
      </c>
      <c r="D21" s="52">
        <v>1689.8130000000001</v>
      </c>
      <c r="E21" s="52">
        <v>1689.8109999999999</v>
      </c>
      <c r="F21" s="52">
        <v>1690.394</v>
      </c>
      <c r="G21" s="52">
        <v>1646.104</v>
      </c>
      <c r="H21" s="52">
        <v>1632.306</v>
      </c>
      <c r="I21" s="52">
        <v>1634.2829999999999</v>
      </c>
      <c r="J21" s="52">
        <v>1631.951</v>
      </c>
      <c r="K21" s="52">
        <v>1631.95</v>
      </c>
      <c r="L21" s="52">
        <v>1682.4010000000001</v>
      </c>
      <c r="M21" s="52">
        <v>1618.0260000000001</v>
      </c>
      <c r="N21" s="52">
        <v>1618.0250000000001</v>
      </c>
      <c r="O21" s="52">
        <v>1568.452</v>
      </c>
      <c r="P21" s="53">
        <v>19733.516</v>
      </c>
      <c r="Q21" s="78">
        <v>0.99328097449899999</v>
      </c>
    </row>
    <row r="22" spans="1:17" ht="14.4" customHeight="1" x14ac:dyDescent="0.3">
      <c r="A22" s="15" t="s">
        <v>37</v>
      </c>
      <c r="B22" s="51">
        <v>61</v>
      </c>
      <c r="C22" s="52">
        <v>5.083333333333</v>
      </c>
      <c r="D22" s="52">
        <v>0</v>
      </c>
      <c r="E22" s="52">
        <v>0</v>
      </c>
      <c r="F22" s="52">
        <v>131.54212999999999</v>
      </c>
      <c r="G22" s="52">
        <v>0</v>
      </c>
      <c r="H22" s="52">
        <v>14.42272</v>
      </c>
      <c r="I22" s="52">
        <v>0</v>
      </c>
      <c r="J22" s="52">
        <v>0</v>
      </c>
      <c r="K22" s="52">
        <v>19.649999999999999</v>
      </c>
      <c r="L22" s="52">
        <v>0</v>
      </c>
      <c r="M22" s="52">
        <v>14.423</v>
      </c>
      <c r="N22" s="52">
        <v>17.765920000000001</v>
      </c>
      <c r="O22" s="52">
        <v>26.73132</v>
      </c>
      <c r="P22" s="53">
        <v>224.53509</v>
      </c>
      <c r="Q22" s="78">
        <v>3.6809031147539999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221</v>
      </c>
    </row>
    <row r="24" spans="1:17" ht="14.4" customHeight="1" x14ac:dyDescent="0.3">
      <c r="A24" s="16" t="s">
        <v>39</v>
      </c>
      <c r="B24" s="51">
        <v>-1.45519152283669E-11</v>
      </c>
      <c r="C24" s="52">
        <v>0</v>
      </c>
      <c r="D24" s="52">
        <v>4.3337499999990001</v>
      </c>
      <c r="E24" s="52">
        <v>0.31696000000000002</v>
      </c>
      <c r="F24" s="52">
        <v>20.558339999998999</v>
      </c>
      <c r="G24" s="52">
        <v>10.128740000000001</v>
      </c>
      <c r="H24" s="52">
        <v>13.257369999998</v>
      </c>
      <c r="I24" s="52">
        <v>6.866339999999</v>
      </c>
      <c r="J24" s="52">
        <v>5.6905799999970004</v>
      </c>
      <c r="K24" s="52">
        <v>1.903039999999</v>
      </c>
      <c r="L24" s="52">
        <v>33.486669999999002</v>
      </c>
      <c r="M24" s="52">
        <v>11.608019999999</v>
      </c>
      <c r="N24" s="52">
        <v>7.5238099999979999</v>
      </c>
      <c r="O24" s="52">
        <v>28.148579999999001</v>
      </c>
      <c r="P24" s="53">
        <v>143.822199999991</v>
      </c>
      <c r="Q24" s="78">
        <v>-9883386327019.75</v>
      </c>
    </row>
    <row r="25" spans="1:17" ht="14.4" customHeight="1" x14ac:dyDescent="0.3">
      <c r="A25" s="17" t="s">
        <v>40</v>
      </c>
      <c r="B25" s="54">
        <v>79079.291804418302</v>
      </c>
      <c r="C25" s="55">
        <v>6589.9409837015301</v>
      </c>
      <c r="D25" s="55">
        <v>4709.7668400000002</v>
      </c>
      <c r="E25" s="55">
        <v>7368.2229000000198</v>
      </c>
      <c r="F25" s="55">
        <v>9320.3751499999998</v>
      </c>
      <c r="G25" s="55">
        <v>6953.1756999999998</v>
      </c>
      <c r="H25" s="55">
        <v>6451.41705</v>
      </c>
      <c r="I25" s="55">
        <v>7211.0109400000001</v>
      </c>
      <c r="J25" s="55">
        <v>5182.2985900000003</v>
      </c>
      <c r="K25" s="55">
        <v>6618.9777800000002</v>
      </c>
      <c r="L25" s="55">
        <v>6124.3213100000003</v>
      </c>
      <c r="M25" s="55">
        <v>5968.4580299999998</v>
      </c>
      <c r="N25" s="55">
        <v>8506.2736999999906</v>
      </c>
      <c r="O25" s="55">
        <v>6144.2225200000003</v>
      </c>
      <c r="P25" s="56">
        <v>80558.520510000002</v>
      </c>
      <c r="Q25" s="79">
        <v>1.0187056392610001</v>
      </c>
    </row>
    <row r="26" spans="1:17" ht="14.4" customHeight="1" x14ac:dyDescent="0.3">
      <c r="A26" s="15" t="s">
        <v>41</v>
      </c>
      <c r="B26" s="51">
        <v>3459.9011169897599</v>
      </c>
      <c r="C26" s="52">
        <v>288.32509308248001</v>
      </c>
      <c r="D26" s="52">
        <v>238.35225000000099</v>
      </c>
      <c r="E26" s="52">
        <v>255.752700000001</v>
      </c>
      <c r="F26" s="52">
        <v>277.542380000001</v>
      </c>
      <c r="G26" s="52">
        <v>250.72229000000101</v>
      </c>
      <c r="H26" s="52">
        <v>238.63328000000001</v>
      </c>
      <c r="I26" s="52">
        <v>304.38468999999998</v>
      </c>
      <c r="J26" s="52">
        <v>307.51096000000001</v>
      </c>
      <c r="K26" s="52">
        <v>229.86331000000001</v>
      </c>
      <c r="L26" s="52">
        <v>271.51445999999999</v>
      </c>
      <c r="M26" s="52">
        <v>268.18498</v>
      </c>
      <c r="N26" s="52">
        <v>270.58913000000001</v>
      </c>
      <c r="O26" s="52">
        <v>382.72476</v>
      </c>
      <c r="P26" s="53">
        <v>3295.7751899999998</v>
      </c>
      <c r="Q26" s="78">
        <v>0.95256340529899997</v>
      </c>
    </row>
    <row r="27" spans="1:17" ht="14.4" customHeight="1" x14ac:dyDescent="0.3">
      <c r="A27" s="18" t="s">
        <v>42</v>
      </c>
      <c r="B27" s="54">
        <v>82539.192921408103</v>
      </c>
      <c r="C27" s="55">
        <v>6878.2660767840098</v>
      </c>
      <c r="D27" s="55">
        <v>4948.1190900000001</v>
      </c>
      <c r="E27" s="55">
        <v>7623.9756000000198</v>
      </c>
      <c r="F27" s="55">
        <v>9597.9175300000006</v>
      </c>
      <c r="G27" s="55">
        <v>7203.8979900000004</v>
      </c>
      <c r="H27" s="55">
        <v>6690.05033</v>
      </c>
      <c r="I27" s="55">
        <v>7515.39563</v>
      </c>
      <c r="J27" s="55">
        <v>5489.8095499999999</v>
      </c>
      <c r="K27" s="55">
        <v>6848.8410899999999</v>
      </c>
      <c r="L27" s="55">
        <v>6395.8357699999997</v>
      </c>
      <c r="M27" s="55">
        <v>6236.6430099999998</v>
      </c>
      <c r="N27" s="55">
        <v>8776.8628299999891</v>
      </c>
      <c r="O27" s="55">
        <v>6526.9472800000003</v>
      </c>
      <c r="P27" s="56">
        <v>83854.295700000002</v>
      </c>
      <c r="Q27" s="79">
        <v>1.015933070485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7" t="s">
        <v>220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214</v>
      </c>
      <c r="G4" s="294" t="s">
        <v>51</v>
      </c>
      <c r="H4" s="118" t="s">
        <v>90</v>
      </c>
      <c r="I4" s="292" t="s">
        <v>52</v>
      </c>
      <c r="J4" s="294" t="s">
        <v>216</v>
      </c>
      <c r="K4" s="295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3"/>
      <c r="G5" s="293"/>
      <c r="H5" s="25" t="s">
        <v>215</v>
      </c>
      <c r="I5" s="293"/>
      <c r="J5" s="293"/>
      <c r="K5" s="296"/>
    </row>
    <row r="6" spans="1:11" ht="14.4" customHeight="1" thickBot="1" x14ac:dyDescent="0.35">
      <c r="A6" s="348" t="s">
        <v>223</v>
      </c>
      <c r="B6" s="330">
        <v>66017.4270606098</v>
      </c>
      <c r="C6" s="330">
        <v>80043.13768</v>
      </c>
      <c r="D6" s="331">
        <v>14025.7106193902</v>
      </c>
      <c r="E6" s="332">
        <v>1.212454669075</v>
      </c>
      <c r="F6" s="330">
        <v>79079.291804418302</v>
      </c>
      <c r="G6" s="331">
        <v>79079.291804418302</v>
      </c>
      <c r="H6" s="333">
        <v>6144.2225200000003</v>
      </c>
      <c r="I6" s="330">
        <v>80558.520510000002</v>
      </c>
      <c r="J6" s="331">
        <v>1479.2287055817101</v>
      </c>
      <c r="K6" s="334">
        <v>1.0187056392610001</v>
      </c>
    </row>
    <row r="7" spans="1:11" ht="14.4" customHeight="1" thickBot="1" x14ac:dyDescent="0.35">
      <c r="A7" s="349" t="s">
        <v>224</v>
      </c>
      <c r="B7" s="330">
        <v>19371.624276447099</v>
      </c>
      <c r="C7" s="330">
        <v>26954.383259999999</v>
      </c>
      <c r="D7" s="331">
        <v>7582.7589835529398</v>
      </c>
      <c r="E7" s="332">
        <v>1.3914364059169999</v>
      </c>
      <c r="F7" s="330">
        <v>26718.3659080742</v>
      </c>
      <c r="G7" s="331">
        <v>26718.3659080742</v>
      </c>
      <c r="H7" s="333">
        <v>1814.7771</v>
      </c>
      <c r="I7" s="330">
        <v>26965.40119</v>
      </c>
      <c r="J7" s="331">
        <v>247.03528192582201</v>
      </c>
      <c r="K7" s="334">
        <v>1.0092458978500001</v>
      </c>
    </row>
    <row r="8" spans="1:11" ht="14.4" customHeight="1" thickBot="1" x14ac:dyDescent="0.35">
      <c r="A8" s="350" t="s">
        <v>225</v>
      </c>
      <c r="B8" s="330">
        <v>17208.902739548099</v>
      </c>
      <c r="C8" s="330">
        <v>25004.394260000001</v>
      </c>
      <c r="D8" s="331">
        <v>7795.4915204518902</v>
      </c>
      <c r="E8" s="332">
        <v>1.452991782127</v>
      </c>
      <c r="F8" s="330">
        <v>24559.142610824099</v>
      </c>
      <c r="G8" s="331">
        <v>24559.142610824099</v>
      </c>
      <c r="H8" s="333">
        <v>1615.0551</v>
      </c>
      <c r="I8" s="330">
        <v>24728.849190000001</v>
      </c>
      <c r="J8" s="331">
        <v>169.706579175916</v>
      </c>
      <c r="K8" s="334">
        <v>1.0069101182339999</v>
      </c>
    </row>
    <row r="9" spans="1:11" ht="14.4" customHeight="1" thickBot="1" x14ac:dyDescent="0.35">
      <c r="A9" s="351" t="s">
        <v>226</v>
      </c>
      <c r="B9" s="335">
        <v>0</v>
      </c>
      <c r="C9" s="335">
        <v>1.0410000000000001E-2</v>
      </c>
      <c r="D9" s="336">
        <v>1.0410000000000001E-2</v>
      </c>
      <c r="E9" s="337" t="s">
        <v>221</v>
      </c>
      <c r="F9" s="335">
        <v>0</v>
      </c>
      <c r="G9" s="336">
        <v>0</v>
      </c>
      <c r="H9" s="338">
        <v>4.7600000000000003E-3</v>
      </c>
      <c r="I9" s="335">
        <v>4.5150000000000003E-2</v>
      </c>
      <c r="J9" s="336">
        <v>4.5150000000000003E-2</v>
      </c>
      <c r="K9" s="339" t="s">
        <v>221</v>
      </c>
    </row>
    <row r="10" spans="1:11" ht="14.4" customHeight="1" thickBot="1" x14ac:dyDescent="0.35">
      <c r="A10" s="352" t="s">
        <v>227</v>
      </c>
      <c r="B10" s="330">
        <v>0</v>
      </c>
      <c r="C10" s="330">
        <v>1.0410000000000001E-2</v>
      </c>
      <c r="D10" s="331">
        <v>1.0410000000000001E-2</v>
      </c>
      <c r="E10" s="340" t="s">
        <v>221</v>
      </c>
      <c r="F10" s="330">
        <v>0</v>
      </c>
      <c r="G10" s="331">
        <v>0</v>
      </c>
      <c r="H10" s="333">
        <v>4.7600000000000003E-3</v>
      </c>
      <c r="I10" s="330">
        <v>4.5150000000000003E-2</v>
      </c>
      <c r="J10" s="331">
        <v>4.5150000000000003E-2</v>
      </c>
      <c r="K10" s="341" t="s">
        <v>221</v>
      </c>
    </row>
    <row r="11" spans="1:11" ht="14.4" customHeight="1" thickBot="1" x14ac:dyDescent="0.35">
      <c r="A11" s="351" t="s">
        <v>228</v>
      </c>
      <c r="B11" s="335">
        <v>893.80586841480897</v>
      </c>
      <c r="C11" s="335">
        <v>917.91183000000001</v>
      </c>
      <c r="D11" s="336">
        <v>24.105961585191</v>
      </c>
      <c r="E11" s="342">
        <v>1.0269700193710001</v>
      </c>
      <c r="F11" s="335">
        <v>910.58117658722699</v>
      </c>
      <c r="G11" s="336">
        <v>910.58117658722699</v>
      </c>
      <c r="H11" s="338">
        <v>72.888130000000004</v>
      </c>
      <c r="I11" s="335">
        <v>897.43388000000004</v>
      </c>
      <c r="J11" s="336">
        <v>-13.147296587227</v>
      </c>
      <c r="K11" s="343">
        <v>0.98556164247</v>
      </c>
    </row>
    <row r="12" spans="1:11" ht="14.4" customHeight="1" thickBot="1" x14ac:dyDescent="0.35">
      <c r="A12" s="352" t="s">
        <v>229</v>
      </c>
      <c r="B12" s="330">
        <v>701.87404060374797</v>
      </c>
      <c r="C12" s="330">
        <v>722.58897999999999</v>
      </c>
      <c r="D12" s="331">
        <v>20.714939396251999</v>
      </c>
      <c r="E12" s="332">
        <v>1.029513756312</v>
      </c>
      <c r="F12" s="330">
        <v>699.16601100907803</v>
      </c>
      <c r="G12" s="331">
        <v>699.16601100907803</v>
      </c>
      <c r="H12" s="333">
        <v>58.310400000000001</v>
      </c>
      <c r="I12" s="330">
        <v>699.69579999999996</v>
      </c>
      <c r="J12" s="331">
        <v>0.52978899092099996</v>
      </c>
      <c r="K12" s="334">
        <v>1.0007577442010001</v>
      </c>
    </row>
    <row r="13" spans="1:11" ht="14.4" customHeight="1" thickBot="1" x14ac:dyDescent="0.35">
      <c r="A13" s="352" t="s">
        <v>230</v>
      </c>
      <c r="B13" s="330">
        <v>5.7690940597219997</v>
      </c>
      <c r="C13" s="330">
        <v>0</v>
      </c>
      <c r="D13" s="331">
        <v>-5.7690940597219997</v>
      </c>
      <c r="E13" s="332">
        <v>0</v>
      </c>
      <c r="F13" s="330">
        <v>0</v>
      </c>
      <c r="G13" s="331">
        <v>0</v>
      </c>
      <c r="H13" s="333">
        <v>0</v>
      </c>
      <c r="I13" s="330">
        <v>0</v>
      </c>
      <c r="J13" s="331">
        <v>0</v>
      </c>
      <c r="K13" s="334">
        <v>12</v>
      </c>
    </row>
    <row r="14" spans="1:11" ht="14.4" customHeight="1" thickBot="1" x14ac:dyDescent="0.35">
      <c r="A14" s="352" t="s">
        <v>231</v>
      </c>
      <c r="B14" s="330">
        <v>9.3244085439410007</v>
      </c>
      <c r="C14" s="330">
        <v>8.9146900000000002</v>
      </c>
      <c r="D14" s="331">
        <v>-0.40971854394099999</v>
      </c>
      <c r="E14" s="332">
        <v>0.95605956752999999</v>
      </c>
      <c r="F14" s="330">
        <v>17.999999433043001</v>
      </c>
      <c r="G14" s="331">
        <v>17.999999433043001</v>
      </c>
      <c r="H14" s="333">
        <v>1.9362200000000001</v>
      </c>
      <c r="I14" s="330">
        <v>16.373280000000001</v>
      </c>
      <c r="J14" s="331">
        <v>-1.6267194330429999</v>
      </c>
      <c r="K14" s="334">
        <v>0.90962669531700002</v>
      </c>
    </row>
    <row r="15" spans="1:11" ht="14.4" customHeight="1" thickBot="1" x14ac:dyDescent="0.35">
      <c r="A15" s="352" t="s">
        <v>232</v>
      </c>
      <c r="B15" s="330">
        <v>176.83832520739799</v>
      </c>
      <c r="C15" s="330">
        <v>186.40816000000001</v>
      </c>
      <c r="D15" s="331">
        <v>9.5698347926020002</v>
      </c>
      <c r="E15" s="332">
        <v>1.0541162939719999</v>
      </c>
      <c r="F15" s="330">
        <v>193.41516614510499</v>
      </c>
      <c r="G15" s="331">
        <v>193.41516614510499</v>
      </c>
      <c r="H15" s="333">
        <v>12.64151</v>
      </c>
      <c r="I15" s="330">
        <v>181.3648</v>
      </c>
      <c r="J15" s="331">
        <v>-12.050366145105</v>
      </c>
      <c r="K15" s="334">
        <v>0.93769689117300004</v>
      </c>
    </row>
    <row r="16" spans="1:11" ht="14.4" customHeight="1" thickBot="1" x14ac:dyDescent="0.35">
      <c r="A16" s="351" t="s">
        <v>233</v>
      </c>
      <c r="B16" s="335">
        <v>9007.6525947934806</v>
      </c>
      <c r="C16" s="335">
        <v>16381.45012</v>
      </c>
      <c r="D16" s="336">
        <v>7373.7975252065298</v>
      </c>
      <c r="E16" s="342">
        <v>1.8186147775570001</v>
      </c>
      <c r="F16" s="335">
        <v>13217.9470865044</v>
      </c>
      <c r="G16" s="336">
        <v>13217.9470865044</v>
      </c>
      <c r="H16" s="338">
        <v>27.58033</v>
      </c>
      <c r="I16" s="335">
        <v>14887.06465</v>
      </c>
      <c r="J16" s="336">
        <v>1669.11756349557</v>
      </c>
      <c r="K16" s="343">
        <v>1.126276611078</v>
      </c>
    </row>
    <row r="17" spans="1:11" ht="14.4" customHeight="1" thickBot="1" x14ac:dyDescent="0.35">
      <c r="A17" s="352" t="s">
        <v>234</v>
      </c>
      <c r="B17" s="330">
        <v>6.9999962309220001</v>
      </c>
      <c r="C17" s="330">
        <v>2.31549</v>
      </c>
      <c r="D17" s="331">
        <v>-4.6845062309219996</v>
      </c>
      <c r="E17" s="332">
        <v>0.33078446382100002</v>
      </c>
      <c r="F17" s="330">
        <v>6.9999997795160001</v>
      </c>
      <c r="G17" s="331">
        <v>6.9999997795160001</v>
      </c>
      <c r="H17" s="333">
        <v>0</v>
      </c>
      <c r="I17" s="330">
        <v>0.68969000000000003</v>
      </c>
      <c r="J17" s="331">
        <v>-6.3103097795160004</v>
      </c>
      <c r="K17" s="334">
        <v>9.8527145960000007E-2</v>
      </c>
    </row>
    <row r="18" spans="1:11" ht="14.4" customHeight="1" thickBot="1" x14ac:dyDescent="0.35">
      <c r="A18" s="352" t="s">
        <v>235</v>
      </c>
      <c r="B18" s="330">
        <v>1554.0505426673999</v>
      </c>
      <c r="C18" s="330">
        <v>1587.8419799999999</v>
      </c>
      <c r="D18" s="331">
        <v>33.791437332602001</v>
      </c>
      <c r="E18" s="332">
        <v>1.0217441044569999</v>
      </c>
      <c r="F18" s="330">
        <v>5489.9998270782999</v>
      </c>
      <c r="G18" s="331">
        <v>5489.9998270782999</v>
      </c>
      <c r="H18" s="333">
        <v>438.09848</v>
      </c>
      <c r="I18" s="330">
        <v>3655.4366199999999</v>
      </c>
      <c r="J18" s="331">
        <v>-1834.5632070782999</v>
      </c>
      <c r="K18" s="334">
        <v>0.66583547088100004</v>
      </c>
    </row>
    <row r="19" spans="1:11" ht="14.4" customHeight="1" thickBot="1" x14ac:dyDescent="0.35">
      <c r="A19" s="352" t="s">
        <v>236</v>
      </c>
      <c r="B19" s="330">
        <v>1813.3389939127301</v>
      </c>
      <c r="C19" s="330">
        <v>1767.4005500000001</v>
      </c>
      <c r="D19" s="331">
        <v>-45.938443912727003</v>
      </c>
      <c r="E19" s="332">
        <v>0.97466637839500003</v>
      </c>
      <c r="F19" s="330">
        <v>1867.9999411625299</v>
      </c>
      <c r="G19" s="331">
        <v>1867.9999411625299</v>
      </c>
      <c r="H19" s="333">
        <v>184.04814999999999</v>
      </c>
      <c r="I19" s="330">
        <v>2138.4107199999999</v>
      </c>
      <c r="J19" s="331">
        <v>270.410778837473</v>
      </c>
      <c r="K19" s="334">
        <v>1.144759522138</v>
      </c>
    </row>
    <row r="20" spans="1:11" ht="14.4" customHeight="1" thickBot="1" x14ac:dyDescent="0.35">
      <c r="A20" s="352" t="s">
        <v>237</v>
      </c>
      <c r="B20" s="330">
        <v>0</v>
      </c>
      <c r="C20" s="330">
        <v>9484.8130700000002</v>
      </c>
      <c r="D20" s="331">
        <v>9484.8130700000002</v>
      </c>
      <c r="E20" s="340" t="s">
        <v>221</v>
      </c>
      <c r="F20" s="330">
        <v>0</v>
      </c>
      <c r="G20" s="331">
        <v>0</v>
      </c>
      <c r="H20" s="333">
        <v>-1264.5360000000001</v>
      </c>
      <c r="I20" s="330">
        <v>3380.7975999999999</v>
      </c>
      <c r="J20" s="331">
        <v>3380.7975999999999</v>
      </c>
      <c r="K20" s="341" t="s">
        <v>221</v>
      </c>
    </row>
    <row r="21" spans="1:11" ht="14.4" customHeight="1" thickBot="1" x14ac:dyDescent="0.35">
      <c r="A21" s="352" t="s">
        <v>238</v>
      </c>
      <c r="B21" s="330">
        <v>84.333785536326005</v>
      </c>
      <c r="C21" s="330">
        <v>35.134999999999998</v>
      </c>
      <c r="D21" s="331">
        <v>-49.198785536326</v>
      </c>
      <c r="E21" s="332">
        <v>0.41661831941400002</v>
      </c>
      <c r="F21" s="330">
        <v>85.999997291208004</v>
      </c>
      <c r="G21" s="331">
        <v>85.999997291208004</v>
      </c>
      <c r="H21" s="333">
        <v>0.81699999999999995</v>
      </c>
      <c r="I21" s="330">
        <v>62.624949999999998</v>
      </c>
      <c r="J21" s="331">
        <v>-23.375047291207999</v>
      </c>
      <c r="K21" s="334">
        <v>0.72819711595900005</v>
      </c>
    </row>
    <row r="22" spans="1:11" ht="14.4" customHeight="1" thickBot="1" x14ac:dyDescent="0.35">
      <c r="A22" s="352" t="s">
        <v>239</v>
      </c>
      <c r="B22" s="330">
        <v>3878.9310539766302</v>
      </c>
      <c r="C22" s="330">
        <v>2088.1703499999999</v>
      </c>
      <c r="D22" s="331">
        <v>-1790.7607039766301</v>
      </c>
      <c r="E22" s="332">
        <v>0.53833654709000001</v>
      </c>
      <c r="F22" s="330">
        <v>4128.9639742144</v>
      </c>
      <c r="G22" s="331">
        <v>4128.9639742144</v>
      </c>
      <c r="H22" s="333">
        <v>497.75405999999998</v>
      </c>
      <c r="I22" s="330">
        <v>4069.8710599999999</v>
      </c>
      <c r="J22" s="331">
        <v>-59.092914214400999</v>
      </c>
      <c r="K22" s="334">
        <v>0.98568819815700004</v>
      </c>
    </row>
    <row r="23" spans="1:11" ht="14.4" customHeight="1" thickBot="1" x14ac:dyDescent="0.35">
      <c r="A23" s="352" t="s">
        <v>240</v>
      </c>
      <c r="B23" s="330">
        <v>116.274729574595</v>
      </c>
      <c r="C23" s="330">
        <v>67.950029999999998</v>
      </c>
      <c r="D23" s="331">
        <v>-48.324699574595002</v>
      </c>
      <c r="E23" s="332">
        <v>0.58439207081800004</v>
      </c>
      <c r="F23" s="330">
        <v>112.999996440774</v>
      </c>
      <c r="G23" s="331">
        <v>112.999996440774</v>
      </c>
      <c r="H23" s="333">
        <v>5.31501</v>
      </c>
      <c r="I23" s="330">
        <v>80.799809999999994</v>
      </c>
      <c r="J23" s="331">
        <v>-32.200186440773003</v>
      </c>
      <c r="K23" s="334">
        <v>0.71504258889299999</v>
      </c>
    </row>
    <row r="24" spans="1:11" ht="14.4" customHeight="1" thickBot="1" x14ac:dyDescent="0.35">
      <c r="A24" s="352" t="s">
        <v>241</v>
      </c>
      <c r="B24" s="330">
        <v>48.363950604727002</v>
      </c>
      <c r="C24" s="330">
        <v>0</v>
      </c>
      <c r="D24" s="331">
        <v>-48.363950604727002</v>
      </c>
      <c r="E24" s="332">
        <v>0</v>
      </c>
      <c r="F24" s="330">
        <v>42.999998645604002</v>
      </c>
      <c r="G24" s="331">
        <v>42.999998645604002</v>
      </c>
      <c r="H24" s="333">
        <v>11.250450000000001</v>
      </c>
      <c r="I24" s="330">
        <v>33.90419</v>
      </c>
      <c r="J24" s="331">
        <v>-9.0958086456040004</v>
      </c>
      <c r="K24" s="334">
        <v>0.78846955971800003</v>
      </c>
    </row>
    <row r="25" spans="1:11" ht="14.4" customHeight="1" thickBot="1" x14ac:dyDescent="0.35">
      <c r="A25" s="352" t="s">
        <v>242</v>
      </c>
      <c r="B25" s="330">
        <v>871.15781423100702</v>
      </c>
      <c r="C25" s="330">
        <v>817.71064999999999</v>
      </c>
      <c r="D25" s="331">
        <v>-53.447164231005999</v>
      </c>
      <c r="E25" s="332">
        <v>0.93864812625399996</v>
      </c>
      <c r="F25" s="330">
        <v>806.99997458145594</v>
      </c>
      <c r="G25" s="331">
        <v>806.99997458145594</v>
      </c>
      <c r="H25" s="333">
        <v>87.831000000000003</v>
      </c>
      <c r="I25" s="330">
        <v>697.2826</v>
      </c>
      <c r="J25" s="331">
        <v>-109.717374581456</v>
      </c>
      <c r="K25" s="334">
        <v>0.86404290206000001</v>
      </c>
    </row>
    <row r="26" spans="1:11" ht="14.4" customHeight="1" thickBot="1" x14ac:dyDescent="0.35">
      <c r="A26" s="352" t="s">
        <v>243</v>
      </c>
      <c r="B26" s="330">
        <v>19.181909865024998</v>
      </c>
      <c r="C26" s="330">
        <v>9.1790599999999998</v>
      </c>
      <c r="D26" s="331">
        <v>-10.002849865025</v>
      </c>
      <c r="E26" s="332">
        <v>0.47852690710000001</v>
      </c>
      <c r="F26" s="330">
        <v>6.9999997795160001</v>
      </c>
      <c r="G26" s="331">
        <v>6.9999997795160001</v>
      </c>
      <c r="H26" s="333">
        <v>0</v>
      </c>
      <c r="I26" s="330">
        <v>3.4605999999999999</v>
      </c>
      <c r="J26" s="331">
        <v>-3.5393997795160002</v>
      </c>
      <c r="K26" s="334">
        <v>0.49437144414200002</v>
      </c>
    </row>
    <row r="27" spans="1:11" ht="14.4" customHeight="1" thickBot="1" x14ac:dyDescent="0.35">
      <c r="A27" s="352" t="s">
        <v>244</v>
      </c>
      <c r="B27" s="330">
        <v>0</v>
      </c>
      <c r="C27" s="330">
        <v>0</v>
      </c>
      <c r="D27" s="331">
        <v>0</v>
      </c>
      <c r="E27" s="332">
        <v>1</v>
      </c>
      <c r="F27" s="330">
        <v>0</v>
      </c>
      <c r="G27" s="331">
        <v>0</v>
      </c>
      <c r="H27" s="333">
        <v>0.80586000000000002</v>
      </c>
      <c r="I27" s="330">
        <v>169.79137</v>
      </c>
      <c r="J27" s="331">
        <v>169.79137</v>
      </c>
      <c r="K27" s="341" t="s">
        <v>245</v>
      </c>
    </row>
    <row r="28" spans="1:11" ht="14.4" customHeight="1" thickBot="1" x14ac:dyDescent="0.35">
      <c r="A28" s="352" t="s">
        <v>246</v>
      </c>
      <c r="B28" s="330">
        <v>615.01981819411401</v>
      </c>
      <c r="C28" s="330">
        <v>520.93394000000001</v>
      </c>
      <c r="D28" s="331">
        <v>-94.085878194114002</v>
      </c>
      <c r="E28" s="332">
        <v>0.84701976194700002</v>
      </c>
      <c r="F28" s="330">
        <v>667.98337753112605</v>
      </c>
      <c r="G28" s="331">
        <v>667.98337753112605</v>
      </c>
      <c r="H28" s="333">
        <v>66.19632</v>
      </c>
      <c r="I28" s="330">
        <v>593.99544000000003</v>
      </c>
      <c r="J28" s="331">
        <v>-73.987937531125993</v>
      </c>
      <c r="K28" s="334">
        <v>0.88923685825099996</v>
      </c>
    </row>
    <row r="29" spans="1:11" ht="14.4" customHeight="1" thickBot="1" x14ac:dyDescent="0.35">
      <c r="A29" s="351" t="s">
        <v>247</v>
      </c>
      <c r="B29" s="335">
        <v>887.71794264222001</v>
      </c>
      <c r="C29" s="335">
        <v>1142.1699900000001</v>
      </c>
      <c r="D29" s="336">
        <v>254.45204735778</v>
      </c>
      <c r="E29" s="342">
        <v>1.286636143233</v>
      </c>
      <c r="F29" s="335">
        <v>913.20480823070295</v>
      </c>
      <c r="G29" s="336">
        <v>913.20480823070295</v>
      </c>
      <c r="H29" s="338">
        <v>96.13749</v>
      </c>
      <c r="I29" s="335">
        <v>705.99657999999999</v>
      </c>
      <c r="J29" s="336">
        <v>-207.20822823070301</v>
      </c>
      <c r="K29" s="343">
        <v>0.773097747226</v>
      </c>
    </row>
    <row r="30" spans="1:11" ht="14.4" customHeight="1" thickBot="1" x14ac:dyDescent="0.35">
      <c r="A30" s="352" t="s">
        <v>248</v>
      </c>
      <c r="B30" s="330">
        <v>31.873523025276</v>
      </c>
      <c r="C30" s="330">
        <v>271.86824000000001</v>
      </c>
      <c r="D30" s="331">
        <v>239.99471697472401</v>
      </c>
      <c r="E30" s="332">
        <v>8.5295949175239993</v>
      </c>
      <c r="F30" s="330">
        <v>55.379911036385003</v>
      </c>
      <c r="G30" s="331">
        <v>55.379911036385003</v>
      </c>
      <c r="H30" s="333">
        <v>1.089</v>
      </c>
      <c r="I30" s="330">
        <v>8.3490000000000002</v>
      </c>
      <c r="J30" s="331">
        <v>-47.030911036385</v>
      </c>
      <c r="K30" s="334">
        <v>0.150758638714</v>
      </c>
    </row>
    <row r="31" spans="1:11" ht="14.4" customHeight="1" thickBot="1" x14ac:dyDescent="0.35">
      <c r="A31" s="352" t="s">
        <v>249</v>
      </c>
      <c r="B31" s="330">
        <v>29.356866146007</v>
      </c>
      <c r="C31" s="330">
        <v>18.851870000000002</v>
      </c>
      <c r="D31" s="331">
        <v>-10.504996146007</v>
      </c>
      <c r="E31" s="332">
        <v>0.64216220853499995</v>
      </c>
      <c r="F31" s="330">
        <v>17.999999433043001</v>
      </c>
      <c r="G31" s="331">
        <v>17.999999433043001</v>
      </c>
      <c r="H31" s="333">
        <v>1.51149</v>
      </c>
      <c r="I31" s="330">
        <v>17.86374</v>
      </c>
      <c r="J31" s="331">
        <v>-0.13625943304300001</v>
      </c>
      <c r="K31" s="334">
        <v>0.99243003125899998</v>
      </c>
    </row>
    <row r="32" spans="1:11" ht="14.4" customHeight="1" thickBot="1" x14ac:dyDescent="0.35">
      <c r="A32" s="352" t="s">
        <v>250</v>
      </c>
      <c r="B32" s="330">
        <v>553.33816927278895</v>
      </c>
      <c r="C32" s="330">
        <v>612.52819999999997</v>
      </c>
      <c r="D32" s="331">
        <v>59.190030727210001</v>
      </c>
      <c r="E32" s="332">
        <v>1.1069690001770001</v>
      </c>
      <c r="F32" s="330">
        <v>599.74349091999397</v>
      </c>
      <c r="G32" s="331">
        <v>599.74349091999397</v>
      </c>
      <c r="H32" s="333">
        <v>60.800629999999998</v>
      </c>
      <c r="I32" s="330">
        <v>482.24785000000003</v>
      </c>
      <c r="J32" s="331">
        <v>-117.495640919994</v>
      </c>
      <c r="K32" s="334">
        <v>0.80409017738599997</v>
      </c>
    </row>
    <row r="33" spans="1:11" ht="14.4" customHeight="1" thickBot="1" x14ac:dyDescent="0.35">
      <c r="A33" s="352" t="s">
        <v>251</v>
      </c>
      <c r="B33" s="330">
        <v>52.182489374105998</v>
      </c>
      <c r="C33" s="330">
        <v>29.19229</v>
      </c>
      <c r="D33" s="331">
        <v>-22.990199374105998</v>
      </c>
      <c r="E33" s="332">
        <v>0.55942693325100001</v>
      </c>
      <c r="F33" s="330">
        <v>52.999998330628003</v>
      </c>
      <c r="G33" s="331">
        <v>52.999998330628003</v>
      </c>
      <c r="H33" s="333">
        <v>4.7621000000000002</v>
      </c>
      <c r="I33" s="330">
        <v>26.18139</v>
      </c>
      <c r="J33" s="331">
        <v>-26.818608330627999</v>
      </c>
      <c r="K33" s="334">
        <v>0.493988506125</v>
      </c>
    </row>
    <row r="34" spans="1:11" ht="14.4" customHeight="1" thickBot="1" x14ac:dyDescent="0.35">
      <c r="A34" s="352" t="s">
        <v>252</v>
      </c>
      <c r="B34" s="330">
        <v>15.99870358225</v>
      </c>
      <c r="C34" s="330">
        <v>11.55463</v>
      </c>
      <c r="D34" s="331">
        <v>-4.4440735822499997</v>
      </c>
      <c r="E34" s="332">
        <v>0.72222289391100003</v>
      </c>
      <c r="F34" s="330">
        <v>17.999999433043001</v>
      </c>
      <c r="G34" s="331">
        <v>17.999999433043001</v>
      </c>
      <c r="H34" s="333">
        <v>0</v>
      </c>
      <c r="I34" s="330">
        <v>7.6283099999999999</v>
      </c>
      <c r="J34" s="331">
        <v>-10.371689433043001</v>
      </c>
      <c r="K34" s="334">
        <v>0.42379501334800002</v>
      </c>
    </row>
    <row r="35" spans="1:11" ht="14.4" customHeight="1" thickBot="1" x14ac:dyDescent="0.35">
      <c r="A35" s="352" t="s">
        <v>253</v>
      </c>
      <c r="B35" s="330">
        <v>0.60492263762700005</v>
      </c>
      <c r="C35" s="330">
        <v>0.35814000000000001</v>
      </c>
      <c r="D35" s="331">
        <v>-0.24678263762700001</v>
      </c>
      <c r="E35" s="332">
        <v>0.59204264764199999</v>
      </c>
      <c r="F35" s="330">
        <v>0.40012069170499998</v>
      </c>
      <c r="G35" s="331">
        <v>0.40012069170499998</v>
      </c>
      <c r="H35" s="333">
        <v>0</v>
      </c>
      <c r="I35" s="330">
        <v>1.38</v>
      </c>
      <c r="J35" s="331">
        <v>0.97987930829400005</v>
      </c>
      <c r="K35" s="334">
        <v>3.448959348037</v>
      </c>
    </row>
    <row r="36" spans="1:11" ht="14.4" customHeight="1" thickBot="1" x14ac:dyDescent="0.35">
      <c r="A36" s="352" t="s">
        <v>254</v>
      </c>
      <c r="B36" s="330">
        <v>7.6523031549159999</v>
      </c>
      <c r="C36" s="330">
        <v>10.108560000000001</v>
      </c>
      <c r="D36" s="331">
        <v>2.4562568450829998</v>
      </c>
      <c r="E36" s="332">
        <v>1.320982689179</v>
      </c>
      <c r="F36" s="330">
        <v>9.1075746631219996</v>
      </c>
      <c r="G36" s="331">
        <v>9.1075746631219996</v>
      </c>
      <c r="H36" s="333">
        <v>3.0199600000000002</v>
      </c>
      <c r="I36" s="330">
        <v>8.9096499999999992</v>
      </c>
      <c r="J36" s="331">
        <v>-0.19792466312199999</v>
      </c>
      <c r="K36" s="334">
        <v>0.97826812620799997</v>
      </c>
    </row>
    <row r="37" spans="1:11" ht="14.4" customHeight="1" thickBot="1" x14ac:dyDescent="0.35">
      <c r="A37" s="352" t="s">
        <v>255</v>
      </c>
      <c r="B37" s="330">
        <v>57.716122126656003</v>
      </c>
      <c r="C37" s="330">
        <v>55.857100000000003</v>
      </c>
      <c r="D37" s="331">
        <v>-1.8590221266560001</v>
      </c>
      <c r="E37" s="332">
        <v>0.96779024546000003</v>
      </c>
      <c r="F37" s="330">
        <v>70.999997763671999</v>
      </c>
      <c r="G37" s="331">
        <v>70.999997763671999</v>
      </c>
      <c r="H37" s="333">
        <v>16.84562</v>
      </c>
      <c r="I37" s="330">
        <v>67.217839999999995</v>
      </c>
      <c r="J37" s="331">
        <v>-3.7821577636720001</v>
      </c>
      <c r="K37" s="334">
        <v>0.946730170664</v>
      </c>
    </row>
    <row r="38" spans="1:11" ht="14.4" customHeight="1" thickBot="1" x14ac:dyDescent="0.35">
      <c r="A38" s="352" t="s">
        <v>256</v>
      </c>
      <c r="B38" s="330">
        <v>17.00520054251</v>
      </c>
      <c r="C38" s="330">
        <v>13.33799</v>
      </c>
      <c r="D38" s="331">
        <v>-3.6672105425099999</v>
      </c>
      <c r="E38" s="332">
        <v>0.78434770390700004</v>
      </c>
      <c r="F38" s="330">
        <v>13.573718321425</v>
      </c>
      <c r="G38" s="331">
        <v>13.573718321425</v>
      </c>
      <c r="H38" s="333">
        <v>1.3421400000000001</v>
      </c>
      <c r="I38" s="330">
        <v>9.8458699999999997</v>
      </c>
      <c r="J38" s="331">
        <v>-3.7278483214250002</v>
      </c>
      <c r="K38" s="334">
        <v>0.72536277583200004</v>
      </c>
    </row>
    <row r="39" spans="1:11" ht="14.4" customHeight="1" thickBot="1" x14ac:dyDescent="0.35">
      <c r="A39" s="352" t="s">
        <v>257</v>
      </c>
      <c r="B39" s="330">
        <v>121.989642780079</v>
      </c>
      <c r="C39" s="330">
        <v>118.51297</v>
      </c>
      <c r="D39" s="331">
        <v>-3.4766727800780002</v>
      </c>
      <c r="E39" s="332">
        <v>0.97150026263800005</v>
      </c>
      <c r="F39" s="330">
        <v>74.999997637681005</v>
      </c>
      <c r="G39" s="331">
        <v>74.999997637681005</v>
      </c>
      <c r="H39" s="333">
        <v>6.7665499999999996</v>
      </c>
      <c r="I39" s="330">
        <v>74.01343</v>
      </c>
      <c r="J39" s="331">
        <v>-0.98656763768099998</v>
      </c>
      <c r="K39" s="334">
        <v>0.98684576441600003</v>
      </c>
    </row>
    <row r="40" spans="1:11" ht="14.4" customHeight="1" thickBot="1" x14ac:dyDescent="0.35">
      <c r="A40" s="352" t="s">
        <v>258</v>
      </c>
      <c r="B40" s="330">
        <v>0</v>
      </c>
      <c r="C40" s="330">
        <v>0</v>
      </c>
      <c r="D40" s="331">
        <v>0</v>
      </c>
      <c r="E40" s="332">
        <v>1</v>
      </c>
      <c r="F40" s="330">
        <v>0</v>
      </c>
      <c r="G40" s="331">
        <v>0</v>
      </c>
      <c r="H40" s="333">
        <v>0</v>
      </c>
      <c r="I40" s="330">
        <v>2.3595000000000002</v>
      </c>
      <c r="J40" s="331">
        <v>2.3595000000000002</v>
      </c>
      <c r="K40" s="341" t="s">
        <v>245</v>
      </c>
    </row>
    <row r="41" spans="1:11" ht="14.4" customHeight="1" thickBot="1" x14ac:dyDescent="0.35">
      <c r="A41" s="351" t="s">
        <v>259</v>
      </c>
      <c r="B41" s="335">
        <v>204.45842956420501</v>
      </c>
      <c r="C41" s="335">
        <v>342.92277000000001</v>
      </c>
      <c r="D41" s="336">
        <v>138.46434043579501</v>
      </c>
      <c r="E41" s="342">
        <v>1.677224904499</v>
      </c>
      <c r="F41" s="335">
        <v>580.40982099556504</v>
      </c>
      <c r="G41" s="336">
        <v>580.40982099556504</v>
      </c>
      <c r="H41" s="338">
        <v>0</v>
      </c>
      <c r="I41" s="335">
        <v>406.52408000000003</v>
      </c>
      <c r="J41" s="336">
        <v>-173.88574099556499</v>
      </c>
      <c r="K41" s="343">
        <v>0.70040868588799998</v>
      </c>
    </row>
    <row r="42" spans="1:11" ht="14.4" customHeight="1" thickBot="1" x14ac:dyDescent="0.35">
      <c r="A42" s="352" t="s">
        <v>260</v>
      </c>
      <c r="B42" s="330">
        <v>58.563843418080999</v>
      </c>
      <c r="C42" s="330">
        <v>4.8445499999999999</v>
      </c>
      <c r="D42" s="331">
        <v>-53.719293418081001</v>
      </c>
      <c r="E42" s="332">
        <v>8.2722542053999995E-2</v>
      </c>
      <c r="F42" s="330">
        <v>4.2899751325729998</v>
      </c>
      <c r="G42" s="331">
        <v>4.2899751325729998</v>
      </c>
      <c r="H42" s="333">
        <v>0</v>
      </c>
      <c r="I42" s="330">
        <v>54.808</v>
      </c>
      <c r="J42" s="331">
        <v>50.518024867426</v>
      </c>
      <c r="K42" s="334">
        <v>12.775831632179999</v>
      </c>
    </row>
    <row r="43" spans="1:11" ht="14.4" customHeight="1" thickBot="1" x14ac:dyDescent="0.35">
      <c r="A43" s="352" t="s">
        <v>261</v>
      </c>
      <c r="B43" s="330">
        <v>139.89346715803401</v>
      </c>
      <c r="C43" s="330">
        <v>333.15498000000002</v>
      </c>
      <c r="D43" s="331">
        <v>193.26151284196601</v>
      </c>
      <c r="E43" s="332">
        <v>2.3814906211709999</v>
      </c>
      <c r="F43" s="330">
        <v>567.11984614646997</v>
      </c>
      <c r="G43" s="331">
        <v>567.11984614646997</v>
      </c>
      <c r="H43" s="333">
        <v>0</v>
      </c>
      <c r="I43" s="330">
        <v>334.5976</v>
      </c>
      <c r="J43" s="331">
        <v>-232.52224614647</v>
      </c>
      <c r="K43" s="334">
        <v>0.58999451751400001</v>
      </c>
    </row>
    <row r="44" spans="1:11" ht="14.4" customHeight="1" thickBot="1" x14ac:dyDescent="0.35">
      <c r="A44" s="352" t="s">
        <v>262</v>
      </c>
      <c r="B44" s="330">
        <v>6.0011189880889999</v>
      </c>
      <c r="C44" s="330">
        <v>4.9232399999999998</v>
      </c>
      <c r="D44" s="331">
        <v>-1.0778789880890001</v>
      </c>
      <c r="E44" s="332">
        <v>0.82038699945299998</v>
      </c>
      <c r="F44" s="330">
        <v>8.9999997165209997</v>
      </c>
      <c r="G44" s="331">
        <v>8.9999997165209997</v>
      </c>
      <c r="H44" s="333">
        <v>0</v>
      </c>
      <c r="I44" s="330">
        <v>17.118480000000002</v>
      </c>
      <c r="J44" s="331">
        <v>8.1184802834780001</v>
      </c>
      <c r="K44" s="334">
        <v>1.9020533932429999</v>
      </c>
    </row>
    <row r="45" spans="1:11" ht="14.4" customHeight="1" thickBot="1" x14ac:dyDescent="0.35">
      <c r="A45" s="351" t="s">
        <v>263</v>
      </c>
      <c r="B45" s="335">
        <v>6215.2679041334004</v>
      </c>
      <c r="C45" s="335">
        <v>6219.9291400000002</v>
      </c>
      <c r="D45" s="336">
        <v>4.6612358666029996</v>
      </c>
      <c r="E45" s="342">
        <v>1.000749965397</v>
      </c>
      <c r="F45" s="335">
        <v>8936.9997185061602</v>
      </c>
      <c r="G45" s="336">
        <v>8936.9997185061602</v>
      </c>
      <c r="H45" s="338">
        <v>1418.4443900000001</v>
      </c>
      <c r="I45" s="335">
        <v>7831.78485</v>
      </c>
      <c r="J45" s="336">
        <v>-1105.21486850616</v>
      </c>
      <c r="K45" s="343">
        <v>0.87633267278500004</v>
      </c>
    </row>
    <row r="46" spans="1:11" ht="14.4" customHeight="1" thickBot="1" x14ac:dyDescent="0.35">
      <c r="A46" s="352" t="s">
        <v>264</v>
      </c>
      <c r="B46" s="330">
        <v>29.371100406562999</v>
      </c>
      <c r="C46" s="330">
        <v>48.095219999999998</v>
      </c>
      <c r="D46" s="331">
        <v>18.724119593436001</v>
      </c>
      <c r="E46" s="332">
        <v>1.637501466892</v>
      </c>
      <c r="F46" s="330">
        <v>52.999998330627001</v>
      </c>
      <c r="G46" s="331">
        <v>52.999998330627001</v>
      </c>
      <c r="H46" s="333">
        <v>18.810739999999999</v>
      </c>
      <c r="I46" s="330">
        <v>80.248760000000004</v>
      </c>
      <c r="J46" s="331">
        <v>27.248761669372001</v>
      </c>
      <c r="K46" s="334">
        <v>1.514127594861</v>
      </c>
    </row>
    <row r="47" spans="1:11" ht="14.4" customHeight="1" thickBot="1" x14ac:dyDescent="0.35">
      <c r="A47" s="352" t="s">
        <v>265</v>
      </c>
      <c r="B47" s="330">
        <v>0</v>
      </c>
      <c r="C47" s="330">
        <v>0</v>
      </c>
      <c r="D47" s="331">
        <v>0</v>
      </c>
      <c r="E47" s="332">
        <v>1</v>
      </c>
      <c r="F47" s="330">
        <v>1.999999937004</v>
      </c>
      <c r="G47" s="331">
        <v>1.999999937004</v>
      </c>
      <c r="H47" s="333">
        <v>0</v>
      </c>
      <c r="I47" s="330">
        <v>0</v>
      </c>
      <c r="J47" s="331">
        <v>-1.999999937004</v>
      </c>
      <c r="K47" s="334">
        <v>0</v>
      </c>
    </row>
    <row r="48" spans="1:11" ht="14.4" customHeight="1" thickBot="1" x14ac:dyDescent="0.35">
      <c r="A48" s="352" t="s">
        <v>266</v>
      </c>
      <c r="B48" s="330">
        <v>0</v>
      </c>
      <c r="C48" s="330">
        <v>1.8093300000000001</v>
      </c>
      <c r="D48" s="331">
        <v>1.8093300000000001</v>
      </c>
      <c r="E48" s="340" t="s">
        <v>221</v>
      </c>
      <c r="F48" s="330">
        <v>1.999999937004</v>
      </c>
      <c r="G48" s="331">
        <v>1.999999937004</v>
      </c>
      <c r="H48" s="333">
        <v>0</v>
      </c>
      <c r="I48" s="330">
        <v>0</v>
      </c>
      <c r="J48" s="331">
        <v>-1.999999937004</v>
      </c>
      <c r="K48" s="334">
        <v>0</v>
      </c>
    </row>
    <row r="49" spans="1:11" ht="14.4" customHeight="1" thickBot="1" x14ac:dyDescent="0.35">
      <c r="A49" s="352" t="s">
        <v>267</v>
      </c>
      <c r="B49" s="330">
        <v>1684.02895441125</v>
      </c>
      <c r="C49" s="330">
        <v>1994.52259</v>
      </c>
      <c r="D49" s="331">
        <v>310.49363558874802</v>
      </c>
      <c r="E49" s="332">
        <v>1.18437547334</v>
      </c>
      <c r="F49" s="330">
        <v>3099.9999023575101</v>
      </c>
      <c r="G49" s="331">
        <v>3099.9999023575101</v>
      </c>
      <c r="H49" s="333">
        <v>556.04745000000003</v>
      </c>
      <c r="I49" s="330">
        <v>2636.0098899999998</v>
      </c>
      <c r="J49" s="331">
        <v>-463.990012357512</v>
      </c>
      <c r="K49" s="334">
        <v>0.85032579774999995</v>
      </c>
    </row>
    <row r="50" spans="1:11" ht="14.4" customHeight="1" thickBot="1" x14ac:dyDescent="0.35">
      <c r="A50" s="352" t="s">
        <v>268</v>
      </c>
      <c r="B50" s="330">
        <v>4117.9200388859299</v>
      </c>
      <c r="C50" s="330">
        <v>3515.2721900000001</v>
      </c>
      <c r="D50" s="331">
        <v>-602.64784888592806</v>
      </c>
      <c r="E50" s="332">
        <v>0.85365236740899997</v>
      </c>
      <c r="F50" s="330">
        <v>4486.9998586703796</v>
      </c>
      <c r="G50" s="331">
        <v>4486.9998586703796</v>
      </c>
      <c r="H50" s="333">
        <v>706.10581999999999</v>
      </c>
      <c r="I50" s="330">
        <v>4127.3827099999999</v>
      </c>
      <c r="J50" s="331">
        <v>-359.61714867037699</v>
      </c>
      <c r="K50" s="334">
        <v>0.91985354134200004</v>
      </c>
    </row>
    <row r="51" spans="1:11" ht="14.4" customHeight="1" thickBot="1" x14ac:dyDescent="0.35">
      <c r="A51" s="352" t="s">
        <v>269</v>
      </c>
      <c r="B51" s="330">
        <v>383.94781042965298</v>
      </c>
      <c r="C51" s="330">
        <v>660.22981000000004</v>
      </c>
      <c r="D51" s="331">
        <v>276.28199957034798</v>
      </c>
      <c r="E51" s="332">
        <v>1.7195821725380001</v>
      </c>
      <c r="F51" s="330">
        <v>1292.9999592736301</v>
      </c>
      <c r="G51" s="331">
        <v>1292.9999592736301</v>
      </c>
      <c r="H51" s="333">
        <v>137.48038</v>
      </c>
      <c r="I51" s="330">
        <v>988.14349000000004</v>
      </c>
      <c r="J51" s="331">
        <v>-304.85646927363501</v>
      </c>
      <c r="K51" s="334">
        <v>0.76422546103900002</v>
      </c>
    </row>
    <row r="52" spans="1:11" ht="14.4" customHeight="1" thickBot="1" x14ac:dyDescent="0.35">
      <c r="A52" s="350" t="s">
        <v>29</v>
      </c>
      <c r="B52" s="330">
        <v>2162.72153689896</v>
      </c>
      <c r="C52" s="330">
        <v>1949.989</v>
      </c>
      <c r="D52" s="331">
        <v>-212.73253689895799</v>
      </c>
      <c r="E52" s="332">
        <v>0.90163664934599996</v>
      </c>
      <c r="F52" s="330">
        <v>2159.2232972500901</v>
      </c>
      <c r="G52" s="331">
        <v>2159.2232972500901</v>
      </c>
      <c r="H52" s="333">
        <v>199.72200000000001</v>
      </c>
      <c r="I52" s="330">
        <v>2236.5520000000001</v>
      </c>
      <c r="J52" s="331">
        <v>77.328702749911002</v>
      </c>
      <c r="K52" s="334">
        <v>1.0358132032230001</v>
      </c>
    </row>
    <row r="53" spans="1:11" ht="14.4" customHeight="1" thickBot="1" x14ac:dyDescent="0.35">
      <c r="A53" s="351" t="s">
        <v>270</v>
      </c>
      <c r="B53" s="335">
        <v>2162.72153689896</v>
      </c>
      <c r="C53" s="335">
        <v>1949.989</v>
      </c>
      <c r="D53" s="336">
        <v>-212.73253689895799</v>
      </c>
      <c r="E53" s="342">
        <v>0.90163664934599996</v>
      </c>
      <c r="F53" s="335">
        <v>2159.2232972500901</v>
      </c>
      <c r="G53" s="336">
        <v>2159.2232972500901</v>
      </c>
      <c r="H53" s="338">
        <v>199.72200000000001</v>
      </c>
      <c r="I53" s="335">
        <v>2236.5520000000001</v>
      </c>
      <c r="J53" s="336">
        <v>77.328702749911002</v>
      </c>
      <c r="K53" s="343">
        <v>1.0358132032230001</v>
      </c>
    </row>
    <row r="54" spans="1:11" ht="14.4" customHeight="1" thickBot="1" x14ac:dyDescent="0.35">
      <c r="A54" s="352" t="s">
        <v>271</v>
      </c>
      <c r="B54" s="330">
        <v>609.68701612278403</v>
      </c>
      <c r="C54" s="330">
        <v>512.31899999999996</v>
      </c>
      <c r="D54" s="331">
        <v>-97.368016122783999</v>
      </c>
      <c r="E54" s="332">
        <v>0.84029836039100003</v>
      </c>
      <c r="F54" s="330">
        <v>526.22334868562803</v>
      </c>
      <c r="G54" s="331">
        <v>526.22334868562803</v>
      </c>
      <c r="H54" s="333">
        <v>42.26</v>
      </c>
      <c r="I54" s="330">
        <v>528.30799999999999</v>
      </c>
      <c r="J54" s="331">
        <v>2.084651314372</v>
      </c>
      <c r="K54" s="334">
        <v>1.0039615332909999</v>
      </c>
    </row>
    <row r="55" spans="1:11" ht="14.4" customHeight="1" thickBot="1" x14ac:dyDescent="0.35">
      <c r="A55" s="352" t="s">
        <v>272</v>
      </c>
      <c r="B55" s="330">
        <v>900.00609651507102</v>
      </c>
      <c r="C55" s="330">
        <v>831.87300000000005</v>
      </c>
      <c r="D55" s="331">
        <v>-68.133096515069994</v>
      </c>
      <c r="E55" s="332">
        <v>0.92429707223199997</v>
      </c>
      <c r="F55" s="330">
        <v>1005.99996831344</v>
      </c>
      <c r="G55" s="331">
        <v>1005.99996831344</v>
      </c>
      <c r="H55" s="333">
        <v>55.645000000000003</v>
      </c>
      <c r="I55" s="330">
        <v>942.86599999999999</v>
      </c>
      <c r="J55" s="331">
        <v>-63.133968313437002</v>
      </c>
      <c r="K55" s="334">
        <v>0.93724257425199997</v>
      </c>
    </row>
    <row r="56" spans="1:11" ht="14.4" customHeight="1" thickBot="1" x14ac:dyDescent="0.35">
      <c r="A56" s="352" t="s">
        <v>273</v>
      </c>
      <c r="B56" s="330">
        <v>653.02842426110396</v>
      </c>
      <c r="C56" s="330">
        <v>605.79700000000003</v>
      </c>
      <c r="D56" s="331">
        <v>-47.231424261103001</v>
      </c>
      <c r="E56" s="332">
        <v>0.92767324896299996</v>
      </c>
      <c r="F56" s="330">
        <v>626.99998025102298</v>
      </c>
      <c r="G56" s="331">
        <v>626.99998025102298</v>
      </c>
      <c r="H56" s="333">
        <v>101.81699999999999</v>
      </c>
      <c r="I56" s="330">
        <v>765.37800000000004</v>
      </c>
      <c r="J56" s="331">
        <v>138.37801974897801</v>
      </c>
      <c r="K56" s="334">
        <v>1.220698603042</v>
      </c>
    </row>
    <row r="57" spans="1:11" ht="14.4" customHeight="1" thickBot="1" x14ac:dyDescent="0.35">
      <c r="A57" s="353" t="s">
        <v>274</v>
      </c>
      <c r="B57" s="335">
        <v>5378.7353457003401</v>
      </c>
      <c r="C57" s="335">
        <v>9098.6901799999996</v>
      </c>
      <c r="D57" s="336">
        <v>3719.95483429966</v>
      </c>
      <c r="E57" s="342">
        <v>1.6916039914979999</v>
      </c>
      <c r="F57" s="335">
        <v>9564.9237175257695</v>
      </c>
      <c r="G57" s="336">
        <v>9564.9237175257695</v>
      </c>
      <c r="H57" s="338">
        <v>553.90150000000006</v>
      </c>
      <c r="I57" s="335">
        <v>9213.8556499999995</v>
      </c>
      <c r="J57" s="336">
        <v>-351.06806752576802</v>
      </c>
      <c r="K57" s="343">
        <v>0.96329630241700004</v>
      </c>
    </row>
    <row r="58" spans="1:11" ht="14.4" customHeight="1" thickBot="1" x14ac:dyDescent="0.35">
      <c r="A58" s="350" t="s">
        <v>32</v>
      </c>
      <c r="B58" s="330">
        <v>1310.4887640844299</v>
      </c>
      <c r="C58" s="330">
        <v>1267.2437500000001</v>
      </c>
      <c r="D58" s="331">
        <v>-43.245014084429002</v>
      </c>
      <c r="E58" s="332">
        <v>0.96700085092700006</v>
      </c>
      <c r="F58" s="330">
        <v>956.481866684171</v>
      </c>
      <c r="G58" s="331">
        <v>956.48186668416997</v>
      </c>
      <c r="H58" s="333">
        <v>254.06356</v>
      </c>
      <c r="I58" s="330">
        <v>1340.33257</v>
      </c>
      <c r="J58" s="331">
        <v>383.85070331583</v>
      </c>
      <c r="K58" s="334">
        <v>1.401315191313</v>
      </c>
    </row>
    <row r="59" spans="1:11" ht="14.4" customHeight="1" thickBot="1" x14ac:dyDescent="0.35">
      <c r="A59" s="354" t="s">
        <v>275</v>
      </c>
      <c r="B59" s="330">
        <v>1310.4887640844299</v>
      </c>
      <c r="C59" s="330">
        <v>1267.2437500000001</v>
      </c>
      <c r="D59" s="331">
        <v>-43.245014084429002</v>
      </c>
      <c r="E59" s="332">
        <v>0.96700085092700006</v>
      </c>
      <c r="F59" s="330">
        <v>956.481866684171</v>
      </c>
      <c r="G59" s="331">
        <v>956.48186668416997</v>
      </c>
      <c r="H59" s="333">
        <v>254.06356</v>
      </c>
      <c r="I59" s="330">
        <v>1340.33257</v>
      </c>
      <c r="J59" s="331">
        <v>383.85070331583</v>
      </c>
      <c r="K59" s="334">
        <v>1.401315191313</v>
      </c>
    </row>
    <row r="60" spans="1:11" ht="14.4" customHeight="1" thickBot="1" x14ac:dyDescent="0.35">
      <c r="A60" s="352" t="s">
        <v>276</v>
      </c>
      <c r="B60" s="330">
        <v>817.45143495754803</v>
      </c>
      <c r="C60" s="330">
        <v>942.56224999999995</v>
      </c>
      <c r="D60" s="331">
        <v>125.110815042452</v>
      </c>
      <c r="E60" s="332">
        <v>1.153049844543</v>
      </c>
      <c r="F60" s="330">
        <v>610.55367247525498</v>
      </c>
      <c r="G60" s="331">
        <v>610.55367247525498</v>
      </c>
      <c r="H60" s="333">
        <v>109.16146000000001</v>
      </c>
      <c r="I60" s="330">
        <v>919.36260000000004</v>
      </c>
      <c r="J60" s="331">
        <v>308.808927524745</v>
      </c>
      <c r="K60" s="334">
        <v>1.5057850627160001</v>
      </c>
    </row>
    <row r="61" spans="1:11" ht="14.4" customHeight="1" thickBot="1" x14ac:dyDescent="0.35">
      <c r="A61" s="352" t="s">
        <v>277</v>
      </c>
      <c r="B61" s="330">
        <v>276.33555588538798</v>
      </c>
      <c r="C61" s="330">
        <v>127.31041</v>
      </c>
      <c r="D61" s="331">
        <v>-149.02514588538901</v>
      </c>
      <c r="E61" s="332">
        <v>0.46070947906800003</v>
      </c>
      <c r="F61" s="330">
        <v>28.447842463335</v>
      </c>
      <c r="G61" s="331">
        <v>28.447842463335</v>
      </c>
      <c r="H61" s="333">
        <v>105.54224000000001</v>
      </c>
      <c r="I61" s="330">
        <v>167.41172</v>
      </c>
      <c r="J61" s="331">
        <v>138.963877536665</v>
      </c>
      <c r="K61" s="334">
        <v>5.8848652658190002</v>
      </c>
    </row>
    <row r="62" spans="1:11" ht="14.4" customHeight="1" thickBot="1" x14ac:dyDescent="0.35">
      <c r="A62" s="352" t="s">
        <v>278</v>
      </c>
      <c r="B62" s="330">
        <v>81.999861559118003</v>
      </c>
      <c r="C62" s="330">
        <v>132.21358000000001</v>
      </c>
      <c r="D62" s="331">
        <v>50.213718440881003</v>
      </c>
      <c r="E62" s="332">
        <v>1.6123634538660001</v>
      </c>
      <c r="F62" s="330">
        <v>263.99999168464097</v>
      </c>
      <c r="G62" s="331">
        <v>263.99999168464097</v>
      </c>
      <c r="H62" s="333">
        <v>34.122</v>
      </c>
      <c r="I62" s="330">
        <v>141.16703999999999</v>
      </c>
      <c r="J62" s="331">
        <v>-122.832951684641</v>
      </c>
      <c r="K62" s="334">
        <v>0.53472365320600002</v>
      </c>
    </row>
    <row r="63" spans="1:11" ht="14.4" customHeight="1" thickBot="1" x14ac:dyDescent="0.35">
      <c r="A63" s="352" t="s">
        <v>279</v>
      </c>
      <c r="B63" s="330">
        <v>134.701911682375</v>
      </c>
      <c r="C63" s="330">
        <v>65.157510000000002</v>
      </c>
      <c r="D63" s="331">
        <v>-69.544401682374001</v>
      </c>
      <c r="E63" s="332">
        <v>0.48371629761000001</v>
      </c>
      <c r="F63" s="330">
        <v>53.480360060938999</v>
      </c>
      <c r="G63" s="331">
        <v>53.480360060938999</v>
      </c>
      <c r="H63" s="333">
        <v>5.2378600000000004</v>
      </c>
      <c r="I63" s="330">
        <v>112.39121</v>
      </c>
      <c r="J63" s="331">
        <v>58.91084993906</v>
      </c>
      <c r="K63" s="334">
        <v>2.1015417598520001</v>
      </c>
    </row>
    <row r="64" spans="1:11" ht="14.4" customHeight="1" thickBot="1" x14ac:dyDescent="0.35">
      <c r="A64" s="355" t="s">
        <v>33</v>
      </c>
      <c r="B64" s="335">
        <v>0</v>
      </c>
      <c r="C64" s="335">
        <v>21</v>
      </c>
      <c r="D64" s="336">
        <v>21</v>
      </c>
      <c r="E64" s="337" t="s">
        <v>221</v>
      </c>
      <c r="F64" s="335">
        <v>0</v>
      </c>
      <c r="G64" s="336">
        <v>0</v>
      </c>
      <c r="H64" s="338">
        <v>8.0250000000000004</v>
      </c>
      <c r="I64" s="335">
        <v>38.316000000000003</v>
      </c>
      <c r="J64" s="336">
        <v>38.316000000000003</v>
      </c>
      <c r="K64" s="339" t="s">
        <v>221</v>
      </c>
    </row>
    <row r="65" spans="1:11" ht="14.4" customHeight="1" thickBot="1" x14ac:dyDescent="0.35">
      <c r="A65" s="351" t="s">
        <v>280</v>
      </c>
      <c r="B65" s="335">
        <v>0</v>
      </c>
      <c r="C65" s="335">
        <v>21</v>
      </c>
      <c r="D65" s="336">
        <v>21</v>
      </c>
      <c r="E65" s="337" t="s">
        <v>221</v>
      </c>
      <c r="F65" s="335">
        <v>0</v>
      </c>
      <c r="G65" s="336">
        <v>0</v>
      </c>
      <c r="H65" s="338">
        <v>8.0250000000000004</v>
      </c>
      <c r="I65" s="335">
        <v>38.316000000000003</v>
      </c>
      <c r="J65" s="336">
        <v>38.316000000000003</v>
      </c>
      <c r="K65" s="339" t="s">
        <v>221</v>
      </c>
    </row>
    <row r="66" spans="1:11" ht="14.4" customHeight="1" thickBot="1" x14ac:dyDescent="0.35">
      <c r="A66" s="352" t="s">
        <v>281</v>
      </c>
      <c r="B66" s="330">
        <v>0</v>
      </c>
      <c r="C66" s="330">
        <v>17.149999999999999</v>
      </c>
      <c r="D66" s="331">
        <v>17.149999999999999</v>
      </c>
      <c r="E66" s="340" t="s">
        <v>221</v>
      </c>
      <c r="F66" s="330">
        <v>0</v>
      </c>
      <c r="G66" s="331">
        <v>0</v>
      </c>
      <c r="H66" s="333">
        <v>3.165</v>
      </c>
      <c r="I66" s="330">
        <v>19.405999999999999</v>
      </c>
      <c r="J66" s="331">
        <v>19.405999999999999</v>
      </c>
      <c r="K66" s="341" t="s">
        <v>221</v>
      </c>
    </row>
    <row r="67" spans="1:11" ht="14.4" customHeight="1" thickBot="1" x14ac:dyDescent="0.35">
      <c r="A67" s="352" t="s">
        <v>282</v>
      </c>
      <c r="B67" s="330">
        <v>0</v>
      </c>
      <c r="C67" s="330">
        <v>3.85</v>
      </c>
      <c r="D67" s="331">
        <v>3.85</v>
      </c>
      <c r="E67" s="340" t="s">
        <v>221</v>
      </c>
      <c r="F67" s="330">
        <v>0</v>
      </c>
      <c r="G67" s="331">
        <v>0</v>
      </c>
      <c r="H67" s="333">
        <v>4.8600000000000003</v>
      </c>
      <c r="I67" s="330">
        <v>18.91</v>
      </c>
      <c r="J67" s="331">
        <v>18.91</v>
      </c>
      <c r="K67" s="341" t="s">
        <v>221</v>
      </c>
    </row>
    <row r="68" spans="1:11" ht="14.4" customHeight="1" thickBot="1" x14ac:dyDescent="0.35">
      <c r="A68" s="350" t="s">
        <v>34</v>
      </c>
      <c r="B68" s="330">
        <v>4068.2465816159101</v>
      </c>
      <c r="C68" s="330">
        <v>7810.44643</v>
      </c>
      <c r="D68" s="331">
        <v>3742.1998483840898</v>
      </c>
      <c r="E68" s="332">
        <v>1.9198557101460001</v>
      </c>
      <c r="F68" s="330">
        <v>8608.4418508416002</v>
      </c>
      <c r="G68" s="331">
        <v>8608.4418508416002</v>
      </c>
      <c r="H68" s="333">
        <v>291.81294000000003</v>
      </c>
      <c r="I68" s="330">
        <v>7835.2070800000001</v>
      </c>
      <c r="J68" s="331">
        <v>-773.23477084159595</v>
      </c>
      <c r="K68" s="334">
        <v>0.91017715119099996</v>
      </c>
    </row>
    <row r="69" spans="1:11" ht="14.4" customHeight="1" thickBot="1" x14ac:dyDescent="0.35">
      <c r="A69" s="351" t="s">
        <v>283</v>
      </c>
      <c r="B69" s="335">
        <v>1.0919770817029999</v>
      </c>
      <c r="C69" s="335">
        <v>3.5870000000000002</v>
      </c>
      <c r="D69" s="336">
        <v>2.4950229182960002</v>
      </c>
      <c r="E69" s="342">
        <v>3.284867475794</v>
      </c>
      <c r="F69" s="335">
        <v>4.9288370241140003</v>
      </c>
      <c r="G69" s="336">
        <v>4.9288370241140003</v>
      </c>
      <c r="H69" s="338">
        <v>0.13400000000000001</v>
      </c>
      <c r="I69" s="335">
        <v>3.722</v>
      </c>
      <c r="J69" s="336">
        <v>-1.2068370241140001</v>
      </c>
      <c r="K69" s="343">
        <v>0.75514771167899997</v>
      </c>
    </row>
    <row r="70" spans="1:11" ht="14.4" customHeight="1" thickBot="1" x14ac:dyDescent="0.35">
      <c r="A70" s="352" t="s">
        <v>284</v>
      </c>
      <c r="B70" s="330">
        <v>1.0919770817029999</v>
      </c>
      <c r="C70" s="330">
        <v>3.5870000000000002</v>
      </c>
      <c r="D70" s="331">
        <v>2.4950229182960002</v>
      </c>
      <c r="E70" s="332">
        <v>3.284867475794</v>
      </c>
      <c r="F70" s="330">
        <v>4.9288370241140003</v>
      </c>
      <c r="G70" s="331">
        <v>4.9288370241140003</v>
      </c>
      <c r="H70" s="333">
        <v>0.13400000000000001</v>
      </c>
      <c r="I70" s="330">
        <v>3.722</v>
      </c>
      <c r="J70" s="331">
        <v>-1.2068370241140001</v>
      </c>
      <c r="K70" s="334">
        <v>0.75514771167899997</v>
      </c>
    </row>
    <row r="71" spans="1:11" ht="14.4" customHeight="1" thickBot="1" x14ac:dyDescent="0.35">
      <c r="A71" s="351" t="s">
        <v>285</v>
      </c>
      <c r="B71" s="335">
        <v>4.802707233534</v>
      </c>
      <c r="C71" s="335">
        <v>6.3520300000000001</v>
      </c>
      <c r="D71" s="336">
        <v>1.549322766465</v>
      </c>
      <c r="E71" s="342">
        <v>1.322593631285</v>
      </c>
      <c r="F71" s="335">
        <v>7.0592965272099999</v>
      </c>
      <c r="G71" s="336">
        <v>7.0592965272099999</v>
      </c>
      <c r="H71" s="338">
        <v>0.24457999999999999</v>
      </c>
      <c r="I71" s="335">
        <v>2.7800500000000001</v>
      </c>
      <c r="J71" s="336">
        <v>-4.2792465272099998</v>
      </c>
      <c r="K71" s="343">
        <v>0.39381402796699999</v>
      </c>
    </row>
    <row r="72" spans="1:11" ht="14.4" customHeight="1" thickBot="1" x14ac:dyDescent="0.35">
      <c r="A72" s="352" t="s">
        <v>286</v>
      </c>
      <c r="B72" s="330">
        <v>4.802707233534</v>
      </c>
      <c r="C72" s="330">
        <v>6.3520300000000001</v>
      </c>
      <c r="D72" s="331">
        <v>1.549322766465</v>
      </c>
      <c r="E72" s="332">
        <v>1.322593631285</v>
      </c>
      <c r="F72" s="330">
        <v>7.0592965272099999</v>
      </c>
      <c r="G72" s="331">
        <v>7.0592965272099999</v>
      </c>
      <c r="H72" s="333">
        <v>0.24457999999999999</v>
      </c>
      <c r="I72" s="330">
        <v>2.7800500000000001</v>
      </c>
      <c r="J72" s="331">
        <v>-4.2792465272099998</v>
      </c>
      <c r="K72" s="334">
        <v>0.39381402796699999</v>
      </c>
    </row>
    <row r="73" spans="1:11" ht="14.4" customHeight="1" thickBot="1" x14ac:dyDescent="0.35">
      <c r="A73" s="351" t="s">
        <v>287</v>
      </c>
      <c r="B73" s="335">
        <v>20.325387597793998</v>
      </c>
      <c r="C73" s="335">
        <v>24.0822</v>
      </c>
      <c r="D73" s="336">
        <v>3.756812402205</v>
      </c>
      <c r="E73" s="342">
        <v>1.1848334937830001</v>
      </c>
      <c r="F73" s="335">
        <v>20.999999338550001</v>
      </c>
      <c r="G73" s="336">
        <v>20.999999338550001</v>
      </c>
      <c r="H73" s="338">
        <v>0.32634000000000002</v>
      </c>
      <c r="I73" s="335">
        <v>24.332899999999999</v>
      </c>
      <c r="J73" s="336">
        <v>3.332900661449</v>
      </c>
      <c r="K73" s="343">
        <v>1.158709560306</v>
      </c>
    </row>
    <row r="74" spans="1:11" ht="14.4" customHeight="1" thickBot="1" x14ac:dyDescent="0.35">
      <c r="A74" s="352" t="s">
        <v>288</v>
      </c>
      <c r="B74" s="330">
        <v>6.0008246184620004</v>
      </c>
      <c r="C74" s="330">
        <v>6.48</v>
      </c>
      <c r="D74" s="331">
        <v>0.47917538153700001</v>
      </c>
      <c r="E74" s="332">
        <v>1.0798515890730001</v>
      </c>
      <c r="F74" s="330">
        <v>5.9999998110139998</v>
      </c>
      <c r="G74" s="331">
        <v>5.9999998110139998</v>
      </c>
      <c r="H74" s="333">
        <v>0</v>
      </c>
      <c r="I74" s="330">
        <v>6.48</v>
      </c>
      <c r="J74" s="331">
        <v>0.48000018898500002</v>
      </c>
      <c r="K74" s="334">
        <v>1.080000034017</v>
      </c>
    </row>
    <row r="75" spans="1:11" ht="14.4" customHeight="1" thickBot="1" x14ac:dyDescent="0.35">
      <c r="A75" s="352" t="s">
        <v>289</v>
      </c>
      <c r="B75" s="330">
        <v>14.324562979331001</v>
      </c>
      <c r="C75" s="330">
        <v>17.6022</v>
      </c>
      <c r="D75" s="331">
        <v>3.2776370206680001</v>
      </c>
      <c r="E75" s="332">
        <v>1.228812357165</v>
      </c>
      <c r="F75" s="330">
        <v>14.999999527536</v>
      </c>
      <c r="G75" s="331">
        <v>14.999999527536</v>
      </c>
      <c r="H75" s="333">
        <v>0.32634000000000002</v>
      </c>
      <c r="I75" s="330">
        <v>17.852900000000002</v>
      </c>
      <c r="J75" s="331">
        <v>2.8529004724629998</v>
      </c>
      <c r="K75" s="334">
        <v>1.190193370821</v>
      </c>
    </row>
    <row r="76" spans="1:11" ht="14.4" customHeight="1" thickBot="1" x14ac:dyDescent="0.35">
      <c r="A76" s="351" t="s">
        <v>290</v>
      </c>
      <c r="B76" s="335">
        <v>0</v>
      </c>
      <c r="C76" s="335">
        <v>1.8149999999999999</v>
      </c>
      <c r="D76" s="336">
        <v>1.8149999999999999</v>
      </c>
      <c r="E76" s="337" t="s">
        <v>245</v>
      </c>
      <c r="F76" s="335">
        <v>0</v>
      </c>
      <c r="G76" s="336">
        <v>0</v>
      </c>
      <c r="H76" s="338">
        <v>0</v>
      </c>
      <c r="I76" s="335">
        <v>0</v>
      </c>
      <c r="J76" s="336">
        <v>0</v>
      </c>
      <c r="K76" s="339" t="s">
        <v>221</v>
      </c>
    </row>
    <row r="77" spans="1:11" ht="14.4" customHeight="1" thickBot="1" x14ac:dyDescent="0.35">
      <c r="A77" s="352" t="s">
        <v>291</v>
      </c>
      <c r="B77" s="330">
        <v>0</v>
      </c>
      <c r="C77" s="330">
        <v>1.8149999999999999</v>
      </c>
      <c r="D77" s="331">
        <v>1.8149999999999999</v>
      </c>
      <c r="E77" s="340" t="s">
        <v>245</v>
      </c>
      <c r="F77" s="330">
        <v>0</v>
      </c>
      <c r="G77" s="331">
        <v>0</v>
      </c>
      <c r="H77" s="333">
        <v>0</v>
      </c>
      <c r="I77" s="330">
        <v>0</v>
      </c>
      <c r="J77" s="331">
        <v>0</v>
      </c>
      <c r="K77" s="341" t="s">
        <v>221</v>
      </c>
    </row>
    <row r="78" spans="1:11" ht="14.4" customHeight="1" thickBot="1" x14ac:dyDescent="0.35">
      <c r="A78" s="351" t="s">
        <v>292</v>
      </c>
      <c r="B78" s="335">
        <v>3275.8686367514401</v>
      </c>
      <c r="C78" s="335">
        <v>2961.4804100000001</v>
      </c>
      <c r="D78" s="336">
        <v>-314.388226751437</v>
      </c>
      <c r="E78" s="342">
        <v>0.90402904950899998</v>
      </c>
      <c r="F78" s="335">
        <v>3159.4773717541402</v>
      </c>
      <c r="G78" s="336">
        <v>3159.4773717541402</v>
      </c>
      <c r="H78" s="338">
        <v>228.3135</v>
      </c>
      <c r="I78" s="335">
        <v>2715.2172799999998</v>
      </c>
      <c r="J78" s="336">
        <v>-444.260091754141</v>
      </c>
      <c r="K78" s="343">
        <v>0.85938810775200003</v>
      </c>
    </row>
    <row r="79" spans="1:11" ht="14.4" customHeight="1" thickBot="1" x14ac:dyDescent="0.35">
      <c r="A79" s="352" t="s">
        <v>293</v>
      </c>
      <c r="B79" s="330">
        <v>2950.7320486654799</v>
      </c>
      <c r="C79" s="330">
        <v>2616.0415400000002</v>
      </c>
      <c r="D79" s="331">
        <v>-334.69050866547502</v>
      </c>
      <c r="E79" s="332">
        <v>0.88657373724699995</v>
      </c>
      <c r="F79" s="330">
        <v>2813.8817109481301</v>
      </c>
      <c r="G79" s="331">
        <v>2813.8817109481301</v>
      </c>
      <c r="H79" s="333">
        <v>188.20090999999999</v>
      </c>
      <c r="I79" s="330">
        <v>2303.3392600000002</v>
      </c>
      <c r="J79" s="331">
        <v>-510.54245094813399</v>
      </c>
      <c r="K79" s="334">
        <v>0.81856293071499997</v>
      </c>
    </row>
    <row r="80" spans="1:11" ht="14.4" customHeight="1" thickBot="1" x14ac:dyDescent="0.35">
      <c r="A80" s="352" t="s">
        <v>294</v>
      </c>
      <c r="B80" s="330">
        <v>325.13658808596199</v>
      </c>
      <c r="C80" s="330">
        <v>345.43887000000001</v>
      </c>
      <c r="D80" s="331">
        <v>20.302281914038002</v>
      </c>
      <c r="E80" s="332">
        <v>1.062442317038</v>
      </c>
      <c r="F80" s="330">
        <v>345.595660806007</v>
      </c>
      <c r="G80" s="331">
        <v>345.595660806007</v>
      </c>
      <c r="H80" s="333">
        <v>40.112589999999997</v>
      </c>
      <c r="I80" s="330">
        <v>411.87801999999999</v>
      </c>
      <c r="J80" s="331">
        <v>66.282359193991994</v>
      </c>
      <c r="K80" s="334">
        <v>1.1917916418259999</v>
      </c>
    </row>
    <row r="81" spans="1:11" ht="14.4" customHeight="1" thickBot="1" x14ac:dyDescent="0.35">
      <c r="A81" s="351" t="s">
        <v>295</v>
      </c>
      <c r="B81" s="335">
        <v>766.15787295144003</v>
      </c>
      <c r="C81" s="335">
        <v>4806.6052900000004</v>
      </c>
      <c r="D81" s="336">
        <v>4040.4474170485601</v>
      </c>
      <c r="E81" s="342">
        <v>6.2736486299919996</v>
      </c>
      <c r="F81" s="335">
        <v>5413.15437339045</v>
      </c>
      <c r="G81" s="336">
        <v>5413.15437339045</v>
      </c>
      <c r="H81" s="338">
        <v>62.794519999999999</v>
      </c>
      <c r="I81" s="335">
        <v>5089.1548499999999</v>
      </c>
      <c r="J81" s="336">
        <v>-323.999523390452</v>
      </c>
      <c r="K81" s="343">
        <v>0.94014589257100001</v>
      </c>
    </row>
    <row r="82" spans="1:11" ht="14.4" customHeight="1" thickBot="1" x14ac:dyDescent="0.35">
      <c r="A82" s="352" t="s">
        <v>296</v>
      </c>
      <c r="B82" s="330">
        <v>35.290920653268998</v>
      </c>
      <c r="C82" s="330">
        <v>8.9049999999999994</v>
      </c>
      <c r="D82" s="331">
        <v>-26.385920653269</v>
      </c>
      <c r="E82" s="332">
        <v>0.25233118986800002</v>
      </c>
      <c r="F82" s="330">
        <v>73.999997669178995</v>
      </c>
      <c r="G82" s="331">
        <v>73.999997669178995</v>
      </c>
      <c r="H82" s="333">
        <v>0</v>
      </c>
      <c r="I82" s="330">
        <v>32.503999999999998</v>
      </c>
      <c r="J82" s="331">
        <v>-41.495997669178998</v>
      </c>
      <c r="K82" s="334">
        <v>0.43924325707799999</v>
      </c>
    </row>
    <row r="83" spans="1:11" ht="14.4" customHeight="1" thickBot="1" x14ac:dyDescent="0.35">
      <c r="A83" s="352" t="s">
        <v>297</v>
      </c>
      <c r="B83" s="330">
        <v>715.96003256276902</v>
      </c>
      <c r="C83" s="330">
        <v>615.33640000000003</v>
      </c>
      <c r="D83" s="331">
        <v>-100.623632562769</v>
      </c>
      <c r="E83" s="332">
        <v>0.85945635512200003</v>
      </c>
      <c r="F83" s="330">
        <v>542.71621057062703</v>
      </c>
      <c r="G83" s="331">
        <v>542.71621057062703</v>
      </c>
      <c r="H83" s="333">
        <v>59.292349999999999</v>
      </c>
      <c r="I83" s="330">
        <v>834.59415999999999</v>
      </c>
      <c r="J83" s="331">
        <v>291.87794942937302</v>
      </c>
      <c r="K83" s="334">
        <v>1.537809528708</v>
      </c>
    </row>
    <row r="84" spans="1:11" ht="14.4" customHeight="1" thickBot="1" x14ac:dyDescent="0.35">
      <c r="A84" s="352" t="s">
        <v>298</v>
      </c>
      <c r="B84" s="330">
        <v>4.0014576669619997</v>
      </c>
      <c r="C84" s="330">
        <v>3.2669999999999999</v>
      </c>
      <c r="D84" s="331">
        <v>-0.73445766696199999</v>
      </c>
      <c r="E84" s="332">
        <v>0.81645247105100005</v>
      </c>
      <c r="F84" s="330">
        <v>6.9999997795160001</v>
      </c>
      <c r="G84" s="331">
        <v>6.9999997795160001</v>
      </c>
      <c r="H84" s="333">
        <v>0</v>
      </c>
      <c r="I84" s="330">
        <v>0.78300000000000003</v>
      </c>
      <c r="J84" s="331">
        <v>-6.2169997795159997</v>
      </c>
      <c r="K84" s="334">
        <v>0.11185714637999999</v>
      </c>
    </row>
    <row r="85" spans="1:11" ht="14.4" customHeight="1" thickBot="1" x14ac:dyDescent="0.35">
      <c r="A85" s="352" t="s">
        <v>299</v>
      </c>
      <c r="B85" s="330">
        <v>0</v>
      </c>
      <c r="C85" s="330">
        <v>4.9473900000000004</v>
      </c>
      <c r="D85" s="331">
        <v>4.9473900000000004</v>
      </c>
      <c r="E85" s="340" t="s">
        <v>245</v>
      </c>
      <c r="F85" s="330">
        <v>6.033427503685</v>
      </c>
      <c r="G85" s="331">
        <v>6.033427503685</v>
      </c>
      <c r="H85" s="333">
        <v>0</v>
      </c>
      <c r="I85" s="330">
        <v>0</v>
      </c>
      <c r="J85" s="331">
        <v>-6.033427503685</v>
      </c>
      <c r="K85" s="334">
        <v>0</v>
      </c>
    </row>
    <row r="86" spans="1:11" ht="14.4" customHeight="1" thickBot="1" x14ac:dyDescent="0.35">
      <c r="A86" s="352" t="s">
        <v>300</v>
      </c>
      <c r="B86" s="330">
        <v>10.905462068438</v>
      </c>
      <c r="C86" s="330">
        <v>4174.1495000000004</v>
      </c>
      <c r="D86" s="331">
        <v>4163.2440379315603</v>
      </c>
      <c r="E86" s="332">
        <v>382.75769277858302</v>
      </c>
      <c r="F86" s="330">
        <v>4783.4047378674404</v>
      </c>
      <c r="G86" s="331">
        <v>4783.4047378674404</v>
      </c>
      <c r="H86" s="333">
        <v>3.50217</v>
      </c>
      <c r="I86" s="330">
        <v>4221.27369</v>
      </c>
      <c r="J86" s="331">
        <v>-562.13104786744498</v>
      </c>
      <c r="K86" s="334">
        <v>0.88248306830099998</v>
      </c>
    </row>
    <row r="87" spans="1:11" ht="14.4" customHeight="1" thickBot="1" x14ac:dyDescent="0.35">
      <c r="A87" s="351" t="s">
        <v>301</v>
      </c>
      <c r="B87" s="335">
        <v>0</v>
      </c>
      <c r="C87" s="335">
        <v>6.5244999999999997</v>
      </c>
      <c r="D87" s="336">
        <v>6.5244999999999997</v>
      </c>
      <c r="E87" s="337" t="s">
        <v>221</v>
      </c>
      <c r="F87" s="335">
        <v>2.821972807127</v>
      </c>
      <c r="G87" s="336">
        <v>2.821972807127</v>
      </c>
      <c r="H87" s="338">
        <v>0</v>
      </c>
      <c r="I87" s="335">
        <v>0</v>
      </c>
      <c r="J87" s="336">
        <v>-2.821972807127</v>
      </c>
      <c r="K87" s="343">
        <v>0</v>
      </c>
    </row>
    <row r="88" spans="1:11" ht="14.4" customHeight="1" thickBot="1" x14ac:dyDescent="0.35">
      <c r="A88" s="352" t="s">
        <v>302</v>
      </c>
      <c r="B88" s="330">
        <v>0</v>
      </c>
      <c r="C88" s="330">
        <v>0.77700000000000002</v>
      </c>
      <c r="D88" s="331">
        <v>0.77700000000000002</v>
      </c>
      <c r="E88" s="340" t="s">
        <v>221</v>
      </c>
      <c r="F88" s="330">
        <v>2.821972807127</v>
      </c>
      <c r="G88" s="331">
        <v>2.821972807127</v>
      </c>
      <c r="H88" s="333">
        <v>0</v>
      </c>
      <c r="I88" s="330">
        <v>0</v>
      </c>
      <c r="J88" s="331">
        <v>-2.821972807127</v>
      </c>
      <c r="K88" s="334">
        <v>0</v>
      </c>
    </row>
    <row r="89" spans="1:11" ht="14.4" customHeight="1" thickBot="1" x14ac:dyDescent="0.35">
      <c r="A89" s="352" t="s">
        <v>303</v>
      </c>
      <c r="B89" s="330">
        <v>0</v>
      </c>
      <c r="C89" s="330">
        <v>5.7474999999999996</v>
      </c>
      <c r="D89" s="331">
        <v>5.7474999999999996</v>
      </c>
      <c r="E89" s="340" t="s">
        <v>245</v>
      </c>
      <c r="F89" s="330">
        <v>0</v>
      </c>
      <c r="G89" s="331">
        <v>0</v>
      </c>
      <c r="H89" s="333">
        <v>0</v>
      </c>
      <c r="I89" s="330">
        <v>0</v>
      </c>
      <c r="J89" s="331">
        <v>0</v>
      </c>
      <c r="K89" s="334">
        <v>12</v>
      </c>
    </row>
    <row r="90" spans="1:11" ht="14.4" customHeight="1" thickBot="1" x14ac:dyDescent="0.35">
      <c r="A90" s="349" t="s">
        <v>35</v>
      </c>
      <c r="B90" s="330">
        <v>21080.104276682399</v>
      </c>
      <c r="C90" s="330">
        <v>23085.713660000001</v>
      </c>
      <c r="D90" s="331">
        <v>2005.6093833176201</v>
      </c>
      <c r="E90" s="332">
        <v>1.095142289477</v>
      </c>
      <c r="F90" s="330">
        <v>22867.9992797134</v>
      </c>
      <c r="G90" s="331">
        <v>22867.9992797134</v>
      </c>
      <c r="H90" s="333">
        <v>2152.2167800000002</v>
      </c>
      <c r="I90" s="330">
        <v>24277.435529999999</v>
      </c>
      <c r="J90" s="331">
        <v>1409.4362502865999</v>
      </c>
      <c r="K90" s="334">
        <v>1.0616335619499999</v>
      </c>
    </row>
    <row r="91" spans="1:11" ht="14.4" customHeight="1" thickBot="1" x14ac:dyDescent="0.35">
      <c r="A91" s="355" t="s">
        <v>304</v>
      </c>
      <c r="B91" s="335">
        <v>15627.9999999997</v>
      </c>
      <c r="C91" s="335">
        <v>17114.232</v>
      </c>
      <c r="D91" s="336">
        <v>1486.2320000002901</v>
      </c>
      <c r="E91" s="342">
        <v>1.0951005886859999</v>
      </c>
      <c r="F91" s="335">
        <v>16951.999466053101</v>
      </c>
      <c r="G91" s="336">
        <v>16951.999466053101</v>
      </c>
      <c r="H91" s="338">
        <v>1597.63</v>
      </c>
      <c r="I91" s="335">
        <v>18008.722000000002</v>
      </c>
      <c r="J91" s="336">
        <v>1056.7225339469201</v>
      </c>
      <c r="K91" s="343">
        <v>1.0623361589910001</v>
      </c>
    </row>
    <row r="92" spans="1:11" ht="14.4" customHeight="1" thickBot="1" x14ac:dyDescent="0.35">
      <c r="A92" s="351" t="s">
        <v>305</v>
      </c>
      <c r="B92" s="335">
        <v>15575.9999999997</v>
      </c>
      <c r="C92" s="335">
        <v>17067.292000000001</v>
      </c>
      <c r="D92" s="336">
        <v>1491.29200000029</v>
      </c>
      <c r="E92" s="342">
        <v>1.0957429378529999</v>
      </c>
      <c r="F92" s="335">
        <v>16898.9994677225</v>
      </c>
      <c r="G92" s="336">
        <v>16898.9994677225</v>
      </c>
      <c r="H92" s="338">
        <v>1591.885</v>
      </c>
      <c r="I92" s="335">
        <v>17923.830000000002</v>
      </c>
      <c r="J92" s="336">
        <v>1024.83053227755</v>
      </c>
      <c r="K92" s="343">
        <v>1.060644450237</v>
      </c>
    </row>
    <row r="93" spans="1:11" ht="14.4" customHeight="1" thickBot="1" x14ac:dyDescent="0.35">
      <c r="A93" s="352" t="s">
        <v>306</v>
      </c>
      <c r="B93" s="330">
        <v>15575.9999999997</v>
      </c>
      <c r="C93" s="330">
        <v>17067.292000000001</v>
      </c>
      <c r="D93" s="331">
        <v>1491.29200000029</v>
      </c>
      <c r="E93" s="332">
        <v>1.0957429378529999</v>
      </c>
      <c r="F93" s="330">
        <v>16898.9994677225</v>
      </c>
      <c r="G93" s="331">
        <v>16898.9994677225</v>
      </c>
      <c r="H93" s="333">
        <v>1591.885</v>
      </c>
      <c r="I93" s="330">
        <v>17923.830000000002</v>
      </c>
      <c r="J93" s="331">
        <v>1024.83053227755</v>
      </c>
      <c r="K93" s="334">
        <v>1.060644450237</v>
      </c>
    </row>
    <row r="94" spans="1:11" ht="14.4" customHeight="1" thickBot="1" x14ac:dyDescent="0.35">
      <c r="A94" s="351" t="s">
        <v>307</v>
      </c>
      <c r="B94" s="335">
        <v>51.999999999998998</v>
      </c>
      <c r="C94" s="335">
        <v>46.94</v>
      </c>
      <c r="D94" s="336">
        <v>-5.0599999999990004</v>
      </c>
      <c r="E94" s="342">
        <v>0.90269230769200004</v>
      </c>
      <c r="F94" s="335">
        <v>52.999998330628003</v>
      </c>
      <c r="G94" s="336">
        <v>52.999998330628003</v>
      </c>
      <c r="H94" s="338">
        <v>5.7450000000000001</v>
      </c>
      <c r="I94" s="335">
        <v>84.891999999999996</v>
      </c>
      <c r="J94" s="336">
        <v>31.892001669370998</v>
      </c>
      <c r="K94" s="343">
        <v>1.6017358995069999</v>
      </c>
    </row>
    <row r="95" spans="1:11" ht="14.4" customHeight="1" thickBot="1" x14ac:dyDescent="0.35">
      <c r="A95" s="352" t="s">
        <v>308</v>
      </c>
      <c r="B95" s="330">
        <v>51.999999999998998</v>
      </c>
      <c r="C95" s="330">
        <v>46.94</v>
      </c>
      <c r="D95" s="331">
        <v>-5.0599999999990004</v>
      </c>
      <c r="E95" s="332">
        <v>0.90269230769200004</v>
      </c>
      <c r="F95" s="330">
        <v>52.999998330628003</v>
      </c>
      <c r="G95" s="331">
        <v>52.999998330628003</v>
      </c>
      <c r="H95" s="333">
        <v>5.7450000000000001</v>
      </c>
      <c r="I95" s="330">
        <v>84.891999999999996</v>
      </c>
      <c r="J95" s="331">
        <v>31.892001669370998</v>
      </c>
      <c r="K95" s="334">
        <v>1.6017358995069999</v>
      </c>
    </row>
    <row r="96" spans="1:11" ht="14.4" customHeight="1" thickBot="1" x14ac:dyDescent="0.35">
      <c r="A96" s="350" t="s">
        <v>309</v>
      </c>
      <c r="B96" s="330">
        <v>5296.1042766826804</v>
      </c>
      <c r="C96" s="330">
        <v>5800.2638299999999</v>
      </c>
      <c r="D96" s="331">
        <v>504.15955331732101</v>
      </c>
      <c r="E96" s="332">
        <v>1.095194415928</v>
      </c>
      <c r="F96" s="330">
        <v>5746.9998189834296</v>
      </c>
      <c r="G96" s="331">
        <v>5746.9998189834296</v>
      </c>
      <c r="H96" s="333">
        <v>538.60964999999999</v>
      </c>
      <c r="I96" s="330">
        <v>6088.6270500000001</v>
      </c>
      <c r="J96" s="331">
        <v>341.62723101657502</v>
      </c>
      <c r="K96" s="334">
        <v>1.059444447847</v>
      </c>
    </row>
    <row r="97" spans="1:11" ht="14.4" customHeight="1" thickBot="1" x14ac:dyDescent="0.35">
      <c r="A97" s="351" t="s">
        <v>310</v>
      </c>
      <c r="B97" s="335">
        <v>1402.10427668276</v>
      </c>
      <c r="C97" s="335">
        <v>1536.1835799999999</v>
      </c>
      <c r="D97" s="336">
        <v>134.079303317241</v>
      </c>
      <c r="E97" s="342">
        <v>1.095627198024</v>
      </c>
      <c r="F97" s="335">
        <v>1521.99995206069</v>
      </c>
      <c r="G97" s="336">
        <v>1521.99995206069</v>
      </c>
      <c r="H97" s="338">
        <v>143.26740000000001</v>
      </c>
      <c r="I97" s="335">
        <v>1613.1463000000001</v>
      </c>
      <c r="J97" s="336">
        <v>91.146347939311994</v>
      </c>
      <c r="K97" s="343">
        <v>1.0598859072339999</v>
      </c>
    </row>
    <row r="98" spans="1:11" ht="14.4" customHeight="1" thickBot="1" x14ac:dyDescent="0.35">
      <c r="A98" s="352" t="s">
        <v>311</v>
      </c>
      <c r="B98" s="330">
        <v>1402.10427668276</v>
      </c>
      <c r="C98" s="330">
        <v>1536.1835799999999</v>
      </c>
      <c r="D98" s="331">
        <v>134.079303317241</v>
      </c>
      <c r="E98" s="332">
        <v>1.095627198024</v>
      </c>
      <c r="F98" s="330">
        <v>1521.99995206069</v>
      </c>
      <c r="G98" s="331">
        <v>1521.99995206069</v>
      </c>
      <c r="H98" s="333">
        <v>143.26740000000001</v>
      </c>
      <c r="I98" s="330">
        <v>1613.1463000000001</v>
      </c>
      <c r="J98" s="331">
        <v>91.146347939311994</v>
      </c>
      <c r="K98" s="334">
        <v>1.0598859072339999</v>
      </c>
    </row>
    <row r="99" spans="1:11" ht="14.4" customHeight="1" thickBot="1" x14ac:dyDescent="0.35">
      <c r="A99" s="351" t="s">
        <v>312</v>
      </c>
      <c r="B99" s="335">
        <v>3893.99999999992</v>
      </c>
      <c r="C99" s="335">
        <v>4264.08025</v>
      </c>
      <c r="D99" s="336">
        <v>370.08025000008001</v>
      </c>
      <c r="E99" s="342">
        <v>1.0950385850019999</v>
      </c>
      <c r="F99" s="335">
        <v>4224.9998669227398</v>
      </c>
      <c r="G99" s="336">
        <v>4224.9998669227398</v>
      </c>
      <c r="H99" s="338">
        <v>395.34224999999998</v>
      </c>
      <c r="I99" s="335">
        <v>4475.4807499999997</v>
      </c>
      <c r="J99" s="336">
        <v>250.48088307726201</v>
      </c>
      <c r="K99" s="343">
        <v>1.05928541798</v>
      </c>
    </row>
    <row r="100" spans="1:11" ht="14.4" customHeight="1" thickBot="1" x14ac:dyDescent="0.35">
      <c r="A100" s="352" t="s">
        <v>313</v>
      </c>
      <c r="B100" s="330">
        <v>3893.99999999992</v>
      </c>
      <c r="C100" s="330">
        <v>4264.08025</v>
      </c>
      <c r="D100" s="331">
        <v>370.08025000008001</v>
      </c>
      <c r="E100" s="332">
        <v>1.0950385850019999</v>
      </c>
      <c r="F100" s="330">
        <v>4224.9998669227398</v>
      </c>
      <c r="G100" s="331">
        <v>4224.9998669227398</v>
      </c>
      <c r="H100" s="333">
        <v>395.34224999999998</v>
      </c>
      <c r="I100" s="330">
        <v>4475.4807499999997</v>
      </c>
      <c r="J100" s="331">
        <v>250.48088307726201</v>
      </c>
      <c r="K100" s="334">
        <v>1.05928541798</v>
      </c>
    </row>
    <row r="101" spans="1:11" ht="14.4" customHeight="1" thickBot="1" x14ac:dyDescent="0.35">
      <c r="A101" s="350" t="s">
        <v>314</v>
      </c>
      <c r="B101" s="330">
        <v>155.99999999999699</v>
      </c>
      <c r="C101" s="330">
        <v>171.21782999999999</v>
      </c>
      <c r="D101" s="331">
        <v>15.217830000003</v>
      </c>
      <c r="E101" s="332">
        <v>1.0975501923069999</v>
      </c>
      <c r="F101" s="330">
        <v>168.99999467691001</v>
      </c>
      <c r="G101" s="331">
        <v>168.99999467691001</v>
      </c>
      <c r="H101" s="333">
        <v>15.977130000000001</v>
      </c>
      <c r="I101" s="330">
        <v>180.08647999999999</v>
      </c>
      <c r="J101" s="331">
        <v>11.086485323090001</v>
      </c>
      <c r="K101" s="334">
        <v>1.0656005069359999</v>
      </c>
    </row>
    <row r="102" spans="1:11" ht="14.4" customHeight="1" thickBot="1" x14ac:dyDescent="0.35">
      <c r="A102" s="351" t="s">
        <v>315</v>
      </c>
      <c r="B102" s="335">
        <v>155.99999999999699</v>
      </c>
      <c r="C102" s="335">
        <v>171.21782999999999</v>
      </c>
      <c r="D102" s="336">
        <v>15.217830000003</v>
      </c>
      <c r="E102" s="342">
        <v>1.0975501923069999</v>
      </c>
      <c r="F102" s="335">
        <v>168.99999467691001</v>
      </c>
      <c r="G102" s="336">
        <v>168.99999467691001</v>
      </c>
      <c r="H102" s="338">
        <v>15.977130000000001</v>
      </c>
      <c r="I102" s="335">
        <v>180.08647999999999</v>
      </c>
      <c r="J102" s="336">
        <v>11.086485323090001</v>
      </c>
      <c r="K102" s="343">
        <v>1.0656005069359999</v>
      </c>
    </row>
    <row r="103" spans="1:11" ht="14.4" customHeight="1" thickBot="1" x14ac:dyDescent="0.35">
      <c r="A103" s="352" t="s">
        <v>316</v>
      </c>
      <c r="B103" s="330">
        <v>155.99999999999699</v>
      </c>
      <c r="C103" s="330">
        <v>171.21782999999999</v>
      </c>
      <c r="D103" s="331">
        <v>15.217830000003</v>
      </c>
      <c r="E103" s="332">
        <v>1.0975501923069999</v>
      </c>
      <c r="F103" s="330">
        <v>168.99999467691001</v>
      </c>
      <c r="G103" s="331">
        <v>168.99999467691001</v>
      </c>
      <c r="H103" s="333">
        <v>15.977130000000001</v>
      </c>
      <c r="I103" s="330">
        <v>180.08647999999999</v>
      </c>
      <c r="J103" s="331">
        <v>11.086485323090001</v>
      </c>
      <c r="K103" s="334">
        <v>1.0656005069359999</v>
      </c>
    </row>
    <row r="104" spans="1:11" ht="14.4" customHeight="1" thickBot="1" x14ac:dyDescent="0.35">
      <c r="A104" s="349" t="s">
        <v>317</v>
      </c>
      <c r="B104" s="330">
        <v>0</v>
      </c>
      <c r="C104" s="330">
        <v>42.719099999999997</v>
      </c>
      <c r="D104" s="331">
        <v>42.719099999999997</v>
      </c>
      <c r="E104" s="340" t="s">
        <v>221</v>
      </c>
      <c r="F104" s="330">
        <v>0</v>
      </c>
      <c r="G104" s="331">
        <v>0</v>
      </c>
      <c r="H104" s="333">
        <v>20.003</v>
      </c>
      <c r="I104" s="330">
        <v>71.807900000000004</v>
      </c>
      <c r="J104" s="331">
        <v>71.807900000000004</v>
      </c>
      <c r="K104" s="341" t="s">
        <v>221</v>
      </c>
    </row>
    <row r="105" spans="1:11" ht="14.4" customHeight="1" thickBot="1" x14ac:dyDescent="0.35">
      <c r="A105" s="350" t="s">
        <v>318</v>
      </c>
      <c r="B105" s="330">
        <v>0</v>
      </c>
      <c r="C105" s="330">
        <v>42.719099999999997</v>
      </c>
      <c r="D105" s="331">
        <v>42.719099999999997</v>
      </c>
      <c r="E105" s="340" t="s">
        <v>221</v>
      </c>
      <c r="F105" s="330">
        <v>0</v>
      </c>
      <c r="G105" s="331">
        <v>0</v>
      </c>
      <c r="H105" s="333">
        <v>20.003</v>
      </c>
      <c r="I105" s="330">
        <v>71.807900000000004</v>
      </c>
      <c r="J105" s="331">
        <v>71.807900000000004</v>
      </c>
      <c r="K105" s="341" t="s">
        <v>221</v>
      </c>
    </row>
    <row r="106" spans="1:11" ht="14.4" customHeight="1" thickBot="1" x14ac:dyDescent="0.35">
      <c r="A106" s="351" t="s">
        <v>319</v>
      </c>
      <c r="B106" s="335">
        <v>0</v>
      </c>
      <c r="C106" s="335">
        <v>31.508949999999999</v>
      </c>
      <c r="D106" s="336">
        <v>31.508949999999999</v>
      </c>
      <c r="E106" s="337" t="s">
        <v>221</v>
      </c>
      <c r="F106" s="335">
        <v>0</v>
      </c>
      <c r="G106" s="336">
        <v>0</v>
      </c>
      <c r="H106" s="338">
        <v>20.003</v>
      </c>
      <c r="I106" s="335">
        <v>67.407899999999998</v>
      </c>
      <c r="J106" s="336">
        <v>67.407899999999998</v>
      </c>
      <c r="K106" s="339" t="s">
        <v>221</v>
      </c>
    </row>
    <row r="107" spans="1:11" ht="14.4" customHeight="1" thickBot="1" x14ac:dyDescent="0.35">
      <c r="A107" s="352" t="s">
        <v>320</v>
      </c>
      <c r="B107" s="330">
        <v>0</v>
      </c>
      <c r="C107" s="330">
        <v>0.58094999999999997</v>
      </c>
      <c r="D107" s="331">
        <v>0.58094999999999997</v>
      </c>
      <c r="E107" s="340" t="s">
        <v>221</v>
      </c>
      <c r="F107" s="330">
        <v>0</v>
      </c>
      <c r="G107" s="331">
        <v>0</v>
      </c>
      <c r="H107" s="333">
        <v>0</v>
      </c>
      <c r="I107" s="330">
        <v>3.2789000000000001</v>
      </c>
      <c r="J107" s="331">
        <v>3.2789000000000001</v>
      </c>
      <c r="K107" s="341" t="s">
        <v>221</v>
      </c>
    </row>
    <row r="108" spans="1:11" ht="14.4" customHeight="1" thickBot="1" x14ac:dyDescent="0.35">
      <c r="A108" s="352" t="s">
        <v>321</v>
      </c>
      <c r="B108" s="330">
        <v>0</v>
      </c>
      <c r="C108" s="330">
        <v>30.928000000000001</v>
      </c>
      <c r="D108" s="331">
        <v>30.928000000000001</v>
      </c>
      <c r="E108" s="340" t="s">
        <v>221</v>
      </c>
      <c r="F108" s="330">
        <v>0</v>
      </c>
      <c r="G108" s="331">
        <v>0</v>
      </c>
      <c r="H108" s="333">
        <v>20.003</v>
      </c>
      <c r="I108" s="330">
        <v>64.129000000000005</v>
      </c>
      <c r="J108" s="331">
        <v>64.129000000000005</v>
      </c>
      <c r="K108" s="341" t="s">
        <v>221</v>
      </c>
    </row>
    <row r="109" spans="1:11" ht="14.4" customHeight="1" thickBot="1" x14ac:dyDescent="0.35">
      <c r="A109" s="351" t="s">
        <v>322</v>
      </c>
      <c r="B109" s="335">
        <v>0</v>
      </c>
      <c r="C109" s="335">
        <v>0.95014999999899996</v>
      </c>
      <c r="D109" s="336">
        <v>0.95014999999899996</v>
      </c>
      <c r="E109" s="337" t="s">
        <v>245</v>
      </c>
      <c r="F109" s="335">
        <v>0</v>
      </c>
      <c r="G109" s="336">
        <v>0</v>
      </c>
      <c r="H109" s="338">
        <v>0</v>
      </c>
      <c r="I109" s="335">
        <v>0</v>
      </c>
      <c r="J109" s="336">
        <v>0</v>
      </c>
      <c r="K109" s="339" t="s">
        <v>221</v>
      </c>
    </row>
    <row r="110" spans="1:11" ht="14.4" customHeight="1" thickBot="1" x14ac:dyDescent="0.35">
      <c r="A110" s="352" t="s">
        <v>323</v>
      </c>
      <c r="B110" s="330">
        <v>0</v>
      </c>
      <c r="C110" s="330">
        <v>0.95014999999899996</v>
      </c>
      <c r="D110" s="331">
        <v>0.95014999999899996</v>
      </c>
      <c r="E110" s="340" t="s">
        <v>245</v>
      </c>
      <c r="F110" s="330">
        <v>0</v>
      </c>
      <c r="G110" s="331">
        <v>0</v>
      </c>
      <c r="H110" s="333">
        <v>0</v>
      </c>
      <c r="I110" s="330">
        <v>0</v>
      </c>
      <c r="J110" s="331">
        <v>0</v>
      </c>
      <c r="K110" s="341" t="s">
        <v>221</v>
      </c>
    </row>
    <row r="111" spans="1:11" ht="14.4" customHeight="1" thickBot="1" x14ac:dyDescent="0.35">
      <c r="A111" s="354" t="s">
        <v>324</v>
      </c>
      <c r="B111" s="330">
        <v>0</v>
      </c>
      <c r="C111" s="330">
        <v>10.26</v>
      </c>
      <c r="D111" s="331">
        <v>10.26</v>
      </c>
      <c r="E111" s="340" t="s">
        <v>245</v>
      </c>
      <c r="F111" s="330">
        <v>0</v>
      </c>
      <c r="G111" s="331">
        <v>0</v>
      </c>
      <c r="H111" s="333">
        <v>0</v>
      </c>
      <c r="I111" s="330">
        <v>4.4000000000000004</v>
      </c>
      <c r="J111" s="331">
        <v>4.4000000000000004</v>
      </c>
      <c r="K111" s="341" t="s">
        <v>221</v>
      </c>
    </row>
    <row r="112" spans="1:11" ht="14.4" customHeight="1" thickBot="1" x14ac:dyDescent="0.35">
      <c r="A112" s="352" t="s">
        <v>325</v>
      </c>
      <c r="B112" s="330">
        <v>0</v>
      </c>
      <c r="C112" s="330">
        <v>10.26</v>
      </c>
      <c r="D112" s="331">
        <v>10.26</v>
      </c>
      <c r="E112" s="340" t="s">
        <v>245</v>
      </c>
      <c r="F112" s="330">
        <v>0</v>
      </c>
      <c r="G112" s="331">
        <v>0</v>
      </c>
      <c r="H112" s="333">
        <v>0</v>
      </c>
      <c r="I112" s="330">
        <v>4.4000000000000004</v>
      </c>
      <c r="J112" s="331">
        <v>4.4000000000000004</v>
      </c>
      <c r="K112" s="341" t="s">
        <v>221</v>
      </c>
    </row>
    <row r="113" spans="1:11" ht="14.4" customHeight="1" thickBot="1" x14ac:dyDescent="0.35">
      <c r="A113" s="349" t="s">
        <v>326</v>
      </c>
      <c r="B113" s="330">
        <v>20186.963161780001</v>
      </c>
      <c r="C113" s="330">
        <v>20748.079659999999</v>
      </c>
      <c r="D113" s="331">
        <v>561.11649821997696</v>
      </c>
      <c r="E113" s="332">
        <v>1.027795983661</v>
      </c>
      <c r="F113" s="330">
        <v>19928.0028991049</v>
      </c>
      <c r="G113" s="331">
        <v>19928.0028991049</v>
      </c>
      <c r="H113" s="333">
        <v>1595.1833200000001</v>
      </c>
      <c r="I113" s="330">
        <v>19958.051090000001</v>
      </c>
      <c r="J113" s="331">
        <v>30.048190895064</v>
      </c>
      <c r="K113" s="334">
        <v>1.001507837541</v>
      </c>
    </row>
    <row r="114" spans="1:11" ht="14.4" customHeight="1" thickBot="1" x14ac:dyDescent="0.35">
      <c r="A114" s="350" t="s">
        <v>327</v>
      </c>
      <c r="B114" s="330">
        <v>20146.963161780001</v>
      </c>
      <c r="C114" s="330">
        <v>20354.355</v>
      </c>
      <c r="D114" s="331">
        <v>207.39183821997699</v>
      </c>
      <c r="E114" s="332">
        <v>1.010293950336</v>
      </c>
      <c r="F114" s="330">
        <v>19867.0028991049</v>
      </c>
      <c r="G114" s="331">
        <v>19867.0028991049</v>
      </c>
      <c r="H114" s="333">
        <v>1568.452</v>
      </c>
      <c r="I114" s="330">
        <v>19733.516</v>
      </c>
      <c r="J114" s="331">
        <v>-133.48689910493701</v>
      </c>
      <c r="K114" s="334">
        <v>0.99328097449899999</v>
      </c>
    </row>
    <row r="115" spans="1:11" ht="14.4" customHeight="1" thickBot="1" x14ac:dyDescent="0.35">
      <c r="A115" s="351" t="s">
        <v>328</v>
      </c>
      <c r="B115" s="335">
        <v>20146.963161780001</v>
      </c>
      <c r="C115" s="335">
        <v>20354.355</v>
      </c>
      <c r="D115" s="336">
        <v>207.39183821997699</v>
      </c>
      <c r="E115" s="342">
        <v>1.010293950336</v>
      </c>
      <c r="F115" s="335">
        <v>19867.0028991049</v>
      </c>
      <c r="G115" s="336">
        <v>19867.0028991049</v>
      </c>
      <c r="H115" s="338">
        <v>1568.452</v>
      </c>
      <c r="I115" s="335">
        <v>19665.649000000001</v>
      </c>
      <c r="J115" s="336">
        <v>-201.35389910493501</v>
      </c>
      <c r="K115" s="343">
        <v>0.98986490815299999</v>
      </c>
    </row>
    <row r="116" spans="1:11" ht="14.4" customHeight="1" thickBot="1" x14ac:dyDescent="0.35">
      <c r="A116" s="352" t="s">
        <v>329</v>
      </c>
      <c r="B116" s="330">
        <v>345.98625349666401</v>
      </c>
      <c r="C116" s="330">
        <v>351.27800000000002</v>
      </c>
      <c r="D116" s="331">
        <v>5.2917465033360003</v>
      </c>
      <c r="E116" s="332">
        <v>1.015294672692</v>
      </c>
      <c r="F116" s="330">
        <v>359.99998866086599</v>
      </c>
      <c r="G116" s="331">
        <v>359.99998866086599</v>
      </c>
      <c r="H116" s="333">
        <v>30.132000000000001</v>
      </c>
      <c r="I116" s="330">
        <v>360.08800000000002</v>
      </c>
      <c r="J116" s="331">
        <v>8.8011339134E-2</v>
      </c>
      <c r="K116" s="334">
        <v>1.0002444759489999</v>
      </c>
    </row>
    <row r="117" spans="1:11" ht="14.4" customHeight="1" thickBot="1" x14ac:dyDescent="0.35">
      <c r="A117" s="352" t="s">
        <v>330</v>
      </c>
      <c r="B117" s="330">
        <v>6724.9999999998799</v>
      </c>
      <c r="C117" s="330">
        <v>6925.0079999999998</v>
      </c>
      <c r="D117" s="331">
        <v>200.00800000012501</v>
      </c>
      <c r="E117" s="332">
        <v>1.0297409665420001</v>
      </c>
      <c r="F117" s="330">
        <v>6955.99978090272</v>
      </c>
      <c r="G117" s="331">
        <v>6955.99978090272</v>
      </c>
      <c r="H117" s="333">
        <v>537.09400000000005</v>
      </c>
      <c r="I117" s="330">
        <v>6956.1289999999999</v>
      </c>
      <c r="J117" s="331">
        <v>0.129219097275</v>
      </c>
      <c r="K117" s="334">
        <v>1.000018576639</v>
      </c>
    </row>
    <row r="118" spans="1:11" ht="14.4" customHeight="1" thickBot="1" x14ac:dyDescent="0.35">
      <c r="A118" s="352" t="s">
        <v>331</v>
      </c>
      <c r="B118" s="330">
        <v>426.00356411090002</v>
      </c>
      <c r="C118" s="330">
        <v>426.09500000000003</v>
      </c>
      <c r="D118" s="331">
        <v>9.1435889098999995E-2</v>
      </c>
      <c r="E118" s="332">
        <v>1.0002146364410001</v>
      </c>
      <c r="F118" s="330">
        <v>420.003283155166</v>
      </c>
      <c r="G118" s="331">
        <v>420.003283155166</v>
      </c>
      <c r="H118" s="333">
        <v>34.866999999999997</v>
      </c>
      <c r="I118" s="330">
        <v>420.32400000000001</v>
      </c>
      <c r="J118" s="331">
        <v>0.32071684483399998</v>
      </c>
      <c r="K118" s="334">
        <v>1.0007636055660001</v>
      </c>
    </row>
    <row r="119" spans="1:11" ht="14.4" customHeight="1" thickBot="1" x14ac:dyDescent="0.35">
      <c r="A119" s="352" t="s">
        <v>332</v>
      </c>
      <c r="B119" s="330">
        <v>2163.9733441727699</v>
      </c>
      <c r="C119" s="330">
        <v>2165.0259999999998</v>
      </c>
      <c r="D119" s="331">
        <v>1.0526558272269999</v>
      </c>
      <c r="E119" s="332">
        <v>1.0004864458380001</v>
      </c>
      <c r="F119" s="330">
        <v>2166.99993174471</v>
      </c>
      <c r="G119" s="331">
        <v>2166.99993174471</v>
      </c>
      <c r="H119" s="333">
        <v>180.58600000000001</v>
      </c>
      <c r="I119" s="330">
        <v>2166.8449999999998</v>
      </c>
      <c r="J119" s="331">
        <v>-0.15493174471000001</v>
      </c>
      <c r="K119" s="334">
        <v>0.99992850403800004</v>
      </c>
    </row>
    <row r="120" spans="1:11" ht="14.4" customHeight="1" thickBot="1" x14ac:dyDescent="0.35">
      <c r="A120" s="352" t="s">
        <v>333</v>
      </c>
      <c r="B120" s="330">
        <v>9736.9999999998308</v>
      </c>
      <c r="C120" s="330">
        <v>9737.5630000000001</v>
      </c>
      <c r="D120" s="331">
        <v>0.56300000017399998</v>
      </c>
      <c r="E120" s="332">
        <v>1.0000578206840001</v>
      </c>
      <c r="F120" s="330">
        <v>9741.9999216339402</v>
      </c>
      <c r="G120" s="331">
        <v>9741.9999216339402</v>
      </c>
      <c r="H120" s="333">
        <v>783.39499999999998</v>
      </c>
      <c r="I120" s="330">
        <v>9540.1039999999994</v>
      </c>
      <c r="J120" s="331">
        <v>-201.895921633939</v>
      </c>
      <c r="K120" s="334">
        <v>0.979275721283</v>
      </c>
    </row>
    <row r="121" spans="1:11" ht="14.4" customHeight="1" thickBot="1" x14ac:dyDescent="0.35">
      <c r="A121" s="352" t="s">
        <v>334</v>
      </c>
      <c r="B121" s="330">
        <v>748.99999999998602</v>
      </c>
      <c r="C121" s="330">
        <v>749.38499999999999</v>
      </c>
      <c r="D121" s="331">
        <v>0.38500000001399998</v>
      </c>
      <c r="E121" s="332">
        <v>1.000514018691</v>
      </c>
      <c r="F121" s="330">
        <v>221.99999300753399</v>
      </c>
      <c r="G121" s="331">
        <v>221.99999300753399</v>
      </c>
      <c r="H121" s="333">
        <v>2.3780000000000001</v>
      </c>
      <c r="I121" s="330">
        <v>222.15899999999999</v>
      </c>
      <c r="J121" s="331">
        <v>0.159006992466</v>
      </c>
      <c r="K121" s="334">
        <v>1.0007162477360001</v>
      </c>
    </row>
    <row r="122" spans="1:11" ht="14.4" customHeight="1" thickBot="1" x14ac:dyDescent="0.35">
      <c r="A122" s="351" t="s">
        <v>335</v>
      </c>
      <c r="B122" s="335">
        <v>0</v>
      </c>
      <c r="C122" s="335">
        <v>0</v>
      </c>
      <c r="D122" s="336">
        <v>0</v>
      </c>
      <c r="E122" s="342">
        <v>1</v>
      </c>
      <c r="F122" s="335">
        <v>0</v>
      </c>
      <c r="G122" s="336">
        <v>0</v>
      </c>
      <c r="H122" s="338">
        <v>0</v>
      </c>
      <c r="I122" s="335">
        <v>67.867000000000004</v>
      </c>
      <c r="J122" s="336">
        <v>67.867000000000004</v>
      </c>
      <c r="K122" s="339" t="s">
        <v>245</v>
      </c>
    </row>
    <row r="123" spans="1:11" ht="14.4" customHeight="1" thickBot="1" x14ac:dyDescent="0.35">
      <c r="A123" s="352" t="s">
        <v>336</v>
      </c>
      <c r="B123" s="330">
        <v>0</v>
      </c>
      <c r="C123" s="330">
        <v>0</v>
      </c>
      <c r="D123" s="331">
        <v>0</v>
      </c>
      <c r="E123" s="332">
        <v>1</v>
      </c>
      <c r="F123" s="330">
        <v>0</v>
      </c>
      <c r="G123" s="331">
        <v>0</v>
      </c>
      <c r="H123" s="333">
        <v>0</v>
      </c>
      <c r="I123" s="330">
        <v>67.867000000000004</v>
      </c>
      <c r="J123" s="331">
        <v>67.867000000000004</v>
      </c>
      <c r="K123" s="341" t="s">
        <v>245</v>
      </c>
    </row>
    <row r="124" spans="1:11" ht="14.4" customHeight="1" thickBot="1" x14ac:dyDescent="0.35">
      <c r="A124" s="350" t="s">
        <v>337</v>
      </c>
      <c r="B124" s="330">
        <v>40</v>
      </c>
      <c r="C124" s="330">
        <v>393.72465999999997</v>
      </c>
      <c r="D124" s="331">
        <v>353.72465999999997</v>
      </c>
      <c r="E124" s="332">
        <v>9.8431165000000007</v>
      </c>
      <c r="F124" s="330">
        <v>61</v>
      </c>
      <c r="G124" s="331">
        <v>61</v>
      </c>
      <c r="H124" s="333">
        <v>26.73132</v>
      </c>
      <c r="I124" s="330">
        <v>224.53509</v>
      </c>
      <c r="J124" s="331">
        <v>163.53509</v>
      </c>
      <c r="K124" s="334">
        <v>3.6809031147539999</v>
      </c>
    </row>
    <row r="125" spans="1:11" ht="14.4" customHeight="1" thickBot="1" x14ac:dyDescent="0.35">
      <c r="A125" s="351" t="s">
        <v>338</v>
      </c>
      <c r="B125" s="335">
        <v>40</v>
      </c>
      <c r="C125" s="335">
        <v>259.59710999999999</v>
      </c>
      <c r="D125" s="336">
        <v>219.59710999999999</v>
      </c>
      <c r="E125" s="342">
        <v>6.4899277499999997</v>
      </c>
      <c r="F125" s="335">
        <v>61</v>
      </c>
      <c r="G125" s="336">
        <v>61</v>
      </c>
      <c r="H125" s="338">
        <v>0</v>
      </c>
      <c r="I125" s="335">
        <v>178.15377000000001</v>
      </c>
      <c r="J125" s="336">
        <v>117.15376999999999</v>
      </c>
      <c r="K125" s="343">
        <v>2.9205536065570001</v>
      </c>
    </row>
    <row r="126" spans="1:11" ht="14.4" customHeight="1" thickBot="1" x14ac:dyDescent="0.35">
      <c r="A126" s="352" t="s">
        <v>339</v>
      </c>
      <c r="B126" s="330">
        <v>40</v>
      </c>
      <c r="C126" s="330">
        <v>174.79884999999999</v>
      </c>
      <c r="D126" s="331">
        <v>134.79884999999999</v>
      </c>
      <c r="E126" s="332">
        <v>4.3699712499999999</v>
      </c>
      <c r="F126" s="330">
        <v>61</v>
      </c>
      <c r="G126" s="331">
        <v>61</v>
      </c>
      <c r="H126" s="333">
        <v>0</v>
      </c>
      <c r="I126" s="330">
        <v>93.780050000000003</v>
      </c>
      <c r="J126" s="331">
        <v>32.780050000000003</v>
      </c>
      <c r="K126" s="334">
        <v>1.5373778688519999</v>
      </c>
    </row>
    <row r="127" spans="1:11" ht="14.4" customHeight="1" thickBot="1" x14ac:dyDescent="0.35">
      <c r="A127" s="352" t="s">
        <v>340</v>
      </c>
      <c r="B127" s="330">
        <v>0</v>
      </c>
      <c r="C127" s="330">
        <v>84.798259999999999</v>
      </c>
      <c r="D127" s="331">
        <v>84.798259999999999</v>
      </c>
      <c r="E127" s="340" t="s">
        <v>221</v>
      </c>
      <c r="F127" s="330">
        <v>0</v>
      </c>
      <c r="G127" s="331">
        <v>0</v>
      </c>
      <c r="H127" s="333">
        <v>0</v>
      </c>
      <c r="I127" s="330">
        <v>84.373720000000006</v>
      </c>
      <c r="J127" s="331">
        <v>84.373720000000006</v>
      </c>
      <c r="K127" s="341" t="s">
        <v>245</v>
      </c>
    </row>
    <row r="128" spans="1:11" ht="14.4" customHeight="1" thickBot="1" x14ac:dyDescent="0.35">
      <c r="A128" s="351" t="s">
        <v>341</v>
      </c>
      <c r="B128" s="335">
        <v>0</v>
      </c>
      <c r="C128" s="335">
        <v>110.06908</v>
      </c>
      <c r="D128" s="336">
        <v>110.06908</v>
      </c>
      <c r="E128" s="337" t="s">
        <v>221</v>
      </c>
      <c r="F128" s="335">
        <v>0</v>
      </c>
      <c r="G128" s="336">
        <v>0</v>
      </c>
      <c r="H128" s="338">
        <v>26.73132</v>
      </c>
      <c r="I128" s="335">
        <v>26.73132</v>
      </c>
      <c r="J128" s="336">
        <v>26.73132</v>
      </c>
      <c r="K128" s="339" t="s">
        <v>245</v>
      </c>
    </row>
    <row r="129" spans="1:11" ht="14.4" customHeight="1" thickBot="1" x14ac:dyDescent="0.35">
      <c r="A129" s="352" t="s">
        <v>342</v>
      </c>
      <c r="B129" s="330">
        <v>0</v>
      </c>
      <c r="C129" s="330">
        <v>110.06908</v>
      </c>
      <c r="D129" s="331">
        <v>110.06908</v>
      </c>
      <c r="E129" s="340" t="s">
        <v>221</v>
      </c>
      <c r="F129" s="330">
        <v>0</v>
      </c>
      <c r="G129" s="331">
        <v>0</v>
      </c>
      <c r="H129" s="333">
        <v>26.73132</v>
      </c>
      <c r="I129" s="330">
        <v>26.73132</v>
      </c>
      <c r="J129" s="331">
        <v>26.73132</v>
      </c>
      <c r="K129" s="341" t="s">
        <v>245</v>
      </c>
    </row>
    <row r="130" spans="1:11" ht="14.4" customHeight="1" thickBot="1" x14ac:dyDescent="0.35">
      <c r="A130" s="351" t="s">
        <v>343</v>
      </c>
      <c r="B130" s="335">
        <v>0</v>
      </c>
      <c r="C130" s="335">
        <v>18.158470000000001</v>
      </c>
      <c r="D130" s="336">
        <v>18.158470000000001</v>
      </c>
      <c r="E130" s="337" t="s">
        <v>221</v>
      </c>
      <c r="F130" s="335">
        <v>0</v>
      </c>
      <c r="G130" s="336">
        <v>0</v>
      </c>
      <c r="H130" s="338">
        <v>0</v>
      </c>
      <c r="I130" s="335">
        <v>19.649999999999999</v>
      </c>
      <c r="J130" s="336">
        <v>19.649999999999999</v>
      </c>
      <c r="K130" s="339" t="s">
        <v>221</v>
      </c>
    </row>
    <row r="131" spans="1:11" ht="14.4" customHeight="1" thickBot="1" x14ac:dyDescent="0.35">
      <c r="A131" s="352" t="s">
        <v>344</v>
      </c>
      <c r="B131" s="330">
        <v>0</v>
      </c>
      <c r="C131" s="330">
        <v>18.158470000000001</v>
      </c>
      <c r="D131" s="331">
        <v>18.158470000000001</v>
      </c>
      <c r="E131" s="340" t="s">
        <v>221</v>
      </c>
      <c r="F131" s="330">
        <v>0</v>
      </c>
      <c r="G131" s="331">
        <v>0</v>
      </c>
      <c r="H131" s="333">
        <v>0</v>
      </c>
      <c r="I131" s="330">
        <v>19.649999999999999</v>
      </c>
      <c r="J131" s="331">
        <v>19.649999999999999</v>
      </c>
      <c r="K131" s="341" t="s">
        <v>221</v>
      </c>
    </row>
    <row r="132" spans="1:11" ht="14.4" customHeight="1" thickBot="1" x14ac:dyDescent="0.35">
      <c r="A132" s="351" t="s">
        <v>345</v>
      </c>
      <c r="B132" s="335">
        <v>0</v>
      </c>
      <c r="C132" s="335">
        <v>5.9</v>
      </c>
      <c r="D132" s="336">
        <v>5.9</v>
      </c>
      <c r="E132" s="337" t="s">
        <v>245</v>
      </c>
      <c r="F132" s="335">
        <v>0</v>
      </c>
      <c r="G132" s="336">
        <v>0</v>
      </c>
      <c r="H132" s="338">
        <v>0</v>
      </c>
      <c r="I132" s="335">
        <v>0</v>
      </c>
      <c r="J132" s="336">
        <v>0</v>
      </c>
      <c r="K132" s="339" t="s">
        <v>221</v>
      </c>
    </row>
    <row r="133" spans="1:11" ht="14.4" customHeight="1" thickBot="1" x14ac:dyDescent="0.35">
      <c r="A133" s="352" t="s">
        <v>346</v>
      </c>
      <c r="B133" s="330">
        <v>0</v>
      </c>
      <c r="C133" s="330">
        <v>5.9</v>
      </c>
      <c r="D133" s="331">
        <v>5.9</v>
      </c>
      <c r="E133" s="340" t="s">
        <v>245</v>
      </c>
      <c r="F133" s="330">
        <v>0</v>
      </c>
      <c r="G133" s="331">
        <v>0</v>
      </c>
      <c r="H133" s="333">
        <v>0</v>
      </c>
      <c r="I133" s="330">
        <v>0</v>
      </c>
      <c r="J133" s="331">
        <v>0</v>
      </c>
      <c r="K133" s="341" t="s">
        <v>221</v>
      </c>
    </row>
    <row r="134" spans="1:11" ht="14.4" customHeight="1" thickBot="1" x14ac:dyDescent="0.35">
      <c r="A134" s="349" t="s">
        <v>347</v>
      </c>
      <c r="B134" s="330">
        <v>0</v>
      </c>
      <c r="C134" s="330">
        <v>113.55182000000001</v>
      </c>
      <c r="D134" s="331">
        <v>113.55182000000001</v>
      </c>
      <c r="E134" s="340" t="s">
        <v>221</v>
      </c>
      <c r="F134" s="330">
        <v>0</v>
      </c>
      <c r="G134" s="331">
        <v>0</v>
      </c>
      <c r="H134" s="333">
        <v>8.1408199999999997</v>
      </c>
      <c r="I134" s="330">
        <v>71.969149999999999</v>
      </c>
      <c r="J134" s="331">
        <v>71.969149999999999</v>
      </c>
      <c r="K134" s="341" t="s">
        <v>221</v>
      </c>
    </row>
    <row r="135" spans="1:11" ht="14.4" customHeight="1" thickBot="1" x14ac:dyDescent="0.35">
      <c r="A135" s="350" t="s">
        <v>348</v>
      </c>
      <c r="B135" s="330">
        <v>0</v>
      </c>
      <c r="C135" s="330">
        <v>113.55182000000001</v>
      </c>
      <c r="D135" s="331">
        <v>113.55182000000001</v>
      </c>
      <c r="E135" s="340" t="s">
        <v>221</v>
      </c>
      <c r="F135" s="330">
        <v>0</v>
      </c>
      <c r="G135" s="331">
        <v>0</v>
      </c>
      <c r="H135" s="333">
        <v>8.1408199999999997</v>
      </c>
      <c r="I135" s="330">
        <v>71.969149999999999</v>
      </c>
      <c r="J135" s="331">
        <v>71.969149999999999</v>
      </c>
      <c r="K135" s="341" t="s">
        <v>221</v>
      </c>
    </row>
    <row r="136" spans="1:11" ht="14.4" customHeight="1" thickBot="1" x14ac:dyDescent="0.35">
      <c r="A136" s="351" t="s">
        <v>349</v>
      </c>
      <c r="B136" s="335">
        <v>0</v>
      </c>
      <c r="C136" s="335">
        <v>113.55182000000001</v>
      </c>
      <c r="D136" s="336">
        <v>113.55182000000001</v>
      </c>
      <c r="E136" s="337" t="s">
        <v>221</v>
      </c>
      <c r="F136" s="335">
        <v>0</v>
      </c>
      <c r="G136" s="336">
        <v>0</v>
      </c>
      <c r="H136" s="338">
        <v>8.1408199999999997</v>
      </c>
      <c r="I136" s="335">
        <v>71.969149999999999</v>
      </c>
      <c r="J136" s="336">
        <v>71.969149999999999</v>
      </c>
      <c r="K136" s="339" t="s">
        <v>221</v>
      </c>
    </row>
    <row r="137" spans="1:11" ht="14.4" customHeight="1" thickBot="1" x14ac:dyDescent="0.35">
      <c r="A137" s="352" t="s">
        <v>350</v>
      </c>
      <c r="B137" s="330">
        <v>0</v>
      </c>
      <c r="C137" s="330">
        <v>113.55182000000001</v>
      </c>
      <c r="D137" s="331">
        <v>113.55182000000001</v>
      </c>
      <c r="E137" s="340" t="s">
        <v>221</v>
      </c>
      <c r="F137" s="330">
        <v>0</v>
      </c>
      <c r="G137" s="331">
        <v>0</v>
      </c>
      <c r="H137" s="333">
        <v>8.1408199999999997</v>
      </c>
      <c r="I137" s="330">
        <v>71.969149999999999</v>
      </c>
      <c r="J137" s="331">
        <v>71.969149999999999</v>
      </c>
      <c r="K137" s="341" t="s">
        <v>221</v>
      </c>
    </row>
    <row r="138" spans="1:11" ht="14.4" customHeight="1" thickBot="1" x14ac:dyDescent="0.35">
      <c r="A138" s="348" t="s">
        <v>351</v>
      </c>
      <c r="B138" s="330">
        <v>62.146079213581999</v>
      </c>
      <c r="C138" s="330">
        <v>97.601100000000002</v>
      </c>
      <c r="D138" s="331">
        <v>35.455020786417002</v>
      </c>
      <c r="E138" s="332">
        <v>1.570510983718</v>
      </c>
      <c r="F138" s="330">
        <v>228.988260687858</v>
      </c>
      <c r="G138" s="331">
        <v>228.988260687858</v>
      </c>
      <c r="H138" s="333">
        <v>15.875999999999999</v>
      </c>
      <c r="I138" s="330">
        <v>291.96892000000003</v>
      </c>
      <c r="J138" s="331">
        <v>62.980659312141</v>
      </c>
      <c r="K138" s="334">
        <v>1.2750388125700001</v>
      </c>
    </row>
    <row r="139" spans="1:11" ht="14.4" customHeight="1" thickBot="1" x14ac:dyDescent="0.35">
      <c r="A139" s="349" t="s">
        <v>352</v>
      </c>
      <c r="B139" s="330">
        <v>5.1460792135820004</v>
      </c>
      <c r="C139" s="330">
        <v>4.9090999999999996</v>
      </c>
      <c r="D139" s="331">
        <v>-0.236979213582</v>
      </c>
      <c r="E139" s="332">
        <v>0.95394955970399997</v>
      </c>
      <c r="F139" s="330">
        <v>4.0926489969600004</v>
      </c>
      <c r="G139" s="331">
        <v>4.0926489969600004</v>
      </c>
      <c r="H139" s="333">
        <v>0</v>
      </c>
      <c r="I139" s="330">
        <v>0</v>
      </c>
      <c r="J139" s="331">
        <v>-4.0926489969600004</v>
      </c>
      <c r="K139" s="334">
        <v>0</v>
      </c>
    </row>
    <row r="140" spans="1:11" ht="14.4" customHeight="1" thickBot="1" x14ac:dyDescent="0.35">
      <c r="A140" s="355" t="s">
        <v>353</v>
      </c>
      <c r="B140" s="335">
        <v>5.1460792135820004</v>
      </c>
      <c r="C140" s="335">
        <v>4.9090999999999996</v>
      </c>
      <c r="D140" s="336">
        <v>-0.236979213582</v>
      </c>
      <c r="E140" s="342">
        <v>0.95394955970399997</v>
      </c>
      <c r="F140" s="335">
        <v>4.0926489969600004</v>
      </c>
      <c r="G140" s="336">
        <v>4.0926489969600004</v>
      </c>
      <c r="H140" s="338">
        <v>0</v>
      </c>
      <c r="I140" s="335">
        <v>0</v>
      </c>
      <c r="J140" s="336">
        <v>-4.0926489969600004</v>
      </c>
      <c r="K140" s="343">
        <v>0</v>
      </c>
    </row>
    <row r="141" spans="1:11" ht="14.4" customHeight="1" thickBot="1" x14ac:dyDescent="0.35">
      <c r="A141" s="351" t="s">
        <v>354</v>
      </c>
      <c r="B141" s="335">
        <v>0</v>
      </c>
      <c r="C141" s="335">
        <v>2.0000000000000002E-5</v>
      </c>
      <c r="D141" s="336">
        <v>2.0000000000000002E-5</v>
      </c>
      <c r="E141" s="337" t="s">
        <v>221</v>
      </c>
      <c r="F141" s="335">
        <v>0</v>
      </c>
      <c r="G141" s="336">
        <v>0</v>
      </c>
      <c r="H141" s="338">
        <v>0</v>
      </c>
      <c r="I141" s="335">
        <v>0</v>
      </c>
      <c r="J141" s="336">
        <v>0</v>
      </c>
      <c r="K141" s="339" t="s">
        <v>221</v>
      </c>
    </row>
    <row r="142" spans="1:11" ht="14.4" customHeight="1" thickBot="1" x14ac:dyDescent="0.35">
      <c r="A142" s="352" t="s">
        <v>355</v>
      </c>
      <c r="B142" s="330">
        <v>0</v>
      </c>
      <c r="C142" s="330">
        <v>2.0000000000000002E-5</v>
      </c>
      <c r="D142" s="331">
        <v>2.0000000000000002E-5</v>
      </c>
      <c r="E142" s="340" t="s">
        <v>221</v>
      </c>
      <c r="F142" s="330">
        <v>0</v>
      </c>
      <c r="G142" s="331">
        <v>0</v>
      </c>
      <c r="H142" s="333">
        <v>0</v>
      </c>
      <c r="I142" s="330">
        <v>0</v>
      </c>
      <c r="J142" s="331">
        <v>0</v>
      </c>
      <c r="K142" s="341" t="s">
        <v>221</v>
      </c>
    </row>
    <row r="143" spans="1:11" ht="14.4" customHeight="1" thickBot="1" x14ac:dyDescent="0.35">
      <c r="A143" s="351" t="s">
        <v>356</v>
      </c>
      <c r="B143" s="335">
        <v>5.1460792135820004</v>
      </c>
      <c r="C143" s="335">
        <v>4.9090800000000003</v>
      </c>
      <c r="D143" s="336">
        <v>-0.23699921358199999</v>
      </c>
      <c r="E143" s="342">
        <v>0.95394567325000001</v>
      </c>
      <c r="F143" s="335">
        <v>4.0926489969600004</v>
      </c>
      <c r="G143" s="336">
        <v>4.0926489969600004</v>
      </c>
      <c r="H143" s="338">
        <v>0</v>
      </c>
      <c r="I143" s="335">
        <v>0</v>
      </c>
      <c r="J143" s="336">
        <v>-4.0926489969600004</v>
      </c>
      <c r="K143" s="343">
        <v>0</v>
      </c>
    </row>
    <row r="144" spans="1:11" ht="14.4" customHeight="1" thickBot="1" x14ac:dyDescent="0.35">
      <c r="A144" s="352" t="s">
        <v>357</v>
      </c>
      <c r="B144" s="330">
        <v>5.1460792135820004</v>
      </c>
      <c r="C144" s="330">
        <v>4.9090800000000003</v>
      </c>
      <c r="D144" s="331">
        <v>-0.23699921358199999</v>
      </c>
      <c r="E144" s="332">
        <v>0.95394567325000001</v>
      </c>
      <c r="F144" s="330">
        <v>4.0926489969600004</v>
      </c>
      <c r="G144" s="331">
        <v>4.0926489969600004</v>
      </c>
      <c r="H144" s="333">
        <v>0</v>
      </c>
      <c r="I144" s="330">
        <v>0</v>
      </c>
      <c r="J144" s="331">
        <v>-4.0926489969600004</v>
      </c>
      <c r="K144" s="334">
        <v>0</v>
      </c>
    </row>
    <row r="145" spans="1:11" ht="14.4" customHeight="1" thickBot="1" x14ac:dyDescent="0.35">
      <c r="A145" s="349" t="s">
        <v>358</v>
      </c>
      <c r="B145" s="330">
        <v>0</v>
      </c>
      <c r="C145" s="330">
        <v>0</v>
      </c>
      <c r="D145" s="331">
        <v>0</v>
      </c>
      <c r="E145" s="332">
        <v>1</v>
      </c>
      <c r="F145" s="330">
        <v>0</v>
      </c>
      <c r="G145" s="331">
        <v>0</v>
      </c>
      <c r="H145" s="333">
        <v>0</v>
      </c>
      <c r="I145" s="330">
        <v>36.72092</v>
      </c>
      <c r="J145" s="331">
        <v>36.72092</v>
      </c>
      <c r="K145" s="341" t="s">
        <v>245</v>
      </c>
    </row>
    <row r="146" spans="1:11" ht="14.4" customHeight="1" thickBot="1" x14ac:dyDescent="0.35">
      <c r="A146" s="355" t="s">
        <v>359</v>
      </c>
      <c r="B146" s="335">
        <v>0</v>
      </c>
      <c r="C146" s="335">
        <v>0</v>
      </c>
      <c r="D146" s="336">
        <v>0</v>
      </c>
      <c r="E146" s="342">
        <v>1</v>
      </c>
      <c r="F146" s="335">
        <v>0</v>
      </c>
      <c r="G146" s="336">
        <v>0</v>
      </c>
      <c r="H146" s="338">
        <v>0</v>
      </c>
      <c r="I146" s="335">
        <v>36.72092</v>
      </c>
      <c r="J146" s="336">
        <v>36.72092</v>
      </c>
      <c r="K146" s="339" t="s">
        <v>245</v>
      </c>
    </row>
    <row r="147" spans="1:11" ht="14.4" customHeight="1" thickBot="1" x14ac:dyDescent="0.35">
      <c r="A147" s="351" t="s">
        <v>360</v>
      </c>
      <c r="B147" s="335">
        <v>0</v>
      </c>
      <c r="C147" s="335">
        <v>0</v>
      </c>
      <c r="D147" s="336">
        <v>0</v>
      </c>
      <c r="E147" s="342">
        <v>1</v>
      </c>
      <c r="F147" s="335">
        <v>0</v>
      </c>
      <c r="G147" s="336">
        <v>0</v>
      </c>
      <c r="H147" s="338">
        <v>0</v>
      </c>
      <c r="I147" s="335">
        <v>36.72092</v>
      </c>
      <c r="J147" s="336">
        <v>36.72092</v>
      </c>
      <c r="K147" s="339" t="s">
        <v>245</v>
      </c>
    </row>
    <row r="148" spans="1:11" ht="14.4" customHeight="1" thickBot="1" x14ac:dyDescent="0.35">
      <c r="A148" s="352" t="s">
        <v>361</v>
      </c>
      <c r="B148" s="330">
        <v>0</v>
      </c>
      <c r="C148" s="330">
        <v>0</v>
      </c>
      <c r="D148" s="331">
        <v>0</v>
      </c>
      <c r="E148" s="332">
        <v>1</v>
      </c>
      <c r="F148" s="330">
        <v>0</v>
      </c>
      <c r="G148" s="331">
        <v>0</v>
      </c>
      <c r="H148" s="333">
        <v>0</v>
      </c>
      <c r="I148" s="330">
        <v>36.72092</v>
      </c>
      <c r="J148" s="331">
        <v>36.72092</v>
      </c>
      <c r="K148" s="341" t="s">
        <v>245</v>
      </c>
    </row>
    <row r="149" spans="1:11" ht="14.4" customHeight="1" thickBot="1" x14ac:dyDescent="0.35">
      <c r="A149" s="349" t="s">
        <v>362</v>
      </c>
      <c r="B149" s="330">
        <v>57</v>
      </c>
      <c r="C149" s="330">
        <v>92.691999999999993</v>
      </c>
      <c r="D149" s="331">
        <v>35.692</v>
      </c>
      <c r="E149" s="332">
        <v>1.6261754385959999</v>
      </c>
      <c r="F149" s="330">
        <v>224.89561169089799</v>
      </c>
      <c r="G149" s="331">
        <v>224.89561169089799</v>
      </c>
      <c r="H149" s="333">
        <v>15.875999999999999</v>
      </c>
      <c r="I149" s="330">
        <v>255.24799999999999</v>
      </c>
      <c r="J149" s="331">
        <v>30.352388309102</v>
      </c>
      <c r="K149" s="334">
        <v>1.134962119006</v>
      </c>
    </row>
    <row r="150" spans="1:11" ht="14.4" customHeight="1" thickBot="1" x14ac:dyDescent="0.35">
      <c r="A150" s="355" t="s">
        <v>363</v>
      </c>
      <c r="B150" s="335">
        <v>57</v>
      </c>
      <c r="C150" s="335">
        <v>92.691999999999993</v>
      </c>
      <c r="D150" s="336">
        <v>35.692</v>
      </c>
      <c r="E150" s="342">
        <v>1.6261754385959999</v>
      </c>
      <c r="F150" s="335">
        <v>224.89561169089799</v>
      </c>
      <c r="G150" s="336">
        <v>224.89561169089799</v>
      </c>
      <c r="H150" s="338">
        <v>15.875999999999999</v>
      </c>
      <c r="I150" s="335">
        <v>255.24799999999999</v>
      </c>
      <c r="J150" s="336">
        <v>30.352388309102</v>
      </c>
      <c r="K150" s="343">
        <v>1.134962119006</v>
      </c>
    </row>
    <row r="151" spans="1:11" ht="14.4" customHeight="1" thickBot="1" x14ac:dyDescent="0.35">
      <c r="A151" s="351" t="s">
        <v>364</v>
      </c>
      <c r="B151" s="335">
        <v>57</v>
      </c>
      <c r="C151" s="335">
        <v>56.6</v>
      </c>
      <c r="D151" s="336">
        <v>-0.4</v>
      </c>
      <c r="E151" s="342">
        <v>0.99298245614000002</v>
      </c>
      <c r="F151" s="335">
        <v>182.000000000048</v>
      </c>
      <c r="G151" s="336">
        <v>182.000000000048</v>
      </c>
      <c r="H151" s="338">
        <v>10.72</v>
      </c>
      <c r="I151" s="335">
        <v>193.376</v>
      </c>
      <c r="J151" s="336">
        <v>11.375999999952001</v>
      </c>
      <c r="K151" s="343">
        <v>1.0625054945050001</v>
      </c>
    </row>
    <row r="152" spans="1:11" ht="14.4" customHeight="1" thickBot="1" x14ac:dyDescent="0.35">
      <c r="A152" s="352" t="s">
        <v>365</v>
      </c>
      <c r="B152" s="330">
        <v>57</v>
      </c>
      <c r="C152" s="330">
        <v>56.6</v>
      </c>
      <c r="D152" s="331">
        <v>-0.4</v>
      </c>
      <c r="E152" s="332">
        <v>0.99298245614000002</v>
      </c>
      <c r="F152" s="330">
        <v>182.000000000048</v>
      </c>
      <c r="G152" s="331">
        <v>182.000000000048</v>
      </c>
      <c r="H152" s="333">
        <v>10.72</v>
      </c>
      <c r="I152" s="330">
        <v>193.376</v>
      </c>
      <c r="J152" s="331">
        <v>11.375999999952001</v>
      </c>
      <c r="K152" s="334">
        <v>1.0625054945050001</v>
      </c>
    </row>
    <row r="153" spans="1:11" ht="14.4" customHeight="1" thickBot="1" x14ac:dyDescent="0.35">
      <c r="A153" s="354" t="s">
        <v>366</v>
      </c>
      <c r="B153" s="330">
        <v>0</v>
      </c>
      <c r="C153" s="330">
        <v>36.091999999999999</v>
      </c>
      <c r="D153" s="331">
        <v>36.091999999999999</v>
      </c>
      <c r="E153" s="340" t="s">
        <v>245</v>
      </c>
      <c r="F153" s="330">
        <v>42.895611690849002</v>
      </c>
      <c r="G153" s="331">
        <v>42.895611690849002</v>
      </c>
      <c r="H153" s="333">
        <v>5.1559999999999997</v>
      </c>
      <c r="I153" s="330">
        <v>61.872</v>
      </c>
      <c r="J153" s="331">
        <v>18.97638830915</v>
      </c>
      <c r="K153" s="334">
        <v>1.442385306122</v>
      </c>
    </row>
    <row r="154" spans="1:11" ht="14.4" customHeight="1" thickBot="1" x14ac:dyDescent="0.35">
      <c r="A154" s="352" t="s">
        <v>367</v>
      </c>
      <c r="B154" s="330">
        <v>0</v>
      </c>
      <c r="C154" s="330">
        <v>36.091999999999999</v>
      </c>
      <c r="D154" s="331">
        <v>36.091999999999999</v>
      </c>
      <c r="E154" s="340" t="s">
        <v>245</v>
      </c>
      <c r="F154" s="330">
        <v>42.895611690849002</v>
      </c>
      <c r="G154" s="331">
        <v>42.895611690849002</v>
      </c>
      <c r="H154" s="333">
        <v>5.1559999999999997</v>
      </c>
      <c r="I154" s="330">
        <v>61.872</v>
      </c>
      <c r="J154" s="331">
        <v>18.97638830915</v>
      </c>
      <c r="K154" s="334">
        <v>1.442385306122</v>
      </c>
    </row>
    <row r="155" spans="1:11" ht="14.4" customHeight="1" thickBot="1" x14ac:dyDescent="0.35">
      <c r="A155" s="348" t="s">
        <v>368</v>
      </c>
      <c r="B155" s="330">
        <v>2936.4428464133798</v>
      </c>
      <c r="C155" s="330">
        <v>3159.1585599999999</v>
      </c>
      <c r="D155" s="331">
        <v>222.715713586617</v>
      </c>
      <c r="E155" s="332">
        <v>1.0758454106669999</v>
      </c>
      <c r="F155" s="330">
        <v>3459.9011169897599</v>
      </c>
      <c r="G155" s="331">
        <v>3459.9011169897599</v>
      </c>
      <c r="H155" s="333">
        <v>382.72476</v>
      </c>
      <c r="I155" s="330">
        <v>3295.7751899999998</v>
      </c>
      <c r="J155" s="331">
        <v>-164.125926989758</v>
      </c>
      <c r="K155" s="334">
        <v>0.95256340529899997</v>
      </c>
    </row>
    <row r="156" spans="1:11" ht="14.4" customHeight="1" thickBot="1" x14ac:dyDescent="0.35">
      <c r="A156" s="353" t="s">
        <v>369</v>
      </c>
      <c r="B156" s="335">
        <v>2936.4428464133798</v>
      </c>
      <c r="C156" s="335">
        <v>3159.1585599999999</v>
      </c>
      <c r="D156" s="336">
        <v>222.715713586617</v>
      </c>
      <c r="E156" s="342">
        <v>1.0758454106669999</v>
      </c>
      <c r="F156" s="335">
        <v>3459.9011169897599</v>
      </c>
      <c r="G156" s="336">
        <v>3459.9011169897599</v>
      </c>
      <c r="H156" s="338">
        <v>382.72476</v>
      </c>
      <c r="I156" s="335">
        <v>3295.7751899999998</v>
      </c>
      <c r="J156" s="336">
        <v>-164.125926989758</v>
      </c>
      <c r="K156" s="343">
        <v>0.95256340529899997</v>
      </c>
    </row>
    <row r="157" spans="1:11" ht="14.4" customHeight="1" thickBot="1" x14ac:dyDescent="0.35">
      <c r="A157" s="355" t="s">
        <v>41</v>
      </c>
      <c r="B157" s="335">
        <v>2936.4428464133798</v>
      </c>
      <c r="C157" s="335">
        <v>3159.1585599999999</v>
      </c>
      <c r="D157" s="336">
        <v>222.715713586617</v>
      </c>
      <c r="E157" s="342">
        <v>1.0758454106669999</v>
      </c>
      <c r="F157" s="335">
        <v>3459.9011169897599</v>
      </c>
      <c r="G157" s="336">
        <v>3459.9011169897599</v>
      </c>
      <c r="H157" s="338">
        <v>382.72476</v>
      </c>
      <c r="I157" s="335">
        <v>3295.7751899999998</v>
      </c>
      <c r="J157" s="336">
        <v>-164.125926989758</v>
      </c>
      <c r="K157" s="343">
        <v>0.95256340529899997</v>
      </c>
    </row>
    <row r="158" spans="1:11" ht="14.4" customHeight="1" thickBot="1" x14ac:dyDescent="0.35">
      <c r="A158" s="351" t="s">
        <v>370</v>
      </c>
      <c r="B158" s="335">
        <v>35</v>
      </c>
      <c r="C158" s="335">
        <v>81.84</v>
      </c>
      <c r="D158" s="336">
        <v>46.84</v>
      </c>
      <c r="E158" s="342">
        <v>2.338285714285</v>
      </c>
      <c r="F158" s="335">
        <v>88.589276200903996</v>
      </c>
      <c r="G158" s="336">
        <v>88.589276200903996</v>
      </c>
      <c r="H158" s="338">
        <v>2.0499999999999998</v>
      </c>
      <c r="I158" s="335">
        <v>26.678000000000001</v>
      </c>
      <c r="J158" s="336">
        <v>-61.911276200903998</v>
      </c>
      <c r="K158" s="343">
        <v>0.30114254392899997</v>
      </c>
    </row>
    <row r="159" spans="1:11" ht="14.4" customHeight="1" thickBot="1" x14ac:dyDescent="0.35">
      <c r="A159" s="352" t="s">
        <v>371</v>
      </c>
      <c r="B159" s="330">
        <v>35</v>
      </c>
      <c r="C159" s="330">
        <v>81.84</v>
      </c>
      <c r="D159" s="331">
        <v>46.84</v>
      </c>
      <c r="E159" s="332">
        <v>2.338285714285</v>
      </c>
      <c r="F159" s="330">
        <v>88.589276200903996</v>
      </c>
      <c r="G159" s="331">
        <v>88.589276200903996</v>
      </c>
      <c r="H159" s="333">
        <v>2.0499999999999998</v>
      </c>
      <c r="I159" s="330">
        <v>26.678000000000001</v>
      </c>
      <c r="J159" s="331">
        <v>-61.911276200903998</v>
      </c>
      <c r="K159" s="334">
        <v>0.30114254392899997</v>
      </c>
    </row>
    <row r="160" spans="1:11" ht="14.4" customHeight="1" thickBot="1" x14ac:dyDescent="0.35">
      <c r="A160" s="351" t="s">
        <v>372</v>
      </c>
      <c r="B160" s="335">
        <v>49.006946413382003</v>
      </c>
      <c r="C160" s="335">
        <v>71.032319999999999</v>
      </c>
      <c r="D160" s="336">
        <v>22.025373586617</v>
      </c>
      <c r="E160" s="342">
        <v>1.449433706822</v>
      </c>
      <c r="F160" s="335">
        <v>79.438608827576999</v>
      </c>
      <c r="G160" s="336">
        <v>79.438608827576999</v>
      </c>
      <c r="H160" s="338">
        <v>12.178000000000001</v>
      </c>
      <c r="I160" s="335">
        <v>77.815820000000002</v>
      </c>
      <c r="J160" s="336">
        <v>-1.6227888275769999</v>
      </c>
      <c r="K160" s="343">
        <v>0.97957178692400004</v>
      </c>
    </row>
    <row r="161" spans="1:11" ht="14.4" customHeight="1" thickBot="1" x14ac:dyDescent="0.35">
      <c r="A161" s="352" t="s">
        <v>373</v>
      </c>
      <c r="B161" s="330">
        <v>49.006946413382003</v>
      </c>
      <c r="C161" s="330">
        <v>71.032319999999999</v>
      </c>
      <c r="D161" s="331">
        <v>22.025373586617</v>
      </c>
      <c r="E161" s="332">
        <v>1.449433706822</v>
      </c>
      <c r="F161" s="330">
        <v>0</v>
      </c>
      <c r="G161" s="331">
        <v>0</v>
      </c>
      <c r="H161" s="333">
        <v>0</v>
      </c>
      <c r="I161" s="330">
        <v>6.0396132539608503E-14</v>
      </c>
      <c r="J161" s="331">
        <v>6.0396132539608503E-14</v>
      </c>
      <c r="K161" s="341" t="s">
        <v>221</v>
      </c>
    </row>
    <row r="162" spans="1:11" ht="14.4" customHeight="1" thickBot="1" x14ac:dyDescent="0.35">
      <c r="A162" s="352" t="s">
        <v>374</v>
      </c>
      <c r="B162" s="330">
        <v>0</v>
      </c>
      <c r="C162" s="330">
        <v>0</v>
      </c>
      <c r="D162" s="331">
        <v>0</v>
      </c>
      <c r="E162" s="332">
        <v>1</v>
      </c>
      <c r="F162" s="330">
        <v>5.1769290724859998</v>
      </c>
      <c r="G162" s="331">
        <v>5.1769290724859998</v>
      </c>
      <c r="H162" s="333">
        <v>0.41799999999999998</v>
      </c>
      <c r="I162" s="330">
        <v>0.63800000000000001</v>
      </c>
      <c r="J162" s="331">
        <v>-4.5389290724859999</v>
      </c>
      <c r="K162" s="334">
        <v>0.123239084613</v>
      </c>
    </row>
    <row r="163" spans="1:11" ht="14.4" customHeight="1" thickBot="1" x14ac:dyDescent="0.35">
      <c r="A163" s="352" t="s">
        <v>375</v>
      </c>
      <c r="B163" s="330">
        <v>0</v>
      </c>
      <c r="C163" s="330">
        <v>0</v>
      </c>
      <c r="D163" s="331">
        <v>0</v>
      </c>
      <c r="E163" s="332">
        <v>1</v>
      </c>
      <c r="F163" s="330">
        <v>74.261679755090995</v>
      </c>
      <c r="G163" s="331">
        <v>74.261679755090995</v>
      </c>
      <c r="H163" s="333">
        <v>11.76</v>
      </c>
      <c r="I163" s="330">
        <v>77.177819999999997</v>
      </c>
      <c r="J163" s="331">
        <v>2.9161402449080001</v>
      </c>
      <c r="K163" s="334">
        <v>1.039268439045</v>
      </c>
    </row>
    <row r="164" spans="1:11" ht="14.4" customHeight="1" thickBot="1" x14ac:dyDescent="0.35">
      <c r="A164" s="351" t="s">
        <v>376</v>
      </c>
      <c r="B164" s="335">
        <v>68.435900000000004</v>
      </c>
      <c r="C164" s="335">
        <v>72.135599999999997</v>
      </c>
      <c r="D164" s="336">
        <v>3.6996999999989999</v>
      </c>
      <c r="E164" s="342">
        <v>1.054060807266</v>
      </c>
      <c r="F164" s="335">
        <v>71.069478879645999</v>
      </c>
      <c r="G164" s="336">
        <v>71.069478879645999</v>
      </c>
      <c r="H164" s="338">
        <v>5.5761000000000003</v>
      </c>
      <c r="I164" s="335">
        <v>74.877020000000002</v>
      </c>
      <c r="J164" s="336">
        <v>3.8075411203530001</v>
      </c>
      <c r="K164" s="343">
        <v>1.0535749126109999</v>
      </c>
    </row>
    <row r="165" spans="1:11" ht="14.4" customHeight="1" thickBot="1" x14ac:dyDescent="0.35">
      <c r="A165" s="352" t="s">
        <v>377</v>
      </c>
      <c r="B165" s="330">
        <v>68.435900000000004</v>
      </c>
      <c r="C165" s="330">
        <v>72.135599999999997</v>
      </c>
      <c r="D165" s="331">
        <v>3.6996999999989999</v>
      </c>
      <c r="E165" s="332">
        <v>1.054060807266</v>
      </c>
      <c r="F165" s="330">
        <v>71.069478879645999</v>
      </c>
      <c r="G165" s="331">
        <v>71.069478879645999</v>
      </c>
      <c r="H165" s="333">
        <v>5.5761000000000003</v>
      </c>
      <c r="I165" s="330">
        <v>74.877020000000002</v>
      </c>
      <c r="J165" s="331">
        <v>3.8075411203530001</v>
      </c>
      <c r="K165" s="334">
        <v>1.0535749126109999</v>
      </c>
    </row>
    <row r="166" spans="1:11" ht="14.4" customHeight="1" thickBot="1" x14ac:dyDescent="0.35">
      <c r="A166" s="351" t="s">
        <v>378</v>
      </c>
      <c r="B166" s="335">
        <v>0</v>
      </c>
      <c r="C166" s="335">
        <v>1.7000000000000001E-2</v>
      </c>
      <c r="D166" s="336">
        <v>1.7000000000000001E-2</v>
      </c>
      <c r="E166" s="337" t="s">
        <v>245</v>
      </c>
      <c r="F166" s="335">
        <v>0</v>
      </c>
      <c r="G166" s="336">
        <v>0</v>
      </c>
      <c r="H166" s="338">
        <v>0</v>
      </c>
      <c r="I166" s="335">
        <v>0</v>
      </c>
      <c r="J166" s="336">
        <v>0</v>
      </c>
      <c r="K166" s="339" t="s">
        <v>221</v>
      </c>
    </row>
    <row r="167" spans="1:11" ht="14.4" customHeight="1" thickBot="1" x14ac:dyDescent="0.35">
      <c r="A167" s="352" t="s">
        <v>379</v>
      </c>
      <c r="B167" s="330">
        <v>0</v>
      </c>
      <c r="C167" s="330">
        <v>1.7000000000000001E-2</v>
      </c>
      <c r="D167" s="331">
        <v>1.7000000000000001E-2</v>
      </c>
      <c r="E167" s="340" t="s">
        <v>245</v>
      </c>
      <c r="F167" s="330">
        <v>0</v>
      </c>
      <c r="G167" s="331">
        <v>0</v>
      </c>
      <c r="H167" s="333">
        <v>0</v>
      </c>
      <c r="I167" s="330">
        <v>0</v>
      </c>
      <c r="J167" s="331">
        <v>0</v>
      </c>
      <c r="K167" s="341" t="s">
        <v>221</v>
      </c>
    </row>
    <row r="168" spans="1:11" ht="14.4" customHeight="1" thickBot="1" x14ac:dyDescent="0.35">
      <c r="A168" s="351" t="s">
        <v>380</v>
      </c>
      <c r="B168" s="335">
        <v>441</v>
      </c>
      <c r="C168" s="335">
        <v>386.58582000000001</v>
      </c>
      <c r="D168" s="336">
        <v>-54.414179999999</v>
      </c>
      <c r="E168" s="342">
        <v>0.87661183673400001</v>
      </c>
      <c r="F168" s="335">
        <v>751</v>
      </c>
      <c r="G168" s="336">
        <v>751</v>
      </c>
      <c r="H168" s="338">
        <v>97.478539999999995</v>
      </c>
      <c r="I168" s="335">
        <v>685.78759000000105</v>
      </c>
      <c r="J168" s="336">
        <v>-65.212409999998997</v>
      </c>
      <c r="K168" s="343">
        <v>0.91316589880099996</v>
      </c>
    </row>
    <row r="169" spans="1:11" ht="14.4" customHeight="1" thickBot="1" x14ac:dyDescent="0.35">
      <c r="A169" s="352" t="s">
        <v>381</v>
      </c>
      <c r="B169" s="330">
        <v>441</v>
      </c>
      <c r="C169" s="330">
        <v>386.58582000000001</v>
      </c>
      <c r="D169" s="331">
        <v>-54.414179999999</v>
      </c>
      <c r="E169" s="332">
        <v>0.87661183673400001</v>
      </c>
      <c r="F169" s="330">
        <v>751</v>
      </c>
      <c r="G169" s="331">
        <v>751</v>
      </c>
      <c r="H169" s="333">
        <v>97.478539999999995</v>
      </c>
      <c r="I169" s="330">
        <v>685.78759000000105</v>
      </c>
      <c r="J169" s="331">
        <v>-65.212409999998997</v>
      </c>
      <c r="K169" s="334">
        <v>0.91316589880099996</v>
      </c>
    </row>
    <row r="170" spans="1:11" ht="14.4" customHeight="1" thickBot="1" x14ac:dyDescent="0.35">
      <c r="A170" s="351" t="s">
        <v>382</v>
      </c>
      <c r="B170" s="335">
        <v>2343</v>
      </c>
      <c r="C170" s="335">
        <v>2547.5478199999998</v>
      </c>
      <c r="D170" s="336">
        <v>204.54782</v>
      </c>
      <c r="E170" s="342">
        <v>1.0873016730680001</v>
      </c>
      <c r="F170" s="335">
        <v>2469.80375308163</v>
      </c>
      <c r="G170" s="336">
        <v>2469.80375308163</v>
      </c>
      <c r="H170" s="338">
        <v>265.44211999999999</v>
      </c>
      <c r="I170" s="335">
        <v>2430.6167599999999</v>
      </c>
      <c r="J170" s="336">
        <v>-39.186993081628998</v>
      </c>
      <c r="K170" s="343">
        <v>0.98413355999100005</v>
      </c>
    </row>
    <row r="171" spans="1:11" ht="14.4" customHeight="1" thickBot="1" x14ac:dyDescent="0.35">
      <c r="A171" s="352" t="s">
        <v>383</v>
      </c>
      <c r="B171" s="330">
        <v>2343</v>
      </c>
      <c r="C171" s="330">
        <v>2547.5478199999998</v>
      </c>
      <c r="D171" s="331">
        <v>204.54782</v>
      </c>
      <c r="E171" s="332">
        <v>1.0873016730680001</v>
      </c>
      <c r="F171" s="330">
        <v>2469.80375308163</v>
      </c>
      <c r="G171" s="331">
        <v>2469.80375308163</v>
      </c>
      <c r="H171" s="333">
        <v>265.44211999999999</v>
      </c>
      <c r="I171" s="330">
        <v>2430.6167599999999</v>
      </c>
      <c r="J171" s="331">
        <v>-39.186993081628998</v>
      </c>
      <c r="K171" s="334">
        <v>0.98413355999100005</v>
      </c>
    </row>
    <row r="172" spans="1:11" ht="14.4" customHeight="1" thickBot="1" x14ac:dyDescent="0.35">
      <c r="A172" s="356"/>
      <c r="B172" s="330">
        <v>-68891.723827809605</v>
      </c>
      <c r="C172" s="330">
        <v>-83104.695139999996</v>
      </c>
      <c r="D172" s="331">
        <v>-14212.971312190401</v>
      </c>
      <c r="E172" s="332">
        <v>1.206308835408</v>
      </c>
      <c r="F172" s="330">
        <v>-82310.204660720206</v>
      </c>
      <c r="G172" s="331">
        <v>-82310.204660720206</v>
      </c>
      <c r="H172" s="333">
        <v>-6511.0712800000001</v>
      </c>
      <c r="I172" s="330">
        <v>-83562.326780000003</v>
      </c>
      <c r="J172" s="331">
        <v>-1252.12211927981</v>
      </c>
      <c r="K172" s="334">
        <v>1.0152122343079999</v>
      </c>
    </row>
    <row r="173" spans="1:11" ht="14.4" customHeight="1" thickBot="1" x14ac:dyDescent="0.35">
      <c r="A173" s="357" t="s">
        <v>53</v>
      </c>
      <c r="B173" s="344">
        <v>-68891.723827809605</v>
      </c>
      <c r="C173" s="344">
        <v>-83104.695139999996</v>
      </c>
      <c r="D173" s="345">
        <v>-14212.971312190401</v>
      </c>
      <c r="E173" s="346">
        <v>-0.71778909602300001</v>
      </c>
      <c r="F173" s="344">
        <v>-82310.204660720206</v>
      </c>
      <c r="G173" s="345">
        <v>-82310.204660720206</v>
      </c>
      <c r="H173" s="344">
        <v>-6511.0712800000001</v>
      </c>
      <c r="I173" s="344">
        <v>-83562.326780000003</v>
      </c>
      <c r="J173" s="345">
        <v>-1252.12211927981</v>
      </c>
      <c r="K173" s="347">
        <v>1.0152122343079999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2" t="s">
        <v>87</v>
      </c>
      <c r="B1" s="303"/>
      <c r="C1" s="303"/>
      <c r="D1" s="303"/>
      <c r="E1" s="303"/>
      <c r="F1" s="303"/>
      <c r="G1" s="274"/>
      <c r="H1" s="304"/>
      <c r="I1" s="304"/>
    </row>
    <row r="2" spans="1:10" ht="14.4" customHeight="1" thickBot="1" x14ac:dyDescent="0.35">
      <c r="A2" s="187" t="s">
        <v>220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97">
        <v>2015</v>
      </c>
      <c r="G3" s="298"/>
      <c r="H3" s="298"/>
      <c r="I3" s="299"/>
    </row>
    <row r="4" spans="1:10" ht="14.4" customHeight="1" thickBot="1" x14ac:dyDescent="0.35">
      <c r="A4" s="250" t="s">
        <v>0</v>
      </c>
      <c r="B4" s="251" t="s">
        <v>185</v>
      </c>
      <c r="C4" s="300" t="s">
        <v>58</v>
      </c>
      <c r="D4" s="301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58" t="s">
        <v>384</v>
      </c>
      <c r="B5" s="359" t="s">
        <v>385</v>
      </c>
      <c r="C5" s="360" t="s">
        <v>386</v>
      </c>
      <c r="D5" s="360" t="s">
        <v>386</v>
      </c>
      <c r="E5" s="360"/>
      <c r="F5" s="360" t="s">
        <v>386</v>
      </c>
      <c r="G5" s="360" t="s">
        <v>386</v>
      </c>
      <c r="H5" s="360" t="s">
        <v>386</v>
      </c>
      <c r="I5" s="361" t="s">
        <v>386</v>
      </c>
      <c r="J5" s="362" t="s">
        <v>56</v>
      </c>
    </row>
    <row r="6" spans="1:10" ht="14.4" customHeight="1" x14ac:dyDescent="0.3">
      <c r="A6" s="358" t="s">
        <v>384</v>
      </c>
      <c r="B6" s="359" t="s">
        <v>229</v>
      </c>
      <c r="C6" s="360">
        <v>701.34277999999892</v>
      </c>
      <c r="D6" s="360">
        <v>722.58897999999999</v>
      </c>
      <c r="E6" s="360"/>
      <c r="F6" s="360">
        <v>699.69580000000008</v>
      </c>
      <c r="G6" s="360">
        <v>699.16601100907792</v>
      </c>
      <c r="H6" s="360">
        <v>0.5297889909221567</v>
      </c>
      <c r="I6" s="361">
        <v>1.0007577442017777</v>
      </c>
      <c r="J6" s="362" t="s">
        <v>1</v>
      </c>
    </row>
    <row r="7" spans="1:10" ht="14.4" customHeight="1" x14ac:dyDescent="0.3">
      <c r="A7" s="358" t="s">
        <v>384</v>
      </c>
      <c r="B7" s="359" t="s">
        <v>230</v>
      </c>
      <c r="C7" s="360">
        <v>6.1598899999999999</v>
      </c>
      <c r="D7" s="360">
        <v>0</v>
      </c>
      <c r="E7" s="360"/>
      <c r="F7" s="360" t="s">
        <v>386</v>
      </c>
      <c r="G7" s="360" t="s">
        <v>386</v>
      </c>
      <c r="H7" s="360" t="s">
        <v>386</v>
      </c>
      <c r="I7" s="361" t="s">
        <v>386</v>
      </c>
      <c r="J7" s="362" t="s">
        <v>1</v>
      </c>
    </row>
    <row r="8" spans="1:10" ht="14.4" customHeight="1" x14ac:dyDescent="0.3">
      <c r="A8" s="358" t="s">
        <v>384</v>
      </c>
      <c r="B8" s="359" t="s">
        <v>231</v>
      </c>
      <c r="C8" s="360">
        <v>9.2123999999990005</v>
      </c>
      <c r="D8" s="360">
        <v>8.9146900000000002</v>
      </c>
      <c r="E8" s="360"/>
      <c r="F8" s="360">
        <v>16.373279999999998</v>
      </c>
      <c r="G8" s="360">
        <v>17.999999433043001</v>
      </c>
      <c r="H8" s="360">
        <v>-1.6267194330430037</v>
      </c>
      <c r="I8" s="361">
        <v>0.90962669531773432</v>
      </c>
      <c r="J8" s="362" t="s">
        <v>1</v>
      </c>
    </row>
    <row r="9" spans="1:10" ht="14.4" customHeight="1" x14ac:dyDescent="0.3">
      <c r="A9" s="358" t="s">
        <v>384</v>
      </c>
      <c r="B9" s="359" t="s">
        <v>232</v>
      </c>
      <c r="C9" s="360">
        <v>184.83789000000002</v>
      </c>
      <c r="D9" s="360">
        <v>186.40815999999998</v>
      </c>
      <c r="E9" s="360"/>
      <c r="F9" s="360">
        <v>181.36480000000003</v>
      </c>
      <c r="G9" s="360">
        <v>193.41516614510499</v>
      </c>
      <c r="H9" s="360">
        <v>-12.05036614510496</v>
      </c>
      <c r="I9" s="361">
        <v>0.93769689117313337</v>
      </c>
      <c r="J9" s="362" t="s">
        <v>1</v>
      </c>
    </row>
    <row r="10" spans="1:10" ht="14.4" customHeight="1" x14ac:dyDescent="0.3">
      <c r="A10" s="358" t="s">
        <v>384</v>
      </c>
      <c r="B10" s="359" t="s">
        <v>387</v>
      </c>
      <c r="C10" s="360">
        <v>901.55295999999794</v>
      </c>
      <c r="D10" s="360">
        <v>917.9118299999999</v>
      </c>
      <c r="E10" s="360"/>
      <c r="F10" s="360">
        <v>897.43388000000016</v>
      </c>
      <c r="G10" s="360">
        <v>910.58117658722597</v>
      </c>
      <c r="H10" s="360">
        <v>-13.14729658722581</v>
      </c>
      <c r="I10" s="361">
        <v>0.98556164247047073</v>
      </c>
      <c r="J10" s="362" t="s">
        <v>388</v>
      </c>
    </row>
    <row r="12" spans="1:10" ht="14.4" customHeight="1" x14ac:dyDescent="0.3">
      <c r="A12" s="358" t="s">
        <v>384</v>
      </c>
      <c r="B12" s="359" t="s">
        <v>385</v>
      </c>
      <c r="C12" s="360" t="s">
        <v>386</v>
      </c>
      <c r="D12" s="360" t="s">
        <v>386</v>
      </c>
      <c r="E12" s="360"/>
      <c r="F12" s="360" t="s">
        <v>386</v>
      </c>
      <c r="G12" s="360" t="s">
        <v>386</v>
      </c>
      <c r="H12" s="360" t="s">
        <v>386</v>
      </c>
      <c r="I12" s="361" t="s">
        <v>386</v>
      </c>
      <c r="J12" s="362" t="s">
        <v>56</v>
      </c>
    </row>
    <row r="13" spans="1:10" ht="14.4" customHeight="1" x14ac:dyDescent="0.3">
      <c r="A13" s="358" t="s">
        <v>389</v>
      </c>
      <c r="B13" s="359" t="s">
        <v>390</v>
      </c>
      <c r="C13" s="360" t="s">
        <v>386</v>
      </c>
      <c r="D13" s="360" t="s">
        <v>386</v>
      </c>
      <c r="E13" s="360"/>
      <c r="F13" s="360" t="s">
        <v>386</v>
      </c>
      <c r="G13" s="360" t="s">
        <v>386</v>
      </c>
      <c r="H13" s="360" t="s">
        <v>386</v>
      </c>
      <c r="I13" s="361" t="s">
        <v>386</v>
      </c>
      <c r="J13" s="362" t="s">
        <v>0</v>
      </c>
    </row>
    <row r="14" spans="1:10" ht="14.4" customHeight="1" x14ac:dyDescent="0.3">
      <c r="A14" s="358" t="s">
        <v>389</v>
      </c>
      <c r="B14" s="359" t="s">
        <v>229</v>
      </c>
      <c r="C14" s="360">
        <v>677.55431999999894</v>
      </c>
      <c r="D14" s="360">
        <v>698.72735999999998</v>
      </c>
      <c r="E14" s="360"/>
      <c r="F14" s="360">
        <v>685.61737000000005</v>
      </c>
      <c r="G14" s="360">
        <v>682.99997848715498</v>
      </c>
      <c r="H14" s="360">
        <v>2.6173915128450744</v>
      </c>
      <c r="I14" s="361">
        <v>1.00383219852897</v>
      </c>
      <c r="J14" s="362" t="s">
        <v>1</v>
      </c>
    </row>
    <row r="15" spans="1:10" ht="14.4" customHeight="1" x14ac:dyDescent="0.3">
      <c r="A15" s="358" t="s">
        <v>389</v>
      </c>
      <c r="B15" s="359" t="s">
        <v>230</v>
      </c>
      <c r="C15" s="360">
        <v>6.1598899999999999</v>
      </c>
      <c r="D15" s="360">
        <v>0</v>
      </c>
      <c r="E15" s="360"/>
      <c r="F15" s="360" t="s">
        <v>386</v>
      </c>
      <c r="G15" s="360" t="s">
        <v>386</v>
      </c>
      <c r="H15" s="360" t="s">
        <v>386</v>
      </c>
      <c r="I15" s="361" t="s">
        <v>386</v>
      </c>
      <c r="J15" s="362" t="s">
        <v>1</v>
      </c>
    </row>
    <row r="16" spans="1:10" ht="14.4" customHeight="1" x14ac:dyDescent="0.3">
      <c r="A16" s="358" t="s">
        <v>389</v>
      </c>
      <c r="B16" s="359" t="s">
        <v>231</v>
      </c>
      <c r="C16" s="360">
        <v>9.2123999999990005</v>
      </c>
      <c r="D16" s="360">
        <v>8.9146900000000002</v>
      </c>
      <c r="E16" s="360"/>
      <c r="F16" s="360">
        <v>16.373279999999998</v>
      </c>
      <c r="G16" s="360">
        <v>17.999999433043001</v>
      </c>
      <c r="H16" s="360">
        <v>-1.6267194330430037</v>
      </c>
      <c r="I16" s="361">
        <v>0.90962669531773432</v>
      </c>
      <c r="J16" s="362" t="s">
        <v>1</v>
      </c>
    </row>
    <row r="17" spans="1:10" ht="14.4" customHeight="1" x14ac:dyDescent="0.3">
      <c r="A17" s="358" t="s">
        <v>389</v>
      </c>
      <c r="B17" s="359" t="s">
        <v>232</v>
      </c>
      <c r="C17" s="360">
        <v>184.83789000000002</v>
      </c>
      <c r="D17" s="360">
        <v>186.40815999999998</v>
      </c>
      <c r="E17" s="360"/>
      <c r="F17" s="360">
        <v>181.36480000000003</v>
      </c>
      <c r="G17" s="360">
        <v>193.41516614510499</v>
      </c>
      <c r="H17" s="360">
        <v>-12.05036614510496</v>
      </c>
      <c r="I17" s="361">
        <v>0.93769689117313337</v>
      </c>
      <c r="J17" s="362" t="s">
        <v>1</v>
      </c>
    </row>
    <row r="18" spans="1:10" ht="14.4" customHeight="1" x14ac:dyDescent="0.3">
      <c r="A18" s="358" t="s">
        <v>389</v>
      </c>
      <c r="B18" s="359" t="s">
        <v>391</v>
      </c>
      <c r="C18" s="360">
        <v>877.76449999999795</v>
      </c>
      <c r="D18" s="360">
        <v>894.05020999999988</v>
      </c>
      <c r="E18" s="360"/>
      <c r="F18" s="360">
        <v>883.35545000000013</v>
      </c>
      <c r="G18" s="360">
        <v>894.41514406530302</v>
      </c>
      <c r="H18" s="360">
        <v>-11.059694065302892</v>
      </c>
      <c r="I18" s="361">
        <v>0.98763471958330862</v>
      </c>
      <c r="J18" s="362" t="s">
        <v>392</v>
      </c>
    </row>
    <row r="19" spans="1:10" ht="14.4" customHeight="1" x14ac:dyDescent="0.3">
      <c r="A19" s="358" t="s">
        <v>386</v>
      </c>
      <c r="B19" s="359" t="s">
        <v>386</v>
      </c>
      <c r="C19" s="360" t="s">
        <v>386</v>
      </c>
      <c r="D19" s="360" t="s">
        <v>386</v>
      </c>
      <c r="E19" s="360"/>
      <c r="F19" s="360" t="s">
        <v>386</v>
      </c>
      <c r="G19" s="360" t="s">
        <v>386</v>
      </c>
      <c r="H19" s="360" t="s">
        <v>386</v>
      </c>
      <c r="I19" s="361" t="s">
        <v>386</v>
      </c>
      <c r="J19" s="362" t="s">
        <v>393</v>
      </c>
    </row>
    <row r="20" spans="1:10" ht="14.4" customHeight="1" x14ac:dyDescent="0.3">
      <c r="A20" s="358" t="s">
        <v>394</v>
      </c>
      <c r="B20" s="359" t="s">
        <v>395</v>
      </c>
      <c r="C20" s="360" t="s">
        <v>386</v>
      </c>
      <c r="D20" s="360" t="s">
        <v>386</v>
      </c>
      <c r="E20" s="360"/>
      <c r="F20" s="360" t="s">
        <v>386</v>
      </c>
      <c r="G20" s="360" t="s">
        <v>386</v>
      </c>
      <c r="H20" s="360" t="s">
        <v>386</v>
      </c>
      <c r="I20" s="361" t="s">
        <v>386</v>
      </c>
      <c r="J20" s="362" t="s">
        <v>0</v>
      </c>
    </row>
    <row r="21" spans="1:10" ht="14.4" customHeight="1" x14ac:dyDescent="0.3">
      <c r="A21" s="358" t="s">
        <v>394</v>
      </c>
      <c r="B21" s="359" t="s">
        <v>229</v>
      </c>
      <c r="C21" s="360">
        <v>23.788460000000001</v>
      </c>
      <c r="D21" s="360">
        <v>23.861619999999995</v>
      </c>
      <c r="E21" s="360"/>
      <c r="F21" s="360">
        <v>14.078429999999999</v>
      </c>
      <c r="G21" s="360">
        <v>16.166032521923</v>
      </c>
      <c r="H21" s="360">
        <v>-2.0876025219230012</v>
      </c>
      <c r="I21" s="361">
        <v>0.87086488171467102</v>
      </c>
      <c r="J21" s="362" t="s">
        <v>1</v>
      </c>
    </row>
    <row r="22" spans="1:10" ht="14.4" customHeight="1" x14ac:dyDescent="0.3">
      <c r="A22" s="358" t="s">
        <v>394</v>
      </c>
      <c r="B22" s="359" t="s">
        <v>396</v>
      </c>
      <c r="C22" s="360">
        <v>23.788460000000001</v>
      </c>
      <c r="D22" s="360">
        <v>23.861619999999995</v>
      </c>
      <c r="E22" s="360"/>
      <c r="F22" s="360">
        <v>14.078429999999999</v>
      </c>
      <c r="G22" s="360">
        <v>16.166032521923</v>
      </c>
      <c r="H22" s="360">
        <v>-2.0876025219230012</v>
      </c>
      <c r="I22" s="361">
        <v>0.87086488171467102</v>
      </c>
      <c r="J22" s="362" t="s">
        <v>392</v>
      </c>
    </row>
    <row r="23" spans="1:10" ht="14.4" customHeight="1" x14ac:dyDescent="0.3">
      <c r="A23" s="358" t="s">
        <v>386</v>
      </c>
      <c r="B23" s="359" t="s">
        <v>386</v>
      </c>
      <c r="C23" s="360" t="s">
        <v>386</v>
      </c>
      <c r="D23" s="360" t="s">
        <v>386</v>
      </c>
      <c r="E23" s="360"/>
      <c r="F23" s="360" t="s">
        <v>386</v>
      </c>
      <c r="G23" s="360" t="s">
        <v>386</v>
      </c>
      <c r="H23" s="360" t="s">
        <v>386</v>
      </c>
      <c r="I23" s="361" t="s">
        <v>386</v>
      </c>
      <c r="J23" s="362" t="s">
        <v>393</v>
      </c>
    </row>
    <row r="24" spans="1:10" ht="14.4" customHeight="1" x14ac:dyDescent="0.3">
      <c r="A24" s="358" t="s">
        <v>384</v>
      </c>
      <c r="B24" s="359" t="s">
        <v>387</v>
      </c>
      <c r="C24" s="360">
        <v>901.55295999999794</v>
      </c>
      <c r="D24" s="360">
        <v>917.9118299999999</v>
      </c>
      <c r="E24" s="360"/>
      <c r="F24" s="360">
        <v>897.43388000000016</v>
      </c>
      <c r="G24" s="360">
        <v>910.58117658722608</v>
      </c>
      <c r="H24" s="360">
        <v>-13.147296587225924</v>
      </c>
      <c r="I24" s="361">
        <v>0.98556164247047062</v>
      </c>
      <c r="J24" s="362" t="s">
        <v>388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309" t="s">
        <v>107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4.4" customHeight="1" thickBot="1" x14ac:dyDescent="0.35">
      <c r="A2" s="187" t="s">
        <v>220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5"/>
      <c r="D3" s="306"/>
      <c r="E3" s="306"/>
      <c r="F3" s="306"/>
      <c r="G3" s="306"/>
      <c r="H3" s="306"/>
      <c r="I3" s="306"/>
      <c r="J3" s="307" t="s">
        <v>78</v>
      </c>
      <c r="K3" s="308"/>
      <c r="L3" s="81">
        <f>IF(M3&lt;&gt;0,N3/M3,0)</f>
        <v>174.09897210160696</v>
      </c>
      <c r="M3" s="81">
        <f>SUBTOTAL(9,M5:M1048576)</f>
        <v>4113</v>
      </c>
      <c r="N3" s="82">
        <f>SUBTOTAL(9,N5:N1048576)</f>
        <v>716069.07225390943</v>
      </c>
    </row>
    <row r="4" spans="1:14" s="175" customFormat="1" ht="14.4" customHeight="1" thickBot="1" x14ac:dyDescent="0.35">
      <c r="A4" s="363" t="s">
        <v>4</v>
      </c>
      <c r="B4" s="364" t="s">
        <v>5</v>
      </c>
      <c r="C4" s="364" t="s">
        <v>0</v>
      </c>
      <c r="D4" s="364" t="s">
        <v>6</v>
      </c>
      <c r="E4" s="364" t="s">
        <v>7</v>
      </c>
      <c r="F4" s="364" t="s">
        <v>1</v>
      </c>
      <c r="G4" s="364" t="s">
        <v>8</v>
      </c>
      <c r="H4" s="364" t="s">
        <v>9</v>
      </c>
      <c r="I4" s="364" t="s">
        <v>10</v>
      </c>
      <c r="J4" s="365" t="s">
        <v>11</v>
      </c>
      <c r="K4" s="365" t="s">
        <v>12</v>
      </c>
      <c r="L4" s="366" t="s">
        <v>91</v>
      </c>
      <c r="M4" s="366" t="s">
        <v>13</v>
      </c>
      <c r="N4" s="367" t="s">
        <v>102</v>
      </c>
    </row>
    <row r="5" spans="1:14" ht="14.4" customHeight="1" x14ac:dyDescent="0.3">
      <c r="A5" s="370" t="s">
        <v>384</v>
      </c>
      <c r="B5" s="371" t="s">
        <v>556</v>
      </c>
      <c r="C5" s="372" t="s">
        <v>389</v>
      </c>
      <c r="D5" s="373" t="s">
        <v>557</v>
      </c>
      <c r="E5" s="372" t="s">
        <v>397</v>
      </c>
      <c r="F5" s="373" t="s">
        <v>559</v>
      </c>
      <c r="G5" s="372" t="s">
        <v>398</v>
      </c>
      <c r="H5" s="372" t="s">
        <v>399</v>
      </c>
      <c r="I5" s="372" t="s">
        <v>400</v>
      </c>
      <c r="J5" s="372" t="s">
        <v>401</v>
      </c>
      <c r="K5" s="372" t="s">
        <v>402</v>
      </c>
      <c r="L5" s="374">
        <v>87.031898209663808</v>
      </c>
      <c r="M5" s="374">
        <v>80</v>
      </c>
      <c r="N5" s="375">
        <v>6962.5518567731051</v>
      </c>
    </row>
    <row r="6" spans="1:14" ht="14.4" customHeight="1" x14ac:dyDescent="0.3">
      <c r="A6" s="376" t="s">
        <v>384</v>
      </c>
      <c r="B6" s="377" t="s">
        <v>556</v>
      </c>
      <c r="C6" s="378" t="s">
        <v>389</v>
      </c>
      <c r="D6" s="379" t="s">
        <v>557</v>
      </c>
      <c r="E6" s="378" t="s">
        <v>397</v>
      </c>
      <c r="F6" s="379" t="s">
        <v>559</v>
      </c>
      <c r="G6" s="378" t="s">
        <v>398</v>
      </c>
      <c r="H6" s="378" t="s">
        <v>403</v>
      </c>
      <c r="I6" s="378" t="s">
        <v>404</v>
      </c>
      <c r="J6" s="378" t="s">
        <v>405</v>
      </c>
      <c r="K6" s="378" t="s">
        <v>406</v>
      </c>
      <c r="L6" s="380">
        <v>167.26463947416678</v>
      </c>
      <c r="M6" s="380">
        <v>85</v>
      </c>
      <c r="N6" s="381">
        <v>14217.494355304176</v>
      </c>
    </row>
    <row r="7" spans="1:14" ht="14.4" customHeight="1" x14ac:dyDescent="0.3">
      <c r="A7" s="376" t="s">
        <v>384</v>
      </c>
      <c r="B7" s="377" t="s">
        <v>556</v>
      </c>
      <c r="C7" s="378" t="s">
        <v>389</v>
      </c>
      <c r="D7" s="379" t="s">
        <v>557</v>
      </c>
      <c r="E7" s="378" t="s">
        <v>397</v>
      </c>
      <c r="F7" s="379" t="s">
        <v>559</v>
      </c>
      <c r="G7" s="378" t="s">
        <v>398</v>
      </c>
      <c r="H7" s="378" t="s">
        <v>407</v>
      </c>
      <c r="I7" s="378" t="s">
        <v>408</v>
      </c>
      <c r="J7" s="378" t="s">
        <v>409</v>
      </c>
      <c r="K7" s="378" t="s">
        <v>410</v>
      </c>
      <c r="L7" s="380">
        <v>45.343692878626776</v>
      </c>
      <c r="M7" s="380">
        <v>7</v>
      </c>
      <c r="N7" s="381">
        <v>317.40585015038744</v>
      </c>
    </row>
    <row r="8" spans="1:14" ht="14.4" customHeight="1" x14ac:dyDescent="0.3">
      <c r="A8" s="376" t="s">
        <v>384</v>
      </c>
      <c r="B8" s="377" t="s">
        <v>556</v>
      </c>
      <c r="C8" s="378" t="s">
        <v>389</v>
      </c>
      <c r="D8" s="379" t="s">
        <v>557</v>
      </c>
      <c r="E8" s="378" t="s">
        <v>397</v>
      </c>
      <c r="F8" s="379" t="s">
        <v>559</v>
      </c>
      <c r="G8" s="378" t="s">
        <v>398</v>
      </c>
      <c r="H8" s="378" t="s">
        <v>411</v>
      </c>
      <c r="I8" s="378" t="s">
        <v>412</v>
      </c>
      <c r="J8" s="378" t="s">
        <v>413</v>
      </c>
      <c r="K8" s="378" t="s">
        <v>414</v>
      </c>
      <c r="L8" s="380">
        <v>74.647440622600399</v>
      </c>
      <c r="M8" s="380">
        <v>44</v>
      </c>
      <c r="N8" s="381">
        <v>3284.4873873944175</v>
      </c>
    </row>
    <row r="9" spans="1:14" ht="14.4" customHeight="1" x14ac:dyDescent="0.3">
      <c r="A9" s="376" t="s">
        <v>384</v>
      </c>
      <c r="B9" s="377" t="s">
        <v>556</v>
      </c>
      <c r="C9" s="378" t="s">
        <v>389</v>
      </c>
      <c r="D9" s="379" t="s">
        <v>557</v>
      </c>
      <c r="E9" s="378" t="s">
        <v>397</v>
      </c>
      <c r="F9" s="379" t="s">
        <v>559</v>
      </c>
      <c r="G9" s="378" t="s">
        <v>398</v>
      </c>
      <c r="H9" s="378" t="s">
        <v>415</v>
      </c>
      <c r="I9" s="378" t="s">
        <v>416</v>
      </c>
      <c r="J9" s="378" t="s">
        <v>417</v>
      </c>
      <c r="K9" s="378" t="s">
        <v>418</v>
      </c>
      <c r="L9" s="380">
        <v>375.79940637586765</v>
      </c>
      <c r="M9" s="380">
        <v>2</v>
      </c>
      <c r="N9" s="381">
        <v>751.5988127517353</v>
      </c>
    </row>
    <row r="10" spans="1:14" ht="14.4" customHeight="1" x14ac:dyDescent="0.3">
      <c r="A10" s="376" t="s">
        <v>384</v>
      </c>
      <c r="B10" s="377" t="s">
        <v>556</v>
      </c>
      <c r="C10" s="378" t="s">
        <v>389</v>
      </c>
      <c r="D10" s="379" t="s">
        <v>557</v>
      </c>
      <c r="E10" s="378" t="s">
        <v>397</v>
      </c>
      <c r="F10" s="379" t="s">
        <v>559</v>
      </c>
      <c r="G10" s="378" t="s">
        <v>398</v>
      </c>
      <c r="H10" s="378" t="s">
        <v>419</v>
      </c>
      <c r="I10" s="378" t="s">
        <v>110</v>
      </c>
      <c r="J10" s="378" t="s">
        <v>420</v>
      </c>
      <c r="K10" s="378"/>
      <c r="L10" s="380">
        <v>652.02171789493786</v>
      </c>
      <c r="M10" s="380">
        <v>64</v>
      </c>
      <c r="N10" s="381">
        <v>41729.389945276023</v>
      </c>
    </row>
    <row r="11" spans="1:14" ht="14.4" customHeight="1" x14ac:dyDescent="0.3">
      <c r="A11" s="376" t="s">
        <v>384</v>
      </c>
      <c r="B11" s="377" t="s">
        <v>556</v>
      </c>
      <c r="C11" s="378" t="s">
        <v>389</v>
      </c>
      <c r="D11" s="379" t="s">
        <v>557</v>
      </c>
      <c r="E11" s="378" t="s">
        <v>397</v>
      </c>
      <c r="F11" s="379" t="s">
        <v>559</v>
      </c>
      <c r="G11" s="378" t="s">
        <v>398</v>
      </c>
      <c r="H11" s="378" t="s">
        <v>421</v>
      </c>
      <c r="I11" s="378" t="s">
        <v>422</v>
      </c>
      <c r="J11" s="378" t="s">
        <v>423</v>
      </c>
      <c r="K11" s="378" t="s">
        <v>424</v>
      </c>
      <c r="L11" s="380">
        <v>35.990000000000016</v>
      </c>
      <c r="M11" s="380">
        <v>3</v>
      </c>
      <c r="N11" s="381">
        <v>107.97000000000006</v>
      </c>
    </row>
    <row r="12" spans="1:14" ht="14.4" customHeight="1" x14ac:dyDescent="0.3">
      <c r="A12" s="376" t="s">
        <v>384</v>
      </c>
      <c r="B12" s="377" t="s">
        <v>556</v>
      </c>
      <c r="C12" s="378" t="s">
        <v>389</v>
      </c>
      <c r="D12" s="379" t="s">
        <v>557</v>
      </c>
      <c r="E12" s="378" t="s">
        <v>397</v>
      </c>
      <c r="F12" s="379" t="s">
        <v>559</v>
      </c>
      <c r="G12" s="378" t="s">
        <v>398</v>
      </c>
      <c r="H12" s="378" t="s">
        <v>425</v>
      </c>
      <c r="I12" s="378" t="s">
        <v>110</v>
      </c>
      <c r="J12" s="378" t="s">
        <v>426</v>
      </c>
      <c r="K12" s="378"/>
      <c r="L12" s="380">
        <v>89.211801762434462</v>
      </c>
      <c r="M12" s="380">
        <v>40</v>
      </c>
      <c r="N12" s="381">
        <v>3568.4720704973784</v>
      </c>
    </row>
    <row r="13" spans="1:14" ht="14.4" customHeight="1" x14ac:dyDescent="0.3">
      <c r="A13" s="376" t="s">
        <v>384</v>
      </c>
      <c r="B13" s="377" t="s">
        <v>556</v>
      </c>
      <c r="C13" s="378" t="s">
        <v>389</v>
      </c>
      <c r="D13" s="379" t="s">
        <v>557</v>
      </c>
      <c r="E13" s="378" t="s">
        <v>397</v>
      </c>
      <c r="F13" s="379" t="s">
        <v>559</v>
      </c>
      <c r="G13" s="378" t="s">
        <v>398</v>
      </c>
      <c r="H13" s="378" t="s">
        <v>427</v>
      </c>
      <c r="I13" s="378" t="s">
        <v>428</v>
      </c>
      <c r="J13" s="378" t="s">
        <v>429</v>
      </c>
      <c r="K13" s="378"/>
      <c r="L13" s="380">
        <v>451.7517579478195</v>
      </c>
      <c r="M13" s="380">
        <v>24</v>
      </c>
      <c r="N13" s="381">
        <v>10842.042190747668</v>
      </c>
    </row>
    <row r="14" spans="1:14" ht="14.4" customHeight="1" x14ac:dyDescent="0.3">
      <c r="A14" s="376" t="s">
        <v>384</v>
      </c>
      <c r="B14" s="377" t="s">
        <v>556</v>
      </c>
      <c r="C14" s="378" t="s">
        <v>389</v>
      </c>
      <c r="D14" s="379" t="s">
        <v>557</v>
      </c>
      <c r="E14" s="378" t="s">
        <v>397</v>
      </c>
      <c r="F14" s="379" t="s">
        <v>559</v>
      </c>
      <c r="G14" s="378" t="s">
        <v>398</v>
      </c>
      <c r="H14" s="378" t="s">
        <v>430</v>
      </c>
      <c r="I14" s="378" t="s">
        <v>431</v>
      </c>
      <c r="J14" s="378" t="s">
        <v>432</v>
      </c>
      <c r="K14" s="378" t="s">
        <v>433</v>
      </c>
      <c r="L14" s="380">
        <v>21.879999999999995</v>
      </c>
      <c r="M14" s="380">
        <v>24</v>
      </c>
      <c r="N14" s="381">
        <v>525.11999999999989</v>
      </c>
    </row>
    <row r="15" spans="1:14" ht="14.4" customHeight="1" x14ac:dyDescent="0.3">
      <c r="A15" s="376" t="s">
        <v>384</v>
      </c>
      <c r="B15" s="377" t="s">
        <v>556</v>
      </c>
      <c r="C15" s="378" t="s">
        <v>389</v>
      </c>
      <c r="D15" s="379" t="s">
        <v>557</v>
      </c>
      <c r="E15" s="378" t="s">
        <v>397</v>
      </c>
      <c r="F15" s="379" t="s">
        <v>559</v>
      </c>
      <c r="G15" s="378" t="s">
        <v>398</v>
      </c>
      <c r="H15" s="378" t="s">
        <v>434</v>
      </c>
      <c r="I15" s="378" t="s">
        <v>110</v>
      </c>
      <c r="J15" s="378" t="s">
        <v>435</v>
      </c>
      <c r="K15" s="378"/>
      <c r="L15" s="380">
        <v>104.44900667426946</v>
      </c>
      <c r="M15" s="380">
        <v>134</v>
      </c>
      <c r="N15" s="381">
        <v>13996.166894352107</v>
      </c>
    </row>
    <row r="16" spans="1:14" ht="14.4" customHeight="1" x14ac:dyDescent="0.3">
      <c r="A16" s="376" t="s">
        <v>384</v>
      </c>
      <c r="B16" s="377" t="s">
        <v>556</v>
      </c>
      <c r="C16" s="378" t="s">
        <v>389</v>
      </c>
      <c r="D16" s="379" t="s">
        <v>557</v>
      </c>
      <c r="E16" s="378" t="s">
        <v>397</v>
      </c>
      <c r="F16" s="379" t="s">
        <v>559</v>
      </c>
      <c r="G16" s="378" t="s">
        <v>398</v>
      </c>
      <c r="H16" s="378" t="s">
        <v>436</v>
      </c>
      <c r="I16" s="378" t="s">
        <v>110</v>
      </c>
      <c r="J16" s="378" t="s">
        <v>437</v>
      </c>
      <c r="K16" s="378"/>
      <c r="L16" s="380">
        <v>44.63</v>
      </c>
      <c r="M16" s="380">
        <v>3</v>
      </c>
      <c r="N16" s="381">
        <v>133.89000000000001</v>
      </c>
    </row>
    <row r="17" spans="1:14" ht="14.4" customHeight="1" x14ac:dyDescent="0.3">
      <c r="A17" s="376" t="s">
        <v>384</v>
      </c>
      <c r="B17" s="377" t="s">
        <v>556</v>
      </c>
      <c r="C17" s="378" t="s">
        <v>389</v>
      </c>
      <c r="D17" s="379" t="s">
        <v>557</v>
      </c>
      <c r="E17" s="378" t="s">
        <v>397</v>
      </c>
      <c r="F17" s="379" t="s">
        <v>559</v>
      </c>
      <c r="G17" s="378" t="s">
        <v>398</v>
      </c>
      <c r="H17" s="378" t="s">
        <v>438</v>
      </c>
      <c r="I17" s="378" t="s">
        <v>439</v>
      </c>
      <c r="J17" s="378" t="s">
        <v>440</v>
      </c>
      <c r="K17" s="378" t="s">
        <v>441</v>
      </c>
      <c r="L17" s="380">
        <v>546.67999999999995</v>
      </c>
      <c r="M17" s="380">
        <v>3</v>
      </c>
      <c r="N17" s="381">
        <v>1640.04</v>
      </c>
    </row>
    <row r="18" spans="1:14" ht="14.4" customHeight="1" x14ac:dyDescent="0.3">
      <c r="A18" s="376" t="s">
        <v>384</v>
      </c>
      <c r="B18" s="377" t="s">
        <v>556</v>
      </c>
      <c r="C18" s="378" t="s">
        <v>389</v>
      </c>
      <c r="D18" s="379" t="s">
        <v>557</v>
      </c>
      <c r="E18" s="378" t="s">
        <v>397</v>
      </c>
      <c r="F18" s="379" t="s">
        <v>559</v>
      </c>
      <c r="G18" s="378" t="s">
        <v>398</v>
      </c>
      <c r="H18" s="378" t="s">
        <v>442</v>
      </c>
      <c r="I18" s="378" t="s">
        <v>110</v>
      </c>
      <c r="J18" s="378" t="s">
        <v>443</v>
      </c>
      <c r="K18" s="378"/>
      <c r="L18" s="380">
        <v>65.334957122331701</v>
      </c>
      <c r="M18" s="380">
        <v>10</v>
      </c>
      <c r="N18" s="381">
        <v>653.34957122331707</v>
      </c>
    </row>
    <row r="19" spans="1:14" ht="14.4" customHeight="1" x14ac:dyDescent="0.3">
      <c r="A19" s="376" t="s">
        <v>384</v>
      </c>
      <c r="B19" s="377" t="s">
        <v>556</v>
      </c>
      <c r="C19" s="378" t="s">
        <v>389</v>
      </c>
      <c r="D19" s="379" t="s">
        <v>557</v>
      </c>
      <c r="E19" s="378" t="s">
        <v>397</v>
      </c>
      <c r="F19" s="379" t="s">
        <v>559</v>
      </c>
      <c r="G19" s="378" t="s">
        <v>398</v>
      </c>
      <c r="H19" s="378" t="s">
        <v>444</v>
      </c>
      <c r="I19" s="378" t="s">
        <v>445</v>
      </c>
      <c r="J19" s="378" t="s">
        <v>446</v>
      </c>
      <c r="K19" s="378" t="s">
        <v>447</v>
      </c>
      <c r="L19" s="380">
        <v>103.69987156551534</v>
      </c>
      <c r="M19" s="380">
        <v>20</v>
      </c>
      <c r="N19" s="381">
        <v>2073.9974313103066</v>
      </c>
    </row>
    <row r="20" spans="1:14" ht="14.4" customHeight="1" x14ac:dyDescent="0.3">
      <c r="A20" s="376" t="s">
        <v>384</v>
      </c>
      <c r="B20" s="377" t="s">
        <v>556</v>
      </c>
      <c r="C20" s="378" t="s">
        <v>389</v>
      </c>
      <c r="D20" s="379" t="s">
        <v>557</v>
      </c>
      <c r="E20" s="378" t="s">
        <v>397</v>
      </c>
      <c r="F20" s="379" t="s">
        <v>559</v>
      </c>
      <c r="G20" s="378" t="s">
        <v>398</v>
      </c>
      <c r="H20" s="378" t="s">
        <v>448</v>
      </c>
      <c r="I20" s="378" t="s">
        <v>110</v>
      </c>
      <c r="J20" s="378" t="s">
        <v>449</v>
      </c>
      <c r="K20" s="378" t="s">
        <v>450</v>
      </c>
      <c r="L20" s="380">
        <v>23.700239772020307</v>
      </c>
      <c r="M20" s="380">
        <v>102</v>
      </c>
      <c r="N20" s="381">
        <v>2417.4244567460714</v>
      </c>
    </row>
    <row r="21" spans="1:14" ht="14.4" customHeight="1" x14ac:dyDescent="0.3">
      <c r="A21" s="376" t="s">
        <v>384</v>
      </c>
      <c r="B21" s="377" t="s">
        <v>556</v>
      </c>
      <c r="C21" s="378" t="s">
        <v>389</v>
      </c>
      <c r="D21" s="379" t="s">
        <v>557</v>
      </c>
      <c r="E21" s="378" t="s">
        <v>397</v>
      </c>
      <c r="F21" s="379" t="s">
        <v>559</v>
      </c>
      <c r="G21" s="378" t="s">
        <v>398</v>
      </c>
      <c r="H21" s="378" t="s">
        <v>451</v>
      </c>
      <c r="I21" s="378" t="s">
        <v>452</v>
      </c>
      <c r="J21" s="378" t="s">
        <v>453</v>
      </c>
      <c r="K21" s="378" t="s">
        <v>454</v>
      </c>
      <c r="L21" s="380">
        <v>61.642500000000005</v>
      </c>
      <c r="M21" s="380">
        <v>4</v>
      </c>
      <c r="N21" s="381">
        <v>246.57000000000002</v>
      </c>
    </row>
    <row r="22" spans="1:14" ht="14.4" customHeight="1" x14ac:dyDescent="0.3">
      <c r="A22" s="376" t="s">
        <v>384</v>
      </c>
      <c r="B22" s="377" t="s">
        <v>556</v>
      </c>
      <c r="C22" s="378" t="s">
        <v>389</v>
      </c>
      <c r="D22" s="379" t="s">
        <v>557</v>
      </c>
      <c r="E22" s="378" t="s">
        <v>397</v>
      </c>
      <c r="F22" s="379" t="s">
        <v>559</v>
      </c>
      <c r="G22" s="378" t="s">
        <v>398</v>
      </c>
      <c r="H22" s="378" t="s">
        <v>455</v>
      </c>
      <c r="I22" s="378" t="s">
        <v>110</v>
      </c>
      <c r="J22" s="378" t="s">
        <v>456</v>
      </c>
      <c r="K22" s="378"/>
      <c r="L22" s="380">
        <v>57.718290927177136</v>
      </c>
      <c r="M22" s="380">
        <v>15</v>
      </c>
      <c r="N22" s="381">
        <v>865.77436390765706</v>
      </c>
    </row>
    <row r="23" spans="1:14" ht="14.4" customHeight="1" x14ac:dyDescent="0.3">
      <c r="A23" s="376" t="s">
        <v>384</v>
      </c>
      <c r="B23" s="377" t="s">
        <v>556</v>
      </c>
      <c r="C23" s="378" t="s">
        <v>389</v>
      </c>
      <c r="D23" s="379" t="s">
        <v>557</v>
      </c>
      <c r="E23" s="378" t="s">
        <v>397</v>
      </c>
      <c r="F23" s="379" t="s">
        <v>559</v>
      </c>
      <c r="G23" s="378" t="s">
        <v>398</v>
      </c>
      <c r="H23" s="378" t="s">
        <v>457</v>
      </c>
      <c r="I23" s="378" t="s">
        <v>110</v>
      </c>
      <c r="J23" s="378" t="s">
        <v>458</v>
      </c>
      <c r="K23" s="378" t="s">
        <v>459</v>
      </c>
      <c r="L23" s="380">
        <v>95.692771710113263</v>
      </c>
      <c r="M23" s="380">
        <v>65</v>
      </c>
      <c r="N23" s="381">
        <v>6220.0301611573623</v>
      </c>
    </row>
    <row r="24" spans="1:14" ht="14.4" customHeight="1" x14ac:dyDescent="0.3">
      <c r="A24" s="376" t="s">
        <v>384</v>
      </c>
      <c r="B24" s="377" t="s">
        <v>556</v>
      </c>
      <c r="C24" s="378" t="s">
        <v>389</v>
      </c>
      <c r="D24" s="379" t="s">
        <v>557</v>
      </c>
      <c r="E24" s="378" t="s">
        <v>397</v>
      </c>
      <c r="F24" s="379" t="s">
        <v>559</v>
      </c>
      <c r="G24" s="378" t="s">
        <v>398</v>
      </c>
      <c r="H24" s="378" t="s">
        <v>460</v>
      </c>
      <c r="I24" s="378" t="s">
        <v>461</v>
      </c>
      <c r="J24" s="378" t="s">
        <v>440</v>
      </c>
      <c r="K24" s="378" t="s">
        <v>462</v>
      </c>
      <c r="L24" s="380">
        <v>201.30944491241684</v>
      </c>
      <c r="M24" s="380">
        <v>775</v>
      </c>
      <c r="N24" s="381">
        <v>156014.81980712304</v>
      </c>
    </row>
    <row r="25" spans="1:14" ht="14.4" customHeight="1" x14ac:dyDescent="0.3">
      <c r="A25" s="376" t="s">
        <v>384</v>
      </c>
      <c r="B25" s="377" t="s">
        <v>556</v>
      </c>
      <c r="C25" s="378" t="s">
        <v>389</v>
      </c>
      <c r="D25" s="379" t="s">
        <v>557</v>
      </c>
      <c r="E25" s="378" t="s">
        <v>397</v>
      </c>
      <c r="F25" s="379" t="s">
        <v>559</v>
      </c>
      <c r="G25" s="378" t="s">
        <v>398</v>
      </c>
      <c r="H25" s="378" t="s">
        <v>463</v>
      </c>
      <c r="I25" s="378" t="s">
        <v>464</v>
      </c>
      <c r="J25" s="378" t="s">
        <v>465</v>
      </c>
      <c r="K25" s="378" t="s">
        <v>466</v>
      </c>
      <c r="L25" s="380">
        <v>48.249821450308467</v>
      </c>
      <c r="M25" s="380">
        <v>6</v>
      </c>
      <c r="N25" s="381">
        <v>289.49892870185079</v>
      </c>
    </row>
    <row r="26" spans="1:14" ht="14.4" customHeight="1" x14ac:dyDescent="0.3">
      <c r="A26" s="376" t="s">
        <v>384</v>
      </c>
      <c r="B26" s="377" t="s">
        <v>556</v>
      </c>
      <c r="C26" s="378" t="s">
        <v>389</v>
      </c>
      <c r="D26" s="379" t="s">
        <v>557</v>
      </c>
      <c r="E26" s="378" t="s">
        <v>397</v>
      </c>
      <c r="F26" s="379" t="s">
        <v>559</v>
      </c>
      <c r="G26" s="378" t="s">
        <v>398</v>
      </c>
      <c r="H26" s="378" t="s">
        <v>467</v>
      </c>
      <c r="I26" s="378" t="s">
        <v>468</v>
      </c>
      <c r="J26" s="378" t="s">
        <v>469</v>
      </c>
      <c r="K26" s="378"/>
      <c r="L26" s="380">
        <v>252.97795971430006</v>
      </c>
      <c r="M26" s="380">
        <v>141</v>
      </c>
      <c r="N26" s="381">
        <v>35669.892319716309</v>
      </c>
    </row>
    <row r="27" spans="1:14" ht="14.4" customHeight="1" x14ac:dyDescent="0.3">
      <c r="A27" s="376" t="s">
        <v>384</v>
      </c>
      <c r="B27" s="377" t="s">
        <v>556</v>
      </c>
      <c r="C27" s="378" t="s">
        <v>389</v>
      </c>
      <c r="D27" s="379" t="s">
        <v>557</v>
      </c>
      <c r="E27" s="378" t="s">
        <v>397</v>
      </c>
      <c r="F27" s="379" t="s">
        <v>559</v>
      </c>
      <c r="G27" s="378" t="s">
        <v>398</v>
      </c>
      <c r="H27" s="378" t="s">
        <v>470</v>
      </c>
      <c r="I27" s="378" t="s">
        <v>471</v>
      </c>
      <c r="J27" s="378" t="s">
        <v>472</v>
      </c>
      <c r="K27" s="378" t="s">
        <v>473</v>
      </c>
      <c r="L27" s="380">
        <v>278.46311010165459</v>
      </c>
      <c r="M27" s="380">
        <v>60</v>
      </c>
      <c r="N27" s="381">
        <v>16707.786606099275</v>
      </c>
    </row>
    <row r="28" spans="1:14" ht="14.4" customHeight="1" x14ac:dyDescent="0.3">
      <c r="A28" s="376" t="s">
        <v>384</v>
      </c>
      <c r="B28" s="377" t="s">
        <v>556</v>
      </c>
      <c r="C28" s="378" t="s">
        <v>389</v>
      </c>
      <c r="D28" s="379" t="s">
        <v>557</v>
      </c>
      <c r="E28" s="378" t="s">
        <v>397</v>
      </c>
      <c r="F28" s="379" t="s">
        <v>559</v>
      </c>
      <c r="G28" s="378" t="s">
        <v>398</v>
      </c>
      <c r="H28" s="378" t="s">
        <v>474</v>
      </c>
      <c r="I28" s="378" t="s">
        <v>475</v>
      </c>
      <c r="J28" s="378" t="s">
        <v>476</v>
      </c>
      <c r="K28" s="378"/>
      <c r="L28" s="380">
        <v>144.03354614071532</v>
      </c>
      <c r="M28" s="380">
        <v>10</v>
      </c>
      <c r="N28" s="381">
        <v>1440.3354614071532</v>
      </c>
    </row>
    <row r="29" spans="1:14" ht="14.4" customHeight="1" x14ac:dyDescent="0.3">
      <c r="A29" s="376" t="s">
        <v>384</v>
      </c>
      <c r="B29" s="377" t="s">
        <v>556</v>
      </c>
      <c r="C29" s="378" t="s">
        <v>389</v>
      </c>
      <c r="D29" s="379" t="s">
        <v>557</v>
      </c>
      <c r="E29" s="378" t="s">
        <v>397</v>
      </c>
      <c r="F29" s="379" t="s">
        <v>559</v>
      </c>
      <c r="G29" s="378" t="s">
        <v>398</v>
      </c>
      <c r="H29" s="378" t="s">
        <v>477</v>
      </c>
      <c r="I29" s="378" t="s">
        <v>478</v>
      </c>
      <c r="J29" s="378" t="s">
        <v>479</v>
      </c>
      <c r="K29" s="378" t="s">
        <v>480</v>
      </c>
      <c r="L29" s="380">
        <v>47.430206871848384</v>
      </c>
      <c r="M29" s="380">
        <v>3</v>
      </c>
      <c r="N29" s="381">
        <v>142.29062061554515</v>
      </c>
    </row>
    <row r="30" spans="1:14" ht="14.4" customHeight="1" x14ac:dyDescent="0.3">
      <c r="A30" s="376" t="s">
        <v>384</v>
      </c>
      <c r="B30" s="377" t="s">
        <v>556</v>
      </c>
      <c r="C30" s="378" t="s">
        <v>389</v>
      </c>
      <c r="D30" s="379" t="s">
        <v>557</v>
      </c>
      <c r="E30" s="378" t="s">
        <v>397</v>
      </c>
      <c r="F30" s="379" t="s">
        <v>559</v>
      </c>
      <c r="G30" s="378" t="s">
        <v>398</v>
      </c>
      <c r="H30" s="378" t="s">
        <v>481</v>
      </c>
      <c r="I30" s="378" t="s">
        <v>110</v>
      </c>
      <c r="J30" s="378" t="s">
        <v>482</v>
      </c>
      <c r="K30" s="378"/>
      <c r="L30" s="380">
        <v>61.714532049820349</v>
      </c>
      <c r="M30" s="380">
        <v>13</v>
      </c>
      <c r="N30" s="381">
        <v>802.28891664766456</v>
      </c>
    </row>
    <row r="31" spans="1:14" ht="14.4" customHeight="1" x14ac:dyDescent="0.3">
      <c r="A31" s="376" t="s">
        <v>384</v>
      </c>
      <c r="B31" s="377" t="s">
        <v>556</v>
      </c>
      <c r="C31" s="378" t="s">
        <v>389</v>
      </c>
      <c r="D31" s="379" t="s">
        <v>557</v>
      </c>
      <c r="E31" s="378" t="s">
        <v>397</v>
      </c>
      <c r="F31" s="379" t="s">
        <v>559</v>
      </c>
      <c r="G31" s="378" t="s">
        <v>398</v>
      </c>
      <c r="H31" s="378" t="s">
        <v>483</v>
      </c>
      <c r="I31" s="378" t="s">
        <v>484</v>
      </c>
      <c r="J31" s="378" t="s">
        <v>485</v>
      </c>
      <c r="K31" s="378"/>
      <c r="L31" s="380">
        <v>2271.6448966412163</v>
      </c>
      <c r="M31" s="380">
        <v>1</v>
      </c>
      <c r="N31" s="381">
        <v>2271.6448966412163</v>
      </c>
    </row>
    <row r="32" spans="1:14" ht="14.4" customHeight="1" x14ac:dyDescent="0.3">
      <c r="A32" s="376" t="s">
        <v>384</v>
      </c>
      <c r="B32" s="377" t="s">
        <v>556</v>
      </c>
      <c r="C32" s="378" t="s">
        <v>389</v>
      </c>
      <c r="D32" s="379" t="s">
        <v>557</v>
      </c>
      <c r="E32" s="378" t="s">
        <v>397</v>
      </c>
      <c r="F32" s="379" t="s">
        <v>559</v>
      </c>
      <c r="G32" s="378" t="s">
        <v>398</v>
      </c>
      <c r="H32" s="378" t="s">
        <v>486</v>
      </c>
      <c r="I32" s="378" t="s">
        <v>487</v>
      </c>
      <c r="J32" s="378" t="s">
        <v>488</v>
      </c>
      <c r="K32" s="378"/>
      <c r="L32" s="380">
        <v>4436.2040215731568</v>
      </c>
      <c r="M32" s="380">
        <v>14</v>
      </c>
      <c r="N32" s="381">
        <v>62106.8563020242</v>
      </c>
    </row>
    <row r="33" spans="1:14" ht="14.4" customHeight="1" x14ac:dyDescent="0.3">
      <c r="A33" s="376" t="s">
        <v>384</v>
      </c>
      <c r="B33" s="377" t="s">
        <v>556</v>
      </c>
      <c r="C33" s="378" t="s">
        <v>389</v>
      </c>
      <c r="D33" s="379" t="s">
        <v>557</v>
      </c>
      <c r="E33" s="378" t="s">
        <v>397</v>
      </c>
      <c r="F33" s="379" t="s">
        <v>559</v>
      </c>
      <c r="G33" s="378" t="s">
        <v>398</v>
      </c>
      <c r="H33" s="378" t="s">
        <v>489</v>
      </c>
      <c r="I33" s="378" t="s">
        <v>490</v>
      </c>
      <c r="J33" s="378" t="s">
        <v>491</v>
      </c>
      <c r="K33" s="378" t="s">
        <v>492</v>
      </c>
      <c r="L33" s="380">
        <v>621.60000000000014</v>
      </c>
      <c r="M33" s="380">
        <v>8</v>
      </c>
      <c r="N33" s="381">
        <v>4972.8000000000011</v>
      </c>
    </row>
    <row r="34" spans="1:14" ht="14.4" customHeight="1" x14ac:dyDescent="0.3">
      <c r="A34" s="376" t="s">
        <v>384</v>
      </c>
      <c r="B34" s="377" t="s">
        <v>556</v>
      </c>
      <c r="C34" s="378" t="s">
        <v>389</v>
      </c>
      <c r="D34" s="379" t="s">
        <v>557</v>
      </c>
      <c r="E34" s="378" t="s">
        <v>397</v>
      </c>
      <c r="F34" s="379" t="s">
        <v>559</v>
      </c>
      <c r="G34" s="378" t="s">
        <v>398</v>
      </c>
      <c r="H34" s="378" t="s">
        <v>493</v>
      </c>
      <c r="I34" s="378" t="s">
        <v>110</v>
      </c>
      <c r="J34" s="378" t="s">
        <v>494</v>
      </c>
      <c r="K34" s="378" t="s">
        <v>495</v>
      </c>
      <c r="L34" s="380">
        <v>61.533333333333339</v>
      </c>
      <c r="M34" s="380">
        <v>4</v>
      </c>
      <c r="N34" s="381">
        <v>246.13333333333335</v>
      </c>
    </row>
    <row r="35" spans="1:14" ht="14.4" customHeight="1" x14ac:dyDescent="0.3">
      <c r="A35" s="376" t="s">
        <v>384</v>
      </c>
      <c r="B35" s="377" t="s">
        <v>556</v>
      </c>
      <c r="C35" s="378" t="s">
        <v>389</v>
      </c>
      <c r="D35" s="379" t="s">
        <v>557</v>
      </c>
      <c r="E35" s="378" t="s">
        <v>397</v>
      </c>
      <c r="F35" s="379" t="s">
        <v>559</v>
      </c>
      <c r="G35" s="378" t="s">
        <v>398</v>
      </c>
      <c r="H35" s="378" t="s">
        <v>496</v>
      </c>
      <c r="I35" s="378" t="s">
        <v>110</v>
      </c>
      <c r="J35" s="378" t="s">
        <v>497</v>
      </c>
      <c r="K35" s="378"/>
      <c r="L35" s="380">
        <v>479.71402301681854</v>
      </c>
      <c r="M35" s="380">
        <v>259</v>
      </c>
      <c r="N35" s="381">
        <v>124245.93196135601</v>
      </c>
    </row>
    <row r="36" spans="1:14" ht="14.4" customHeight="1" x14ac:dyDescent="0.3">
      <c r="A36" s="376" t="s">
        <v>384</v>
      </c>
      <c r="B36" s="377" t="s">
        <v>556</v>
      </c>
      <c r="C36" s="378" t="s">
        <v>389</v>
      </c>
      <c r="D36" s="379" t="s">
        <v>557</v>
      </c>
      <c r="E36" s="378" t="s">
        <v>397</v>
      </c>
      <c r="F36" s="379" t="s">
        <v>559</v>
      </c>
      <c r="G36" s="378" t="s">
        <v>398</v>
      </c>
      <c r="H36" s="378" t="s">
        <v>498</v>
      </c>
      <c r="I36" s="378" t="s">
        <v>110</v>
      </c>
      <c r="J36" s="378" t="s">
        <v>499</v>
      </c>
      <c r="K36" s="378" t="s">
        <v>500</v>
      </c>
      <c r="L36" s="380">
        <v>75.020309032110205</v>
      </c>
      <c r="M36" s="380">
        <v>3</v>
      </c>
      <c r="N36" s="381">
        <v>225.0609270963306</v>
      </c>
    </row>
    <row r="37" spans="1:14" ht="14.4" customHeight="1" x14ac:dyDescent="0.3">
      <c r="A37" s="376" t="s">
        <v>384</v>
      </c>
      <c r="B37" s="377" t="s">
        <v>556</v>
      </c>
      <c r="C37" s="378" t="s">
        <v>389</v>
      </c>
      <c r="D37" s="379" t="s">
        <v>557</v>
      </c>
      <c r="E37" s="378" t="s">
        <v>397</v>
      </c>
      <c r="F37" s="379" t="s">
        <v>559</v>
      </c>
      <c r="G37" s="378" t="s">
        <v>398</v>
      </c>
      <c r="H37" s="378" t="s">
        <v>501</v>
      </c>
      <c r="I37" s="378" t="s">
        <v>110</v>
      </c>
      <c r="J37" s="378" t="s">
        <v>502</v>
      </c>
      <c r="K37" s="378"/>
      <c r="L37" s="380">
        <v>55.348563773331897</v>
      </c>
      <c r="M37" s="380">
        <v>98</v>
      </c>
      <c r="N37" s="381">
        <v>5424.1592497865258</v>
      </c>
    </row>
    <row r="38" spans="1:14" ht="14.4" customHeight="1" x14ac:dyDescent="0.3">
      <c r="A38" s="376" t="s">
        <v>384</v>
      </c>
      <c r="B38" s="377" t="s">
        <v>556</v>
      </c>
      <c r="C38" s="378" t="s">
        <v>389</v>
      </c>
      <c r="D38" s="379" t="s">
        <v>557</v>
      </c>
      <c r="E38" s="378" t="s">
        <v>397</v>
      </c>
      <c r="F38" s="379" t="s">
        <v>559</v>
      </c>
      <c r="G38" s="378" t="s">
        <v>398</v>
      </c>
      <c r="H38" s="378" t="s">
        <v>503</v>
      </c>
      <c r="I38" s="378" t="s">
        <v>110</v>
      </c>
      <c r="J38" s="378" t="s">
        <v>504</v>
      </c>
      <c r="K38" s="378" t="s">
        <v>505</v>
      </c>
      <c r="L38" s="380">
        <v>83.30920812271502</v>
      </c>
      <c r="M38" s="380">
        <v>1636</v>
      </c>
      <c r="N38" s="381">
        <v>136293.86448876178</v>
      </c>
    </row>
    <row r="39" spans="1:14" ht="14.4" customHeight="1" x14ac:dyDescent="0.3">
      <c r="A39" s="376" t="s">
        <v>384</v>
      </c>
      <c r="B39" s="377" t="s">
        <v>556</v>
      </c>
      <c r="C39" s="378" t="s">
        <v>389</v>
      </c>
      <c r="D39" s="379" t="s">
        <v>557</v>
      </c>
      <c r="E39" s="378" t="s">
        <v>397</v>
      </c>
      <c r="F39" s="379" t="s">
        <v>559</v>
      </c>
      <c r="G39" s="378" t="s">
        <v>398</v>
      </c>
      <c r="H39" s="378" t="s">
        <v>506</v>
      </c>
      <c r="I39" s="378" t="s">
        <v>110</v>
      </c>
      <c r="J39" s="378" t="s">
        <v>507</v>
      </c>
      <c r="K39" s="378"/>
      <c r="L39" s="380">
        <v>167.25402221769511</v>
      </c>
      <c r="M39" s="380">
        <v>4</v>
      </c>
      <c r="N39" s="381">
        <v>669.01608887078044</v>
      </c>
    </row>
    <row r="40" spans="1:14" ht="14.4" customHeight="1" x14ac:dyDescent="0.3">
      <c r="A40" s="376" t="s">
        <v>384</v>
      </c>
      <c r="B40" s="377" t="s">
        <v>556</v>
      </c>
      <c r="C40" s="378" t="s">
        <v>389</v>
      </c>
      <c r="D40" s="379" t="s">
        <v>557</v>
      </c>
      <c r="E40" s="378" t="s">
        <v>397</v>
      </c>
      <c r="F40" s="379" t="s">
        <v>559</v>
      </c>
      <c r="G40" s="378" t="s">
        <v>398</v>
      </c>
      <c r="H40" s="378" t="s">
        <v>508</v>
      </c>
      <c r="I40" s="378" t="s">
        <v>509</v>
      </c>
      <c r="J40" s="378" t="s">
        <v>510</v>
      </c>
      <c r="K40" s="378" t="s">
        <v>511</v>
      </c>
      <c r="L40" s="380">
        <v>67.320000000000007</v>
      </c>
      <c r="M40" s="380">
        <v>40</v>
      </c>
      <c r="N40" s="381">
        <v>2692.8</v>
      </c>
    </row>
    <row r="41" spans="1:14" ht="14.4" customHeight="1" x14ac:dyDescent="0.3">
      <c r="A41" s="376" t="s">
        <v>384</v>
      </c>
      <c r="B41" s="377" t="s">
        <v>556</v>
      </c>
      <c r="C41" s="378" t="s">
        <v>389</v>
      </c>
      <c r="D41" s="379" t="s">
        <v>557</v>
      </c>
      <c r="E41" s="378" t="s">
        <v>397</v>
      </c>
      <c r="F41" s="379" t="s">
        <v>559</v>
      </c>
      <c r="G41" s="378" t="s">
        <v>398</v>
      </c>
      <c r="H41" s="378" t="s">
        <v>512</v>
      </c>
      <c r="I41" s="378" t="s">
        <v>110</v>
      </c>
      <c r="J41" s="378" t="s">
        <v>513</v>
      </c>
      <c r="K41" s="378" t="s">
        <v>514</v>
      </c>
      <c r="L41" s="380">
        <v>42.093160444682091</v>
      </c>
      <c r="M41" s="380">
        <v>16</v>
      </c>
      <c r="N41" s="381">
        <v>673.49056711491346</v>
      </c>
    </row>
    <row r="42" spans="1:14" ht="14.4" customHeight="1" x14ac:dyDescent="0.3">
      <c r="A42" s="376" t="s">
        <v>384</v>
      </c>
      <c r="B42" s="377" t="s">
        <v>556</v>
      </c>
      <c r="C42" s="378" t="s">
        <v>389</v>
      </c>
      <c r="D42" s="379" t="s">
        <v>557</v>
      </c>
      <c r="E42" s="378" t="s">
        <v>397</v>
      </c>
      <c r="F42" s="379" t="s">
        <v>559</v>
      </c>
      <c r="G42" s="378" t="s">
        <v>398</v>
      </c>
      <c r="H42" s="378" t="s">
        <v>515</v>
      </c>
      <c r="I42" s="378" t="s">
        <v>110</v>
      </c>
      <c r="J42" s="378" t="s">
        <v>516</v>
      </c>
      <c r="K42" s="378"/>
      <c r="L42" s="380">
        <v>68.78923661938704</v>
      </c>
      <c r="M42" s="380">
        <v>20</v>
      </c>
      <c r="N42" s="381">
        <v>1375.7847323877409</v>
      </c>
    </row>
    <row r="43" spans="1:14" ht="14.4" customHeight="1" x14ac:dyDescent="0.3">
      <c r="A43" s="376" t="s">
        <v>384</v>
      </c>
      <c r="B43" s="377" t="s">
        <v>556</v>
      </c>
      <c r="C43" s="378" t="s">
        <v>389</v>
      </c>
      <c r="D43" s="379" t="s">
        <v>557</v>
      </c>
      <c r="E43" s="378" t="s">
        <v>397</v>
      </c>
      <c r="F43" s="379" t="s">
        <v>559</v>
      </c>
      <c r="G43" s="378" t="s">
        <v>398</v>
      </c>
      <c r="H43" s="378" t="s">
        <v>517</v>
      </c>
      <c r="I43" s="378" t="s">
        <v>517</v>
      </c>
      <c r="J43" s="378" t="s">
        <v>518</v>
      </c>
      <c r="K43" s="378" t="s">
        <v>519</v>
      </c>
      <c r="L43" s="380">
        <v>58.616888665376038</v>
      </c>
      <c r="M43" s="380">
        <v>22</v>
      </c>
      <c r="N43" s="381">
        <v>1289.5715506382728</v>
      </c>
    </row>
    <row r="44" spans="1:14" ht="14.4" customHeight="1" x14ac:dyDescent="0.3">
      <c r="A44" s="376" t="s">
        <v>384</v>
      </c>
      <c r="B44" s="377" t="s">
        <v>556</v>
      </c>
      <c r="C44" s="378" t="s">
        <v>389</v>
      </c>
      <c r="D44" s="379" t="s">
        <v>557</v>
      </c>
      <c r="E44" s="378" t="s">
        <v>397</v>
      </c>
      <c r="F44" s="379" t="s">
        <v>559</v>
      </c>
      <c r="G44" s="378" t="s">
        <v>398</v>
      </c>
      <c r="H44" s="378" t="s">
        <v>520</v>
      </c>
      <c r="I44" s="378" t="s">
        <v>520</v>
      </c>
      <c r="J44" s="378" t="s">
        <v>521</v>
      </c>
      <c r="K44" s="378" t="s">
        <v>522</v>
      </c>
      <c r="L44" s="380">
        <v>4216.8940000000002</v>
      </c>
      <c r="M44" s="380">
        <v>1</v>
      </c>
      <c r="N44" s="381">
        <v>4216.8940000000002</v>
      </c>
    </row>
    <row r="45" spans="1:14" ht="14.4" customHeight="1" x14ac:dyDescent="0.3">
      <c r="A45" s="376" t="s">
        <v>384</v>
      </c>
      <c r="B45" s="377" t="s">
        <v>556</v>
      </c>
      <c r="C45" s="378" t="s">
        <v>389</v>
      </c>
      <c r="D45" s="379" t="s">
        <v>557</v>
      </c>
      <c r="E45" s="378" t="s">
        <v>397</v>
      </c>
      <c r="F45" s="379" t="s">
        <v>559</v>
      </c>
      <c r="G45" s="378" t="s">
        <v>398</v>
      </c>
      <c r="H45" s="378" t="s">
        <v>523</v>
      </c>
      <c r="I45" s="378" t="s">
        <v>523</v>
      </c>
      <c r="J45" s="378" t="s">
        <v>524</v>
      </c>
      <c r="K45" s="378" t="s">
        <v>525</v>
      </c>
      <c r="L45" s="380">
        <v>112.38085048921563</v>
      </c>
      <c r="M45" s="380">
        <v>2</v>
      </c>
      <c r="N45" s="381">
        <v>224.76170097843126</v>
      </c>
    </row>
    <row r="46" spans="1:14" ht="14.4" customHeight="1" x14ac:dyDescent="0.3">
      <c r="A46" s="376" t="s">
        <v>384</v>
      </c>
      <c r="B46" s="377" t="s">
        <v>556</v>
      </c>
      <c r="C46" s="378" t="s">
        <v>389</v>
      </c>
      <c r="D46" s="379" t="s">
        <v>557</v>
      </c>
      <c r="E46" s="378" t="s">
        <v>397</v>
      </c>
      <c r="F46" s="379" t="s">
        <v>559</v>
      </c>
      <c r="G46" s="378" t="s">
        <v>398</v>
      </c>
      <c r="H46" s="378" t="s">
        <v>526</v>
      </c>
      <c r="I46" s="378" t="s">
        <v>110</v>
      </c>
      <c r="J46" s="378" t="s">
        <v>527</v>
      </c>
      <c r="K46" s="378" t="s">
        <v>528</v>
      </c>
      <c r="L46" s="380">
        <v>42.608762922834899</v>
      </c>
      <c r="M46" s="380">
        <v>2</v>
      </c>
      <c r="N46" s="381">
        <v>85.217525845669797</v>
      </c>
    </row>
    <row r="47" spans="1:14" ht="14.4" customHeight="1" x14ac:dyDescent="0.3">
      <c r="A47" s="376" t="s">
        <v>384</v>
      </c>
      <c r="B47" s="377" t="s">
        <v>556</v>
      </c>
      <c r="C47" s="378" t="s">
        <v>389</v>
      </c>
      <c r="D47" s="379" t="s">
        <v>557</v>
      </c>
      <c r="E47" s="378" t="s">
        <v>397</v>
      </c>
      <c r="F47" s="379" t="s">
        <v>559</v>
      </c>
      <c r="G47" s="378" t="s">
        <v>398</v>
      </c>
      <c r="H47" s="378" t="s">
        <v>529</v>
      </c>
      <c r="I47" s="378" t="s">
        <v>529</v>
      </c>
      <c r="J47" s="378" t="s">
        <v>530</v>
      </c>
      <c r="K47" s="378" t="s">
        <v>531</v>
      </c>
      <c r="L47" s="380">
        <v>4820.5200000000004</v>
      </c>
      <c r="M47" s="380">
        <v>2</v>
      </c>
      <c r="N47" s="381">
        <v>9641.0400000000009</v>
      </c>
    </row>
    <row r="48" spans="1:14" ht="14.4" customHeight="1" x14ac:dyDescent="0.3">
      <c r="A48" s="376" t="s">
        <v>384</v>
      </c>
      <c r="B48" s="377" t="s">
        <v>556</v>
      </c>
      <c r="C48" s="378" t="s">
        <v>389</v>
      </c>
      <c r="D48" s="379" t="s">
        <v>557</v>
      </c>
      <c r="E48" s="378" t="s">
        <v>397</v>
      </c>
      <c r="F48" s="379" t="s">
        <v>559</v>
      </c>
      <c r="G48" s="378" t="s">
        <v>398</v>
      </c>
      <c r="H48" s="378" t="s">
        <v>532</v>
      </c>
      <c r="I48" s="378" t="s">
        <v>532</v>
      </c>
      <c r="J48" s="378" t="s">
        <v>533</v>
      </c>
      <c r="K48" s="378" t="s">
        <v>534</v>
      </c>
      <c r="L48" s="380">
        <v>483.13088801840615</v>
      </c>
      <c r="M48" s="380">
        <v>7</v>
      </c>
      <c r="N48" s="381">
        <v>3381.9162161288432</v>
      </c>
    </row>
    <row r="49" spans="1:14" ht="14.4" customHeight="1" x14ac:dyDescent="0.3">
      <c r="A49" s="376" t="s">
        <v>384</v>
      </c>
      <c r="B49" s="377" t="s">
        <v>556</v>
      </c>
      <c r="C49" s="378" t="s">
        <v>389</v>
      </c>
      <c r="D49" s="379" t="s">
        <v>557</v>
      </c>
      <c r="E49" s="378" t="s">
        <v>397</v>
      </c>
      <c r="F49" s="379" t="s">
        <v>559</v>
      </c>
      <c r="G49" s="378" t="s">
        <v>398</v>
      </c>
      <c r="H49" s="378" t="s">
        <v>535</v>
      </c>
      <c r="I49" s="378" t="s">
        <v>535</v>
      </c>
      <c r="J49" s="378" t="s">
        <v>533</v>
      </c>
      <c r="K49" s="378" t="s">
        <v>536</v>
      </c>
      <c r="L49" s="380">
        <v>674.5100000000001</v>
      </c>
      <c r="M49" s="380">
        <v>3</v>
      </c>
      <c r="N49" s="381">
        <v>2023.5300000000002</v>
      </c>
    </row>
    <row r="50" spans="1:14" ht="14.4" customHeight="1" x14ac:dyDescent="0.3">
      <c r="A50" s="376" t="s">
        <v>384</v>
      </c>
      <c r="B50" s="377" t="s">
        <v>556</v>
      </c>
      <c r="C50" s="378" t="s">
        <v>389</v>
      </c>
      <c r="D50" s="379" t="s">
        <v>557</v>
      </c>
      <c r="E50" s="378" t="s">
        <v>537</v>
      </c>
      <c r="F50" s="379" t="s">
        <v>560</v>
      </c>
      <c r="G50" s="378" t="s">
        <v>398</v>
      </c>
      <c r="H50" s="378" t="s">
        <v>538</v>
      </c>
      <c r="I50" s="378" t="s">
        <v>539</v>
      </c>
      <c r="J50" s="378" t="s">
        <v>540</v>
      </c>
      <c r="K50" s="378" t="s">
        <v>541</v>
      </c>
      <c r="L50" s="380">
        <v>68.217282699898732</v>
      </c>
      <c r="M50" s="380">
        <v>98</v>
      </c>
      <c r="N50" s="381">
        <v>6685.2937045900762</v>
      </c>
    </row>
    <row r="51" spans="1:14" ht="14.4" customHeight="1" x14ac:dyDescent="0.3">
      <c r="A51" s="376" t="s">
        <v>384</v>
      </c>
      <c r="B51" s="377" t="s">
        <v>556</v>
      </c>
      <c r="C51" s="378" t="s">
        <v>389</v>
      </c>
      <c r="D51" s="379" t="s">
        <v>557</v>
      </c>
      <c r="E51" s="378" t="s">
        <v>537</v>
      </c>
      <c r="F51" s="379" t="s">
        <v>560</v>
      </c>
      <c r="G51" s="378" t="s">
        <v>398</v>
      </c>
      <c r="H51" s="378" t="s">
        <v>542</v>
      </c>
      <c r="I51" s="378" t="s">
        <v>543</v>
      </c>
      <c r="J51" s="378" t="s">
        <v>544</v>
      </c>
      <c r="K51" s="378" t="s">
        <v>545</v>
      </c>
      <c r="L51" s="380">
        <v>88.370000000000019</v>
      </c>
      <c r="M51" s="380">
        <v>7</v>
      </c>
      <c r="N51" s="381">
        <v>618.59000000000015</v>
      </c>
    </row>
    <row r="52" spans="1:14" ht="14.4" customHeight="1" x14ac:dyDescent="0.3">
      <c r="A52" s="376" t="s">
        <v>384</v>
      </c>
      <c r="B52" s="377" t="s">
        <v>556</v>
      </c>
      <c r="C52" s="378" t="s">
        <v>389</v>
      </c>
      <c r="D52" s="379" t="s">
        <v>557</v>
      </c>
      <c r="E52" s="378" t="s">
        <v>537</v>
      </c>
      <c r="F52" s="379" t="s">
        <v>560</v>
      </c>
      <c r="G52" s="378" t="s">
        <v>398</v>
      </c>
      <c r="H52" s="378" t="s">
        <v>546</v>
      </c>
      <c r="I52" s="378" t="s">
        <v>547</v>
      </c>
      <c r="J52" s="378" t="s">
        <v>548</v>
      </c>
      <c r="K52" s="378" t="s">
        <v>541</v>
      </c>
      <c r="L52" s="380">
        <v>60.204890724067646</v>
      </c>
      <c r="M52" s="380">
        <v>22</v>
      </c>
      <c r="N52" s="381">
        <v>1324.5075959294882</v>
      </c>
    </row>
    <row r="53" spans="1:14" ht="14.4" customHeight="1" x14ac:dyDescent="0.3">
      <c r="A53" s="376" t="s">
        <v>384</v>
      </c>
      <c r="B53" s="377" t="s">
        <v>556</v>
      </c>
      <c r="C53" s="378" t="s">
        <v>389</v>
      </c>
      <c r="D53" s="379" t="s">
        <v>557</v>
      </c>
      <c r="E53" s="378" t="s">
        <v>537</v>
      </c>
      <c r="F53" s="379" t="s">
        <v>560</v>
      </c>
      <c r="G53" s="378" t="s">
        <v>549</v>
      </c>
      <c r="H53" s="378" t="s">
        <v>550</v>
      </c>
      <c r="I53" s="378" t="s">
        <v>550</v>
      </c>
      <c r="J53" s="378" t="s">
        <v>551</v>
      </c>
      <c r="K53" s="378" t="s">
        <v>552</v>
      </c>
      <c r="L53" s="380">
        <v>1936.2199999999998</v>
      </c>
      <c r="M53" s="380">
        <v>5</v>
      </c>
      <c r="N53" s="381">
        <v>9681.0999999999985</v>
      </c>
    </row>
    <row r="54" spans="1:14" ht="14.4" customHeight="1" x14ac:dyDescent="0.3">
      <c r="A54" s="376" t="s">
        <v>384</v>
      </c>
      <c r="B54" s="377" t="s">
        <v>556</v>
      </c>
      <c r="C54" s="378" t="s">
        <v>394</v>
      </c>
      <c r="D54" s="379" t="s">
        <v>558</v>
      </c>
      <c r="E54" s="378" t="s">
        <v>397</v>
      </c>
      <c r="F54" s="379" t="s">
        <v>559</v>
      </c>
      <c r="G54" s="378" t="s">
        <v>398</v>
      </c>
      <c r="H54" s="378" t="s">
        <v>411</v>
      </c>
      <c r="I54" s="378" t="s">
        <v>412</v>
      </c>
      <c r="J54" s="378" t="s">
        <v>413</v>
      </c>
      <c r="K54" s="378" t="s">
        <v>414</v>
      </c>
      <c r="L54" s="380">
        <v>74.089828010610475</v>
      </c>
      <c r="M54" s="380">
        <v>16</v>
      </c>
      <c r="N54" s="381">
        <v>1185.4372481697676</v>
      </c>
    </row>
    <row r="55" spans="1:14" ht="14.4" customHeight="1" x14ac:dyDescent="0.3">
      <c r="A55" s="376" t="s">
        <v>384</v>
      </c>
      <c r="B55" s="377" t="s">
        <v>556</v>
      </c>
      <c r="C55" s="378" t="s">
        <v>394</v>
      </c>
      <c r="D55" s="379" t="s">
        <v>558</v>
      </c>
      <c r="E55" s="378" t="s">
        <v>397</v>
      </c>
      <c r="F55" s="379" t="s">
        <v>559</v>
      </c>
      <c r="G55" s="378" t="s">
        <v>398</v>
      </c>
      <c r="H55" s="378" t="s">
        <v>415</v>
      </c>
      <c r="I55" s="378" t="s">
        <v>416</v>
      </c>
      <c r="J55" s="378" t="s">
        <v>417</v>
      </c>
      <c r="K55" s="378" t="s">
        <v>418</v>
      </c>
      <c r="L55" s="380">
        <v>375.7999999999999</v>
      </c>
      <c r="M55" s="380">
        <v>2</v>
      </c>
      <c r="N55" s="381">
        <v>751.5999999999998</v>
      </c>
    </row>
    <row r="56" spans="1:14" ht="14.4" customHeight="1" x14ac:dyDescent="0.3">
      <c r="A56" s="376" t="s">
        <v>384</v>
      </c>
      <c r="B56" s="377" t="s">
        <v>556</v>
      </c>
      <c r="C56" s="378" t="s">
        <v>394</v>
      </c>
      <c r="D56" s="379" t="s">
        <v>558</v>
      </c>
      <c r="E56" s="378" t="s">
        <v>397</v>
      </c>
      <c r="F56" s="379" t="s">
        <v>559</v>
      </c>
      <c r="G56" s="378" t="s">
        <v>398</v>
      </c>
      <c r="H56" s="378" t="s">
        <v>438</v>
      </c>
      <c r="I56" s="378" t="s">
        <v>439</v>
      </c>
      <c r="J56" s="378" t="s">
        <v>440</v>
      </c>
      <c r="K56" s="378" t="s">
        <v>441</v>
      </c>
      <c r="L56" s="380">
        <v>531.26924625708057</v>
      </c>
      <c r="M56" s="380">
        <v>4</v>
      </c>
      <c r="N56" s="381">
        <v>2125.0769850283223</v>
      </c>
    </row>
    <row r="57" spans="1:14" ht="14.4" customHeight="1" x14ac:dyDescent="0.3">
      <c r="A57" s="376" t="s">
        <v>384</v>
      </c>
      <c r="B57" s="377" t="s">
        <v>556</v>
      </c>
      <c r="C57" s="378" t="s">
        <v>394</v>
      </c>
      <c r="D57" s="379" t="s">
        <v>558</v>
      </c>
      <c r="E57" s="378" t="s">
        <v>397</v>
      </c>
      <c r="F57" s="379" t="s">
        <v>559</v>
      </c>
      <c r="G57" s="378" t="s">
        <v>398</v>
      </c>
      <c r="H57" s="378" t="s">
        <v>553</v>
      </c>
      <c r="I57" s="378" t="s">
        <v>554</v>
      </c>
      <c r="J57" s="378" t="s">
        <v>440</v>
      </c>
      <c r="K57" s="378" t="s">
        <v>555</v>
      </c>
      <c r="L57" s="380">
        <v>312.83999999999997</v>
      </c>
      <c r="M57" s="380">
        <v>17</v>
      </c>
      <c r="N57" s="381">
        <v>5318.28</v>
      </c>
    </row>
    <row r="58" spans="1:14" ht="14.4" customHeight="1" x14ac:dyDescent="0.3">
      <c r="A58" s="376" t="s">
        <v>384</v>
      </c>
      <c r="B58" s="377" t="s">
        <v>556</v>
      </c>
      <c r="C58" s="378" t="s">
        <v>394</v>
      </c>
      <c r="D58" s="379" t="s">
        <v>558</v>
      </c>
      <c r="E58" s="378" t="s">
        <v>397</v>
      </c>
      <c r="F58" s="379" t="s">
        <v>559</v>
      </c>
      <c r="G58" s="378" t="s">
        <v>398</v>
      </c>
      <c r="H58" s="378" t="s">
        <v>448</v>
      </c>
      <c r="I58" s="378" t="s">
        <v>110</v>
      </c>
      <c r="J58" s="378" t="s">
        <v>449</v>
      </c>
      <c r="K58" s="378" t="s">
        <v>450</v>
      </c>
      <c r="L58" s="380">
        <v>23.700489134921433</v>
      </c>
      <c r="M58" s="380">
        <v>30</v>
      </c>
      <c r="N58" s="381">
        <v>711.01467404764298</v>
      </c>
    </row>
    <row r="59" spans="1:14" ht="14.4" customHeight="1" x14ac:dyDescent="0.3">
      <c r="A59" s="376" t="s">
        <v>384</v>
      </c>
      <c r="B59" s="377" t="s">
        <v>556</v>
      </c>
      <c r="C59" s="378" t="s">
        <v>394</v>
      </c>
      <c r="D59" s="379" t="s">
        <v>558</v>
      </c>
      <c r="E59" s="378" t="s">
        <v>397</v>
      </c>
      <c r="F59" s="379" t="s">
        <v>559</v>
      </c>
      <c r="G59" s="378" t="s">
        <v>398</v>
      </c>
      <c r="H59" s="378" t="s">
        <v>451</v>
      </c>
      <c r="I59" s="378" t="s">
        <v>452</v>
      </c>
      <c r="J59" s="378" t="s">
        <v>453</v>
      </c>
      <c r="K59" s="378" t="s">
        <v>454</v>
      </c>
      <c r="L59" s="380">
        <v>60.949999999999982</v>
      </c>
      <c r="M59" s="380">
        <v>11</v>
      </c>
      <c r="N59" s="381">
        <v>670.44999999999982</v>
      </c>
    </row>
    <row r="60" spans="1:14" ht="14.4" customHeight="1" x14ac:dyDescent="0.3">
      <c r="A60" s="376" t="s">
        <v>384</v>
      </c>
      <c r="B60" s="377" t="s">
        <v>556</v>
      </c>
      <c r="C60" s="378" t="s">
        <v>394</v>
      </c>
      <c r="D60" s="379" t="s">
        <v>558</v>
      </c>
      <c r="E60" s="378" t="s">
        <v>397</v>
      </c>
      <c r="F60" s="379" t="s">
        <v>559</v>
      </c>
      <c r="G60" s="378" t="s">
        <v>398</v>
      </c>
      <c r="H60" s="378" t="s">
        <v>460</v>
      </c>
      <c r="I60" s="378" t="s">
        <v>461</v>
      </c>
      <c r="J60" s="378" t="s">
        <v>440</v>
      </c>
      <c r="K60" s="378" t="s">
        <v>462</v>
      </c>
      <c r="L60" s="380">
        <v>201.30000000000004</v>
      </c>
      <c r="M60" s="380">
        <v>3</v>
      </c>
      <c r="N60" s="381">
        <v>603.90000000000009</v>
      </c>
    </row>
    <row r="61" spans="1:14" ht="14.4" customHeight="1" x14ac:dyDescent="0.3">
      <c r="A61" s="376" t="s">
        <v>384</v>
      </c>
      <c r="B61" s="377" t="s">
        <v>556</v>
      </c>
      <c r="C61" s="378" t="s">
        <v>394</v>
      </c>
      <c r="D61" s="379" t="s">
        <v>558</v>
      </c>
      <c r="E61" s="378" t="s">
        <v>397</v>
      </c>
      <c r="F61" s="379" t="s">
        <v>559</v>
      </c>
      <c r="G61" s="378" t="s">
        <v>398</v>
      </c>
      <c r="H61" s="378" t="s">
        <v>467</v>
      </c>
      <c r="I61" s="378" t="s">
        <v>468</v>
      </c>
      <c r="J61" s="378" t="s">
        <v>469</v>
      </c>
      <c r="K61" s="378"/>
      <c r="L61" s="380">
        <v>252.97800000000004</v>
      </c>
      <c r="M61" s="380">
        <v>6</v>
      </c>
      <c r="N61" s="381">
        <v>1517.8680000000002</v>
      </c>
    </row>
    <row r="62" spans="1:14" ht="14.4" customHeight="1" thickBot="1" x14ac:dyDescent="0.35">
      <c r="A62" s="382" t="s">
        <v>384</v>
      </c>
      <c r="B62" s="383" t="s">
        <v>556</v>
      </c>
      <c r="C62" s="384" t="s">
        <v>394</v>
      </c>
      <c r="D62" s="385" t="s">
        <v>558</v>
      </c>
      <c r="E62" s="384" t="s">
        <v>397</v>
      </c>
      <c r="F62" s="385" t="s">
        <v>559</v>
      </c>
      <c r="G62" s="384" t="s">
        <v>398</v>
      </c>
      <c r="H62" s="384" t="s">
        <v>481</v>
      </c>
      <c r="I62" s="384" t="s">
        <v>110</v>
      </c>
      <c r="J62" s="384" t="s">
        <v>482</v>
      </c>
      <c r="K62" s="384"/>
      <c r="L62" s="386">
        <v>91.907115175204368</v>
      </c>
      <c r="M62" s="386">
        <v>13</v>
      </c>
      <c r="N62" s="387">
        <v>1194.7924972776568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10" t="s">
        <v>108</v>
      </c>
      <c r="B1" s="311"/>
      <c r="C1" s="311"/>
      <c r="D1" s="311"/>
      <c r="E1" s="311"/>
      <c r="F1" s="311"/>
    </row>
    <row r="2" spans="1:6" ht="14.4" customHeight="1" thickBot="1" x14ac:dyDescent="0.35">
      <c r="A2" s="187" t="s">
        <v>220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2" t="s">
        <v>80</v>
      </c>
      <c r="C3" s="313"/>
      <c r="D3" s="314" t="s">
        <v>79</v>
      </c>
      <c r="E3" s="313"/>
      <c r="F3" s="70" t="s">
        <v>3</v>
      </c>
    </row>
    <row r="4" spans="1:6" ht="14.4" customHeight="1" thickBot="1" x14ac:dyDescent="0.35">
      <c r="A4" s="388" t="s">
        <v>92</v>
      </c>
      <c r="B4" s="389" t="s">
        <v>14</v>
      </c>
      <c r="C4" s="390" t="s">
        <v>2</v>
      </c>
      <c r="D4" s="389" t="s">
        <v>14</v>
      </c>
      <c r="E4" s="390" t="s">
        <v>2</v>
      </c>
      <c r="F4" s="391" t="s">
        <v>14</v>
      </c>
    </row>
    <row r="5" spans="1:6" ht="14.4" customHeight="1" thickBot="1" x14ac:dyDescent="0.35">
      <c r="A5" s="402" t="s">
        <v>561</v>
      </c>
      <c r="B5" s="368"/>
      <c r="C5" s="392">
        <v>0</v>
      </c>
      <c r="D5" s="368">
        <v>9681.1</v>
      </c>
      <c r="E5" s="392">
        <v>1</v>
      </c>
      <c r="F5" s="369">
        <v>9681.1</v>
      </c>
    </row>
    <row r="6" spans="1:6" ht="14.4" customHeight="1" thickBot="1" x14ac:dyDescent="0.35">
      <c r="A6" s="398" t="s">
        <v>3</v>
      </c>
      <c r="B6" s="399"/>
      <c r="C6" s="400">
        <v>0</v>
      </c>
      <c r="D6" s="399">
        <v>9681.1</v>
      </c>
      <c r="E6" s="400">
        <v>1</v>
      </c>
      <c r="F6" s="401">
        <v>9681.1</v>
      </c>
    </row>
    <row r="7" spans="1:6" ht="14.4" customHeight="1" thickBot="1" x14ac:dyDescent="0.35"/>
    <row r="8" spans="1:6" ht="14.4" customHeight="1" thickBot="1" x14ac:dyDescent="0.35">
      <c r="A8" s="402" t="s">
        <v>562</v>
      </c>
      <c r="B8" s="368"/>
      <c r="C8" s="392">
        <v>0</v>
      </c>
      <c r="D8" s="368">
        <v>9681.1</v>
      </c>
      <c r="E8" s="392">
        <v>1</v>
      </c>
      <c r="F8" s="369">
        <v>9681.1</v>
      </c>
    </row>
    <row r="9" spans="1:6" ht="14.4" customHeight="1" thickBot="1" x14ac:dyDescent="0.35">
      <c r="A9" s="398" t="s">
        <v>3</v>
      </c>
      <c r="B9" s="399"/>
      <c r="C9" s="400">
        <v>0</v>
      </c>
      <c r="D9" s="399">
        <v>9681.1</v>
      </c>
      <c r="E9" s="400">
        <v>1</v>
      </c>
      <c r="F9" s="401">
        <v>9681.1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1" t="s">
        <v>564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273"/>
      <c r="M1" s="273"/>
    </row>
    <row r="2" spans="1:13" ht="14.4" customHeight="1" thickBot="1" x14ac:dyDescent="0.35">
      <c r="A2" s="187" t="s">
        <v>220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9681.1</v>
      </c>
      <c r="K3" s="44">
        <f>IF(M3=0,0,J3/M3)</f>
        <v>1</v>
      </c>
      <c r="L3" s="43">
        <f>SUBTOTAL(9,L6:L1048576)</f>
        <v>5</v>
      </c>
      <c r="M3" s="45">
        <f>SUBTOTAL(9,M6:M1048576)</f>
        <v>9681.1</v>
      </c>
    </row>
    <row r="4" spans="1:13" ht="14.4" customHeight="1" thickBot="1" x14ac:dyDescent="0.35">
      <c r="A4" s="41"/>
      <c r="B4" s="41"/>
      <c r="C4" s="41"/>
      <c r="D4" s="41"/>
      <c r="E4" s="42"/>
      <c r="F4" s="315" t="s">
        <v>80</v>
      </c>
      <c r="G4" s="316"/>
      <c r="H4" s="317"/>
      <c r="I4" s="318" t="s">
        <v>79</v>
      </c>
      <c r="J4" s="316"/>
      <c r="K4" s="317"/>
      <c r="L4" s="319" t="s">
        <v>3</v>
      </c>
      <c r="M4" s="320"/>
    </row>
    <row r="5" spans="1:13" ht="14.4" customHeight="1" thickBot="1" x14ac:dyDescent="0.35">
      <c r="A5" s="388" t="s">
        <v>81</v>
      </c>
      <c r="B5" s="404" t="s">
        <v>82</v>
      </c>
      <c r="C5" s="404" t="s">
        <v>57</v>
      </c>
      <c r="D5" s="404" t="s">
        <v>83</v>
      </c>
      <c r="E5" s="404" t="s">
        <v>84</v>
      </c>
      <c r="F5" s="405" t="s">
        <v>15</v>
      </c>
      <c r="G5" s="405" t="s">
        <v>14</v>
      </c>
      <c r="H5" s="390" t="s">
        <v>85</v>
      </c>
      <c r="I5" s="389" t="s">
        <v>15</v>
      </c>
      <c r="J5" s="405" t="s">
        <v>14</v>
      </c>
      <c r="K5" s="390" t="s">
        <v>85</v>
      </c>
      <c r="L5" s="389" t="s">
        <v>15</v>
      </c>
      <c r="M5" s="406" t="s">
        <v>14</v>
      </c>
    </row>
    <row r="6" spans="1:13" ht="14.4" customHeight="1" thickBot="1" x14ac:dyDescent="0.35">
      <c r="A6" s="395" t="s">
        <v>389</v>
      </c>
      <c r="B6" s="407" t="s">
        <v>563</v>
      </c>
      <c r="C6" s="407" t="s">
        <v>550</v>
      </c>
      <c r="D6" s="407" t="s">
        <v>551</v>
      </c>
      <c r="E6" s="407" t="s">
        <v>552</v>
      </c>
      <c r="F6" s="396"/>
      <c r="G6" s="396"/>
      <c r="H6" s="255">
        <v>0</v>
      </c>
      <c r="I6" s="396">
        <v>5</v>
      </c>
      <c r="J6" s="396">
        <v>9681.1</v>
      </c>
      <c r="K6" s="255">
        <v>1</v>
      </c>
      <c r="L6" s="396">
        <v>5</v>
      </c>
      <c r="M6" s="397">
        <v>9681.1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2016-02-02T09:35:28Z</dcterms:modified>
</cp:coreProperties>
</file>